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20" yWindow="-285" windowWidth="15615" windowHeight="11580" tabRatio="753" activeTab="3"/>
  </bookViews>
  <sheets>
    <sheet name="пр.1дох.23-25" sheetId="1" r:id="rId1"/>
    <sheet name="пр.2 Рд,пр 23-25" sheetId="2" r:id="rId2"/>
    <sheet name="Пр.3 Рд,пр, ЦС,ВР 23-25" sheetId="3" r:id="rId3"/>
    <sheet name="Пр.4 Ведом23-25" sheetId="4" r:id="rId4"/>
    <sheet name="пр.5 МП 23-25" sheetId="5" r:id="rId5"/>
    <sheet name="пр.6 Дет.бюджет" sheetId="34" r:id="rId6"/>
    <sheet name="пр.7 публ. 23-25" sheetId="6" state="hidden" r:id="rId7"/>
    <sheet name="пр.7 ист-ки 23-25" sheetId="7" r:id="rId8"/>
    <sheet name="Лист1" sheetId="25" state="hidden" r:id="rId9"/>
  </sheets>
  <definedNames>
    <definedName name="_xlnm._FilterDatabase" localSheetId="0" hidden="1">'пр.1дох.23-25'!$A$1:$C$155</definedName>
    <definedName name="_xlnm._FilterDatabase" localSheetId="2" hidden="1">'Пр.3 Рд,пр, ЦС,ВР 23-25'!$A$8:$H$1092</definedName>
    <definedName name="_xlnm._FilterDatabase" localSheetId="3" hidden="1">'Пр.4 Ведом23-25'!$A$10:$I$1204</definedName>
    <definedName name="_xlnm._FilterDatabase" localSheetId="4" hidden="1">'пр.5 МП 23-25'!$A$95:$N$980</definedName>
    <definedName name="_xlnm._FilterDatabase" localSheetId="5" hidden="1">'пр.6 Дет.бюджет'!$A$102:$N$344</definedName>
    <definedName name="_xlnm.Print_Area" localSheetId="0">'пр.1дох.23-25'!$A$1:$E$157</definedName>
    <definedName name="_xlnm.Print_Area" localSheetId="1">'пр.2 Рд,пр 23-25'!$A$1:$F$56</definedName>
    <definedName name="_xlnm.Print_Area" localSheetId="2">'Пр.3 Рд,пр, ЦС,ВР 23-25'!$A$1:$H$1091</definedName>
    <definedName name="_xlnm.Print_Area" localSheetId="3">'Пр.4 Ведом23-25'!$A$1:$I$1204</definedName>
    <definedName name="_xlnm.Print_Area" localSheetId="4">'пр.5 МП 23-25'!$A$1:$I$980</definedName>
    <definedName name="_xlnm.Print_Area" localSheetId="5">'пр.6 Дет.бюджет'!$A$1:$I$344</definedName>
    <definedName name="_xlnm.Print_Area" localSheetId="7">'пр.7 ист-ки 23-25'!$A$1:$E$16</definedName>
    <definedName name="_xlnm.Print_Area" localSheetId="6">'пр.7 публ. 23-25'!$A$1:$I$48</definedName>
  </definedNames>
  <calcPr calcId="145621" iterate="1"/>
</workbook>
</file>

<file path=xl/calcChain.xml><?xml version="1.0" encoding="utf-8"?>
<calcChain xmlns="http://schemas.openxmlformats.org/spreadsheetml/2006/main">
  <c r="G1057" i="4" l="1"/>
  <c r="G827" i="4"/>
  <c r="G727" i="4"/>
  <c r="G715" i="4"/>
  <c r="G985" i="4" l="1"/>
  <c r="G1096" i="4"/>
  <c r="G1090" i="4"/>
  <c r="G1088" i="4"/>
  <c r="G1027" i="4"/>
  <c r="G936" i="4"/>
  <c r="G601" i="4"/>
  <c r="G578" i="4"/>
  <c r="D157" i="1" l="1"/>
  <c r="D86" i="1"/>
  <c r="E86" i="1"/>
  <c r="C86" i="1"/>
  <c r="C157" i="1"/>
  <c r="G247" i="4" l="1"/>
  <c r="G63" i="4"/>
  <c r="G912" i="4" l="1"/>
  <c r="G901" i="4"/>
  <c r="G1278" i="4" l="1"/>
  <c r="I102" i="34"/>
  <c r="H102" i="34"/>
  <c r="I260" i="34"/>
  <c r="I261" i="34" s="1"/>
  <c r="H260" i="34"/>
  <c r="H261" i="34" s="1"/>
  <c r="G260" i="34"/>
  <c r="G261" i="34" s="1"/>
  <c r="I259" i="34"/>
  <c r="I258" i="34" s="1"/>
  <c r="I257" i="34" s="1"/>
  <c r="I256" i="34" s="1"/>
  <c r="I255" i="34" s="1"/>
  <c r="I163" i="5"/>
  <c r="H163" i="5"/>
  <c r="I188" i="5"/>
  <c r="H188" i="5"/>
  <c r="G188" i="5"/>
  <c r="H321" i="5"/>
  <c r="H322" i="5" s="1"/>
  <c r="I321" i="5"/>
  <c r="G321" i="5"/>
  <c r="G322" i="5" s="1"/>
  <c r="I319" i="5"/>
  <c r="I318" i="5" s="1"/>
  <c r="I317" i="5" s="1"/>
  <c r="I316" i="5" s="1"/>
  <c r="H320" i="5"/>
  <c r="H319" i="5" s="1"/>
  <c r="H318" i="5" s="1"/>
  <c r="H317" i="5" s="1"/>
  <c r="H316" i="5" s="1"/>
  <c r="I320" i="5"/>
  <c r="I322" i="5"/>
  <c r="G320" i="5"/>
  <c r="G319" i="5" s="1"/>
  <c r="G318" i="5" s="1"/>
  <c r="G317" i="5" s="1"/>
  <c r="G316" i="5" s="1"/>
  <c r="H584" i="3"/>
  <c r="G584" i="3"/>
  <c r="G639" i="3"/>
  <c r="G638" i="3" s="1"/>
  <c r="G637" i="3" s="1"/>
  <c r="G636" i="3" s="1"/>
  <c r="H639" i="3"/>
  <c r="F639" i="3"/>
  <c r="H638" i="3"/>
  <c r="H637" i="3" s="1"/>
  <c r="H636" i="3" s="1"/>
  <c r="F638" i="3"/>
  <c r="F637" i="3"/>
  <c r="F636" i="3" s="1"/>
  <c r="I676" i="4"/>
  <c r="H676" i="4"/>
  <c r="I681" i="4"/>
  <c r="H681" i="4"/>
  <c r="G681" i="4"/>
  <c r="I728" i="4"/>
  <c r="G728" i="4"/>
  <c r="I730" i="4"/>
  <c r="I729" i="4" s="1"/>
  <c r="H730" i="4"/>
  <c r="H729" i="4" s="1"/>
  <c r="H728" i="4" s="1"/>
  <c r="G730" i="4"/>
  <c r="G729" i="4" s="1"/>
  <c r="G1130" i="4"/>
  <c r="G855" i="4"/>
  <c r="H259" i="34" l="1"/>
  <c r="H258" i="34" s="1"/>
  <c r="H257" i="34" s="1"/>
  <c r="H256" i="34" s="1"/>
  <c r="H255" i="34" s="1"/>
  <c r="G259" i="34"/>
  <c r="G258" i="34" s="1"/>
  <c r="G257" i="34" s="1"/>
  <c r="G256" i="34" s="1"/>
  <c r="G255" i="34" s="1"/>
  <c r="I965" i="4" l="1"/>
  <c r="H965" i="4"/>
  <c r="G965" i="4"/>
  <c r="H921" i="5" l="1"/>
  <c r="H922" i="5" s="1"/>
  <c r="I921" i="5"/>
  <c r="I920" i="5" s="1"/>
  <c r="I919" i="5" s="1"/>
  <c r="I918" i="5" s="1"/>
  <c r="G921" i="5"/>
  <c r="G922" i="5" s="1"/>
  <c r="G870" i="4"/>
  <c r="H920" i="5" l="1"/>
  <c r="H919" i="5" s="1"/>
  <c r="H918" i="5" s="1"/>
  <c r="I922" i="5"/>
  <c r="G920" i="5"/>
  <c r="G919" i="5" s="1"/>
  <c r="G918" i="5" s="1"/>
  <c r="G217" i="4" l="1"/>
  <c r="I217" i="4"/>
  <c r="H217" i="4"/>
  <c r="I715" i="4"/>
  <c r="H715" i="4"/>
  <c r="T28" i="25"/>
  <c r="J28" i="25"/>
  <c r="H28" i="25"/>
  <c r="N28" i="25"/>
  <c r="J5" i="25"/>
  <c r="I1112" i="4"/>
  <c r="H1112" i="4"/>
  <c r="G70" i="4"/>
  <c r="G61" i="4"/>
  <c r="G239" i="4"/>
  <c r="G237" i="4"/>
  <c r="G94" i="4"/>
  <c r="G92" i="4"/>
  <c r="G1132" i="4"/>
  <c r="G1085" i="4"/>
  <c r="G934" i="4"/>
  <c r="G914" i="4"/>
  <c r="G792" i="4"/>
  <c r="G772" i="4"/>
  <c r="C107" i="1" l="1"/>
  <c r="E101" i="1"/>
  <c r="D101" i="1"/>
  <c r="C101" i="1"/>
  <c r="C103" i="1"/>
  <c r="C132" i="1" l="1"/>
  <c r="D93" i="1"/>
  <c r="E93" i="1"/>
  <c r="C134" i="1"/>
  <c r="C150" i="1"/>
  <c r="C151" i="1"/>
  <c r="D102" i="1" l="1"/>
  <c r="E102" i="1"/>
  <c r="C102" i="1"/>
  <c r="D133" i="1"/>
  <c r="E133" i="1"/>
  <c r="C133" i="1"/>
  <c r="E134" i="1"/>
  <c r="D134" i="1"/>
  <c r="D135" i="1"/>
  <c r="E100" i="1"/>
  <c r="D139" i="1"/>
  <c r="D132" i="1" s="1"/>
  <c r="E139" i="1"/>
  <c r="E132" i="1" s="1"/>
  <c r="C139" i="1"/>
  <c r="D100" i="1"/>
  <c r="C100" i="1" l="1"/>
  <c r="G1112" i="4"/>
  <c r="H24" i="25"/>
  <c r="I87" i="4" l="1"/>
  <c r="H87" i="4"/>
  <c r="G87" i="4"/>
  <c r="J25" i="25" l="1"/>
  <c r="E25" i="25" s="1"/>
  <c r="G1117" i="4" l="1"/>
  <c r="I1278" i="4" l="1"/>
  <c r="H1278" i="4"/>
  <c r="I916" i="5"/>
  <c r="I917" i="5" s="1"/>
  <c r="H916" i="5"/>
  <c r="H917" i="5" s="1"/>
  <c r="I915" i="5" l="1"/>
  <c r="I914" i="5" s="1"/>
  <c r="I913" i="5" s="1"/>
  <c r="I912" i="5" s="1"/>
  <c r="I911" i="5" s="1"/>
  <c r="G916" i="5"/>
  <c r="G915" i="5" s="1"/>
  <c r="G914" i="5" s="1"/>
  <c r="G913" i="5" s="1"/>
  <c r="G912" i="5" s="1"/>
  <c r="G911" i="5" s="1"/>
  <c r="H915" i="5"/>
  <c r="H914" i="5" s="1"/>
  <c r="H913" i="5" s="1"/>
  <c r="H912" i="5" s="1"/>
  <c r="H911" i="5" s="1"/>
  <c r="G1230" i="4"/>
  <c r="G917" i="5" l="1"/>
  <c r="I479" i="4"/>
  <c r="I10" i="4"/>
  <c r="H10" i="4"/>
  <c r="H479" i="4"/>
  <c r="I18" i="34" l="1"/>
  <c r="H18" i="34"/>
  <c r="G18" i="34"/>
  <c r="I15" i="34"/>
  <c r="H15" i="34"/>
  <c r="G15" i="34"/>
  <c r="I879" i="5" l="1"/>
  <c r="I880" i="5" s="1"/>
  <c r="H879" i="5"/>
  <c r="H880" i="5" s="1"/>
  <c r="G879" i="5"/>
  <c r="G880" i="5" s="1"/>
  <c r="I428" i="5"/>
  <c r="I429" i="5" s="1"/>
  <c r="H428" i="5"/>
  <c r="H429" i="5" s="1"/>
  <c r="G428" i="5"/>
  <c r="G429" i="5" s="1"/>
  <c r="I416" i="5"/>
  <c r="I415" i="5" s="1"/>
  <c r="I414" i="5" s="1"/>
  <c r="I413" i="5" s="1"/>
  <c r="H416" i="5"/>
  <c r="H417" i="5" s="1"/>
  <c r="G416" i="5"/>
  <c r="G415" i="5" s="1"/>
  <c r="G414" i="5" s="1"/>
  <c r="G413" i="5" s="1"/>
  <c r="I396" i="5"/>
  <c r="H396" i="5"/>
  <c r="G396" i="5"/>
  <c r="I392" i="5"/>
  <c r="I393" i="5" s="1"/>
  <c r="H392" i="5"/>
  <c r="H393" i="5" s="1"/>
  <c r="G392" i="5"/>
  <c r="G391" i="5" s="1"/>
  <c r="G390" i="5" s="1"/>
  <c r="I376" i="5"/>
  <c r="I377" i="5" s="1"/>
  <c r="H376" i="5"/>
  <c r="H377" i="5" s="1"/>
  <c r="G376" i="5"/>
  <c r="G375" i="5" s="1"/>
  <c r="G374" i="5" s="1"/>
  <c r="G373" i="5" s="1"/>
  <c r="H1040" i="3"/>
  <c r="H1039" i="3" s="1"/>
  <c r="H1038" i="3" s="1"/>
  <c r="H1037" i="3" s="1"/>
  <c r="H1036" i="3" s="1"/>
  <c r="G1040" i="3"/>
  <c r="G1039" i="3" s="1"/>
  <c r="G1038" i="3" s="1"/>
  <c r="G1037" i="3" s="1"/>
  <c r="G1036" i="3" s="1"/>
  <c r="F1040" i="3"/>
  <c r="F1039" i="3" s="1"/>
  <c r="F1038" i="3" s="1"/>
  <c r="F1037" i="3" s="1"/>
  <c r="F1036" i="3" s="1"/>
  <c r="H1035" i="3"/>
  <c r="H1034" i="3" s="1"/>
  <c r="H1033" i="3" s="1"/>
  <c r="H1032" i="3" s="1"/>
  <c r="G1035" i="3"/>
  <c r="G1034" i="3" s="1"/>
  <c r="G1033" i="3" s="1"/>
  <c r="G1032" i="3" s="1"/>
  <c r="F1035" i="3"/>
  <c r="F1034" i="3" s="1"/>
  <c r="F1033" i="3" s="1"/>
  <c r="F1032" i="3" s="1"/>
  <c r="H1031" i="3"/>
  <c r="H1030" i="3" s="1"/>
  <c r="H1029" i="3" s="1"/>
  <c r="H1028" i="3" s="1"/>
  <c r="G1031" i="3"/>
  <c r="G1030" i="3" s="1"/>
  <c r="G1029" i="3" s="1"/>
  <c r="G1028" i="3" s="1"/>
  <c r="F1031" i="3"/>
  <c r="F1030" i="3" s="1"/>
  <c r="F1029" i="3" s="1"/>
  <c r="F1028" i="3" s="1"/>
  <c r="H1027" i="3"/>
  <c r="H1026" i="3" s="1"/>
  <c r="H1025" i="3" s="1"/>
  <c r="G1027" i="3"/>
  <c r="G1026" i="3" s="1"/>
  <c r="G1025" i="3" s="1"/>
  <c r="F1027" i="3"/>
  <c r="F1026" i="3" s="1"/>
  <c r="F1025" i="3" s="1"/>
  <c r="H1024" i="3"/>
  <c r="H1023" i="3" s="1"/>
  <c r="H1022" i="3" s="1"/>
  <c r="G1024" i="3"/>
  <c r="G1023" i="3" s="1"/>
  <c r="G1022" i="3" s="1"/>
  <c r="F1024" i="3"/>
  <c r="F1023" i="3" s="1"/>
  <c r="F1022" i="3" s="1"/>
  <c r="H1017" i="3"/>
  <c r="H1016" i="3" s="1"/>
  <c r="H1015" i="3" s="1"/>
  <c r="H1014" i="3" s="1"/>
  <c r="G1017" i="3"/>
  <c r="G1016" i="3" s="1"/>
  <c r="G1015" i="3" s="1"/>
  <c r="G1014" i="3" s="1"/>
  <c r="F1017" i="3"/>
  <c r="F1016" i="3" s="1"/>
  <c r="F1015" i="3" s="1"/>
  <c r="F1014" i="3" s="1"/>
  <c r="H1020" i="3"/>
  <c r="H1019" i="3" s="1"/>
  <c r="G1020" i="3"/>
  <c r="G1019" i="3" s="1"/>
  <c r="F1020" i="3"/>
  <c r="F1019" i="3" s="1"/>
  <c r="I879" i="4"/>
  <c r="I878" i="4" s="1"/>
  <c r="H879" i="4"/>
  <c r="H878" i="4" s="1"/>
  <c r="G879" i="4"/>
  <c r="G878" i="4" s="1"/>
  <c r="I876" i="4"/>
  <c r="I875" i="4" s="1"/>
  <c r="H876" i="4"/>
  <c r="H875" i="4" s="1"/>
  <c r="H871" i="4" s="1"/>
  <c r="G876" i="4"/>
  <c r="G875" i="4" s="1"/>
  <c r="I873" i="4"/>
  <c r="I872" i="4" s="1"/>
  <c r="H873" i="4"/>
  <c r="H872" i="4" s="1"/>
  <c r="G873" i="4"/>
  <c r="G872" i="4" s="1"/>
  <c r="G878" i="5" l="1"/>
  <c r="G877" i="5" s="1"/>
  <c r="G876" i="5" s="1"/>
  <c r="G871" i="4"/>
  <c r="H878" i="5"/>
  <c r="H877" i="5" s="1"/>
  <c r="H876" i="5" s="1"/>
  <c r="I871" i="4"/>
  <c r="I878" i="5"/>
  <c r="I877" i="5" s="1"/>
  <c r="I876" i="5" s="1"/>
  <c r="H427" i="5"/>
  <c r="H426" i="5" s="1"/>
  <c r="H425" i="5" s="1"/>
  <c r="G427" i="5"/>
  <c r="G426" i="5" s="1"/>
  <c r="G425" i="5" s="1"/>
  <c r="I427" i="5"/>
  <c r="I426" i="5" s="1"/>
  <c r="I425" i="5" s="1"/>
  <c r="G417" i="5"/>
  <c r="I417" i="5"/>
  <c r="H415" i="5"/>
  <c r="H414" i="5" s="1"/>
  <c r="H413" i="5" s="1"/>
  <c r="G393" i="5"/>
  <c r="H391" i="5"/>
  <c r="H390" i="5" s="1"/>
  <c r="I391" i="5"/>
  <c r="I390" i="5" s="1"/>
  <c r="I375" i="5"/>
  <c r="I374" i="5" s="1"/>
  <c r="I373" i="5" s="1"/>
  <c r="H375" i="5"/>
  <c r="H374" i="5" s="1"/>
  <c r="H373" i="5" s="1"/>
  <c r="G377" i="5"/>
  <c r="H1018" i="3"/>
  <c r="H1013" i="3" s="1"/>
  <c r="H1012" i="3" s="1"/>
  <c r="F50" i="2" s="1"/>
  <c r="G1018" i="3"/>
  <c r="G1013" i="3" s="1"/>
  <c r="G1012" i="3" s="1"/>
  <c r="E50" i="2" s="1"/>
  <c r="F1018" i="3"/>
  <c r="F1013" i="3" s="1"/>
  <c r="F1012" i="3" s="1"/>
  <c r="D50" i="2" s="1"/>
  <c r="I892" i="4"/>
  <c r="I891" i="4" s="1"/>
  <c r="I890" i="4" s="1"/>
  <c r="I889" i="4" s="1"/>
  <c r="H892" i="4"/>
  <c r="H891" i="4" s="1"/>
  <c r="H890" i="4" s="1"/>
  <c r="H889" i="4" s="1"/>
  <c r="G892" i="4"/>
  <c r="G891" i="4" s="1"/>
  <c r="G890" i="4" s="1"/>
  <c r="G889" i="4" s="1"/>
  <c r="I887" i="4"/>
  <c r="I886" i="4" s="1"/>
  <c r="I885" i="4" s="1"/>
  <c r="H887" i="4"/>
  <c r="H886" i="4" s="1"/>
  <c r="H885" i="4" s="1"/>
  <c r="G887" i="4"/>
  <c r="G886" i="4" s="1"/>
  <c r="G885" i="4" s="1"/>
  <c r="I883" i="4"/>
  <c r="I882" i="4" s="1"/>
  <c r="I881" i="4" s="1"/>
  <c r="H883" i="4"/>
  <c r="H882" i="4" s="1"/>
  <c r="H881" i="4" s="1"/>
  <c r="G883" i="4"/>
  <c r="G882" i="4" s="1"/>
  <c r="G881" i="4" s="1"/>
  <c r="I869" i="4" l="1"/>
  <c r="I868" i="4" s="1"/>
  <c r="I867" i="4" s="1"/>
  <c r="I866" i="4" s="1"/>
  <c r="I865" i="4" s="1"/>
  <c r="H869" i="4"/>
  <c r="H868" i="4" s="1"/>
  <c r="H867" i="4" s="1"/>
  <c r="H866" i="4" s="1"/>
  <c r="H865" i="4" s="1"/>
  <c r="G869" i="4"/>
  <c r="G868" i="4" s="1"/>
  <c r="G867" i="4" s="1"/>
  <c r="G866" i="4" s="1"/>
  <c r="G865" i="4" s="1"/>
  <c r="I318" i="4" l="1"/>
  <c r="H318" i="4"/>
  <c r="I44" i="34" l="1"/>
  <c r="I43" i="34" s="1"/>
  <c r="I42" i="34" s="1"/>
  <c r="I41" i="34" s="1"/>
  <c r="I40" i="34" s="1"/>
  <c r="I39" i="34" s="1"/>
  <c r="I38" i="34" s="1"/>
  <c r="G44" i="34"/>
  <c r="G43" i="34" s="1"/>
  <c r="G42" i="34" s="1"/>
  <c r="G41" i="34" s="1"/>
  <c r="G40" i="34" s="1"/>
  <c r="G39" i="34" s="1"/>
  <c r="G38" i="34" s="1"/>
  <c r="I636" i="4"/>
  <c r="H636" i="4"/>
  <c r="G636" i="4"/>
  <c r="I751" i="4"/>
  <c r="H751" i="4"/>
  <c r="G751" i="4"/>
  <c r="H687" i="4"/>
  <c r="I687" i="4"/>
  <c r="G687" i="4"/>
  <c r="H27" i="34"/>
  <c r="H28" i="34" s="1"/>
  <c r="I27" i="34"/>
  <c r="I26" i="34" s="1"/>
  <c r="G27" i="34"/>
  <c r="G26" i="34" s="1"/>
  <c r="G24" i="34"/>
  <c r="G25" i="34" s="1"/>
  <c r="H945" i="3"/>
  <c r="G945" i="3"/>
  <c r="F945" i="3"/>
  <c r="F943" i="3"/>
  <c r="I611" i="4"/>
  <c r="H611" i="4"/>
  <c r="G611" i="4"/>
  <c r="I610" i="4"/>
  <c r="I609" i="4" s="1"/>
  <c r="H610" i="4"/>
  <c r="H609" i="4" s="1"/>
  <c r="G609" i="4"/>
  <c r="I337" i="4"/>
  <c r="H337" i="4"/>
  <c r="G337" i="4"/>
  <c r="H33" i="34"/>
  <c r="H32" i="34" s="1"/>
  <c r="I33" i="34"/>
  <c r="I34" i="34" s="1"/>
  <c r="H36" i="34"/>
  <c r="H37" i="34" s="1"/>
  <c r="I36" i="34"/>
  <c r="I35" i="34" s="1"/>
  <c r="G36" i="34"/>
  <c r="G35" i="34" s="1"/>
  <c r="H14" i="34"/>
  <c r="I14" i="34"/>
  <c r="H17" i="34"/>
  <c r="I17" i="34"/>
  <c r="G17" i="34"/>
  <c r="G14" i="34"/>
  <c r="G943" i="3" l="1"/>
  <c r="H24" i="34"/>
  <c r="H23" i="34" s="1"/>
  <c r="H943" i="3"/>
  <c r="I24" i="34"/>
  <c r="I25" i="34" s="1"/>
  <c r="G45" i="34"/>
  <c r="I45" i="34"/>
  <c r="G28" i="34"/>
  <c r="H26" i="34"/>
  <c r="I28" i="34"/>
  <c r="G23" i="34"/>
  <c r="G22" i="34" s="1"/>
  <c r="G21" i="34" s="1"/>
  <c r="G20" i="34" s="1"/>
  <c r="I32" i="34"/>
  <c r="G608" i="4"/>
  <c r="G607" i="4" s="1"/>
  <c r="G606" i="4" s="1"/>
  <c r="G605" i="4" s="1"/>
  <c r="H608" i="4"/>
  <c r="H607" i="4" s="1"/>
  <c r="H606" i="4" s="1"/>
  <c r="H605" i="4" s="1"/>
  <c r="I608" i="4"/>
  <c r="I607" i="4" s="1"/>
  <c r="I606" i="4" s="1"/>
  <c r="I605" i="4" s="1"/>
  <c r="I31" i="34"/>
  <c r="I30" i="34" s="1"/>
  <c r="I29" i="34" s="1"/>
  <c r="G37" i="34"/>
  <c r="H35" i="34"/>
  <c r="H31" i="34" s="1"/>
  <c r="H30" i="34" s="1"/>
  <c r="H29" i="34" s="1"/>
  <c r="I16" i="34"/>
  <c r="H34" i="34"/>
  <c r="I37" i="34"/>
  <c r="H19" i="34"/>
  <c r="I13" i="34"/>
  <c r="I12" i="34" s="1"/>
  <c r="I11" i="34" s="1"/>
  <c r="G16" i="34"/>
  <c r="H13" i="34"/>
  <c r="H12" i="34" s="1"/>
  <c r="H11" i="34" s="1"/>
  <c r="G19" i="34"/>
  <c r="H16" i="34"/>
  <c r="I19" i="34"/>
  <c r="G13" i="34"/>
  <c r="G12" i="34" s="1"/>
  <c r="G11" i="34" s="1"/>
  <c r="F9" i="2"/>
  <c r="E9" i="2"/>
  <c r="H22" i="34" l="1"/>
  <c r="H21" i="34" s="1"/>
  <c r="H20" i="34" s="1"/>
  <c r="H10" i="34" s="1"/>
  <c r="H9" i="34" s="1"/>
  <c r="H25" i="34"/>
  <c r="I23" i="34"/>
  <c r="I22" i="34" s="1"/>
  <c r="I21" i="34" s="1"/>
  <c r="I20" i="34" s="1"/>
  <c r="I10" i="34" s="1"/>
  <c r="I9" i="34" s="1"/>
  <c r="G377" i="4"/>
  <c r="I939" i="4"/>
  <c r="I1203" i="4"/>
  <c r="H798" i="4" l="1"/>
  <c r="H44" i="34" s="1"/>
  <c r="H45" i="34" l="1"/>
  <c r="H43" i="34"/>
  <c r="H42" i="34" s="1"/>
  <c r="H41" i="34" s="1"/>
  <c r="H40" i="34" s="1"/>
  <c r="H39" i="34" s="1"/>
  <c r="H38" i="34" s="1"/>
  <c r="J6" i="25"/>
  <c r="H6" i="25" s="1"/>
  <c r="I82" i="4"/>
  <c r="H82" i="4"/>
  <c r="G82" i="4"/>
  <c r="I86" i="34" l="1"/>
  <c r="I85" i="34" s="1"/>
  <c r="I84" i="34" s="1"/>
  <c r="I83" i="34" s="1"/>
  <c r="I82" i="34" s="1"/>
  <c r="I81" i="34" s="1"/>
  <c r="I80" i="34" s="1"/>
  <c r="H86" i="34"/>
  <c r="H87" i="34" s="1"/>
  <c r="G86" i="34"/>
  <c r="G87" i="34" s="1"/>
  <c r="I94" i="34"/>
  <c r="I95" i="34" s="1"/>
  <c r="H94" i="34"/>
  <c r="H93" i="34" s="1"/>
  <c r="H92" i="34" s="1"/>
  <c r="H91" i="34" s="1"/>
  <c r="H90" i="34" s="1"/>
  <c r="G94" i="34"/>
  <c r="G95" i="34" s="1"/>
  <c r="I100" i="34"/>
  <c r="I99" i="34" s="1"/>
  <c r="I98" i="34" s="1"/>
  <c r="I97" i="34" s="1"/>
  <c r="I96" i="34" s="1"/>
  <c r="H100" i="34"/>
  <c r="H101" i="34" s="1"/>
  <c r="G100" i="34"/>
  <c r="G99" i="34" s="1"/>
  <c r="G98" i="34" s="1"/>
  <c r="G97" i="34" s="1"/>
  <c r="G96" i="34" s="1"/>
  <c r="G93" i="34" l="1"/>
  <c r="G92" i="34" s="1"/>
  <c r="G91" i="34" s="1"/>
  <c r="G90" i="34" s="1"/>
  <c r="G101" i="34"/>
  <c r="I93" i="34"/>
  <c r="I92" i="34" s="1"/>
  <c r="I91" i="34" s="1"/>
  <c r="I90" i="34" s="1"/>
  <c r="I89" i="34" s="1"/>
  <c r="I88" i="34" s="1"/>
  <c r="I101" i="34"/>
  <c r="G89" i="34"/>
  <c r="G88" i="34" s="1"/>
  <c r="H95" i="34"/>
  <c r="H99" i="34"/>
  <c r="H98" i="34" s="1"/>
  <c r="H97" i="34" s="1"/>
  <c r="H96" i="34" s="1"/>
  <c r="H89" i="34" s="1"/>
  <c r="H88" i="34" s="1"/>
  <c r="I87" i="34"/>
  <c r="G85" i="34"/>
  <c r="G84" i="34" s="1"/>
  <c r="G83" i="34" s="1"/>
  <c r="G82" i="34" s="1"/>
  <c r="G81" i="34" s="1"/>
  <c r="G80" i="34" s="1"/>
  <c r="H85" i="34"/>
  <c r="H84" i="34" s="1"/>
  <c r="H83" i="34" s="1"/>
  <c r="H82" i="34" s="1"/>
  <c r="H81" i="34" s="1"/>
  <c r="H80" i="34" s="1"/>
  <c r="I1211" i="4"/>
  <c r="H1211" i="4"/>
  <c r="E10" i="7"/>
  <c r="D10" i="7"/>
  <c r="C91" i="1" l="1"/>
  <c r="D91" i="1"/>
  <c r="E91" i="1"/>
  <c r="E152" i="1" l="1"/>
  <c r="E151" i="1" s="1"/>
  <c r="E150" i="1" s="1"/>
  <c r="D152" i="1"/>
  <c r="D151" i="1" s="1"/>
  <c r="D150" i="1" s="1"/>
  <c r="E143" i="1"/>
  <c r="E142" i="1" s="1"/>
  <c r="D143" i="1"/>
  <c r="D142" i="1" s="1"/>
  <c r="C143" i="1"/>
  <c r="C142" i="1" s="1"/>
  <c r="E137" i="1"/>
  <c r="D137" i="1"/>
  <c r="C137" i="1"/>
  <c r="E135" i="1"/>
  <c r="C135" i="1"/>
  <c r="E130" i="1"/>
  <c r="D130" i="1"/>
  <c r="C130" i="1"/>
  <c r="E128" i="1"/>
  <c r="D128" i="1"/>
  <c r="C128" i="1"/>
  <c r="E121" i="1"/>
  <c r="E119" i="1" s="1"/>
  <c r="D121" i="1"/>
  <c r="D119" i="1" s="1"/>
  <c r="C121" i="1"/>
  <c r="C119" i="1" s="1"/>
  <c r="E107" i="1"/>
  <c r="E106" i="1" s="1"/>
  <c r="D107" i="1"/>
  <c r="D106" i="1" s="1"/>
  <c r="C106" i="1"/>
  <c r="C93" i="1" s="1"/>
  <c r="C87" i="1" s="1"/>
  <c r="E104" i="1"/>
  <c r="D104" i="1"/>
  <c r="C104" i="1"/>
  <c r="E98" i="1"/>
  <c r="D98" i="1"/>
  <c r="C98" i="1"/>
  <c r="E96" i="1"/>
  <c r="D96" i="1"/>
  <c r="C96" i="1"/>
  <c r="E94" i="1"/>
  <c r="D94" i="1"/>
  <c r="C94" i="1"/>
  <c r="E89" i="1"/>
  <c r="D89" i="1"/>
  <c r="C89" i="1"/>
  <c r="E84" i="1"/>
  <c r="E83" i="1" s="1"/>
  <c r="D84" i="1"/>
  <c r="D83" i="1" s="1"/>
  <c r="C84" i="1"/>
  <c r="C83" i="1" s="1"/>
  <c r="E81" i="1"/>
  <c r="E80" i="1" s="1"/>
  <c r="D81" i="1"/>
  <c r="D80" i="1" s="1"/>
  <c r="C81" i="1"/>
  <c r="C80" i="1" s="1"/>
  <c r="E78" i="1"/>
  <c r="D78" i="1"/>
  <c r="C78" i="1"/>
  <c r="E76" i="1"/>
  <c r="D76" i="1"/>
  <c r="C76" i="1"/>
  <c r="E74" i="1"/>
  <c r="D74" i="1"/>
  <c r="C74" i="1"/>
  <c r="E72" i="1"/>
  <c r="D72" i="1"/>
  <c r="C72" i="1"/>
  <c r="E68" i="1"/>
  <c r="D68" i="1"/>
  <c r="C68" i="1"/>
  <c r="E66" i="1"/>
  <c r="D66" i="1"/>
  <c r="C66" i="1"/>
  <c r="E63" i="1"/>
  <c r="E60" i="1" s="1"/>
  <c r="D63" i="1"/>
  <c r="D60" i="1" s="1"/>
  <c r="C63" i="1"/>
  <c r="C60" i="1" s="1"/>
  <c r="E61" i="1"/>
  <c r="D61" i="1"/>
  <c r="C61" i="1"/>
  <c r="E57" i="1"/>
  <c r="E54" i="1" s="1"/>
  <c r="E53" i="1" s="1"/>
  <c r="D57" i="1"/>
  <c r="D54" i="1" s="1"/>
  <c r="D53" i="1" s="1"/>
  <c r="C57" i="1"/>
  <c r="C54" i="1" s="1"/>
  <c r="C53" i="1" s="1"/>
  <c r="E51" i="1"/>
  <c r="D51" i="1"/>
  <c r="C51" i="1"/>
  <c r="E49" i="1"/>
  <c r="D49" i="1"/>
  <c r="C49" i="1"/>
  <c r="E47" i="1"/>
  <c r="D47" i="1"/>
  <c r="C47" i="1"/>
  <c r="E43" i="1"/>
  <c r="D43" i="1"/>
  <c r="C43" i="1"/>
  <c r="E41" i="1"/>
  <c r="D41" i="1"/>
  <c r="C41" i="1"/>
  <c r="E38" i="1"/>
  <c r="D38" i="1"/>
  <c r="C38" i="1"/>
  <c r="E36" i="1"/>
  <c r="D36" i="1"/>
  <c r="C36" i="1"/>
  <c r="E31" i="1"/>
  <c r="D31" i="1"/>
  <c r="C31" i="1"/>
  <c r="E29" i="1"/>
  <c r="D29" i="1"/>
  <c r="C29" i="1"/>
  <c r="E27" i="1"/>
  <c r="D27" i="1"/>
  <c r="C27" i="1"/>
  <c r="E25" i="1"/>
  <c r="D25" i="1"/>
  <c r="C25" i="1"/>
  <c r="E19" i="1"/>
  <c r="E18" i="1" s="1"/>
  <c r="D19" i="1"/>
  <c r="D18" i="1" s="1"/>
  <c r="C19" i="1"/>
  <c r="C18" i="1" s="1"/>
  <c r="E12" i="1"/>
  <c r="E11" i="1" s="1"/>
  <c r="D12" i="1"/>
  <c r="D11" i="1" s="1"/>
  <c r="C12" i="1"/>
  <c r="C11" i="1" s="1"/>
  <c r="C46" i="1" l="1"/>
  <c r="C45" i="1" s="1"/>
  <c r="D35" i="1"/>
  <c r="D33" i="1" s="1"/>
  <c r="D65" i="1"/>
  <c r="D88" i="1"/>
  <c r="C40" i="1"/>
  <c r="D46" i="1"/>
  <c r="D45" i="1" s="1"/>
  <c r="E65" i="1"/>
  <c r="C118" i="1"/>
  <c r="C117" i="1" s="1"/>
  <c r="D24" i="1"/>
  <c r="D23" i="1" s="1"/>
  <c r="E40" i="1"/>
  <c r="C65" i="1"/>
  <c r="C35" i="1"/>
  <c r="C33" i="1" s="1"/>
  <c r="E24" i="1"/>
  <c r="E23" i="1" s="1"/>
  <c r="E71" i="1"/>
  <c r="E70" i="1" s="1"/>
  <c r="C88" i="1"/>
  <c r="E46" i="1"/>
  <c r="E45" i="1" s="1"/>
  <c r="E118" i="1"/>
  <c r="E117" i="1" s="1"/>
  <c r="D40" i="1"/>
  <c r="C71" i="1"/>
  <c r="C70" i="1" s="1"/>
  <c r="D71" i="1"/>
  <c r="D70" i="1" s="1"/>
  <c r="C24" i="1"/>
  <c r="C23" i="1" s="1"/>
  <c r="E88" i="1"/>
  <c r="E35" i="1"/>
  <c r="E33" i="1" s="1"/>
  <c r="D118" i="1"/>
  <c r="D117" i="1" s="1"/>
  <c r="F57" i="2"/>
  <c r="E57" i="2"/>
  <c r="F18" i="2"/>
  <c r="E18" i="2"/>
  <c r="I45" i="6"/>
  <c r="H45" i="6"/>
  <c r="I44" i="6"/>
  <c r="H44" i="6"/>
  <c r="I43" i="6"/>
  <c r="H43" i="6"/>
  <c r="I42" i="6"/>
  <c r="H42" i="6"/>
  <c r="I41" i="6"/>
  <c r="I40" i="6" s="1"/>
  <c r="I39" i="6" s="1"/>
  <c r="I38" i="6" s="1"/>
  <c r="I37" i="6" s="1"/>
  <c r="I36" i="6" s="1"/>
  <c r="H41" i="6"/>
  <c r="H40" i="6" s="1"/>
  <c r="H39" i="6" s="1"/>
  <c r="H38" i="6" s="1"/>
  <c r="H37" i="6" s="1"/>
  <c r="H36" i="6" s="1"/>
  <c r="I35" i="6"/>
  <c r="I34" i="6" s="1"/>
  <c r="I33" i="6" s="1"/>
  <c r="I32" i="6" s="1"/>
  <c r="I31" i="6" s="1"/>
  <c r="I30" i="6" s="1"/>
  <c r="H35" i="6"/>
  <c r="H34" i="6" s="1"/>
  <c r="H33" i="6" s="1"/>
  <c r="H32" i="6" s="1"/>
  <c r="H31" i="6" s="1"/>
  <c r="H30" i="6" s="1"/>
  <c r="I29" i="6"/>
  <c r="I28" i="6" s="1"/>
  <c r="I27" i="6" s="1"/>
  <c r="I26" i="6" s="1"/>
  <c r="I25" i="6" s="1"/>
  <c r="I24" i="6" s="1"/>
  <c r="H29" i="6"/>
  <c r="H28" i="6" s="1"/>
  <c r="H27" i="6" s="1"/>
  <c r="H26" i="6" s="1"/>
  <c r="H25" i="6" s="1"/>
  <c r="H24" i="6" s="1"/>
  <c r="I22" i="6"/>
  <c r="H22" i="6"/>
  <c r="I21" i="6"/>
  <c r="H21" i="6"/>
  <c r="I20" i="6"/>
  <c r="H20" i="6"/>
  <c r="I19" i="6"/>
  <c r="H19" i="6"/>
  <c r="I18" i="6"/>
  <c r="H18" i="6"/>
  <c r="I16" i="6"/>
  <c r="I15" i="6" s="1"/>
  <c r="I14" i="6" s="1"/>
  <c r="I13" i="6" s="1"/>
  <c r="I12" i="6" s="1"/>
  <c r="I17" i="6" s="1"/>
  <c r="H16" i="6"/>
  <c r="H15" i="6" s="1"/>
  <c r="H14" i="6" s="1"/>
  <c r="H13" i="6" s="1"/>
  <c r="H12" i="6" s="1"/>
  <c r="H17" i="6" s="1"/>
  <c r="I342" i="34"/>
  <c r="I343" i="34" s="1"/>
  <c r="H342" i="34"/>
  <c r="G342" i="34"/>
  <c r="G343" i="34" s="1"/>
  <c r="I338" i="34"/>
  <c r="H338" i="34"/>
  <c r="H339" i="34" s="1"/>
  <c r="G338" i="34"/>
  <c r="I333" i="34"/>
  <c r="I334" i="34" s="1"/>
  <c r="H333" i="34"/>
  <c r="G333" i="34"/>
  <c r="G334" i="34" s="1"/>
  <c r="I328" i="34"/>
  <c r="I329" i="34" s="1"/>
  <c r="H328" i="34"/>
  <c r="G328" i="34"/>
  <c r="G329" i="34" s="1"/>
  <c r="I320" i="34"/>
  <c r="I321" i="34" s="1"/>
  <c r="H320" i="34"/>
  <c r="G320" i="34"/>
  <c r="G321" i="34" s="1"/>
  <c r="I315" i="34"/>
  <c r="I316" i="34" s="1"/>
  <c r="H315" i="34"/>
  <c r="G315" i="34"/>
  <c r="G316" i="34" s="1"/>
  <c r="I310" i="34"/>
  <c r="I311" i="34" s="1"/>
  <c r="H310" i="34"/>
  <c r="G310" i="34"/>
  <c r="G311" i="34" s="1"/>
  <c r="I295" i="34"/>
  <c r="I296" i="34" s="1"/>
  <c r="H295" i="34"/>
  <c r="G295" i="34"/>
  <c r="G296" i="34" s="1"/>
  <c r="I288" i="34"/>
  <c r="I289" i="34" s="1"/>
  <c r="H288" i="34"/>
  <c r="G288" i="34"/>
  <c r="G289" i="34" s="1"/>
  <c r="I285" i="34"/>
  <c r="I286" i="34" s="1"/>
  <c r="H285" i="34"/>
  <c r="G285" i="34"/>
  <c r="G286" i="34" s="1"/>
  <c r="I281" i="34"/>
  <c r="H281" i="34"/>
  <c r="H282" i="34" s="1"/>
  <c r="G281" i="34"/>
  <c r="I274" i="34"/>
  <c r="I275" i="34" s="1"/>
  <c r="H274" i="34"/>
  <c r="G274" i="34"/>
  <c r="G275" i="34" s="1"/>
  <c r="I271" i="34"/>
  <c r="I272" i="34" s="1"/>
  <c r="H271" i="34"/>
  <c r="G271" i="34"/>
  <c r="G272" i="34" s="1"/>
  <c r="I268" i="34"/>
  <c r="I269" i="34" s="1"/>
  <c r="H268" i="34"/>
  <c r="G268" i="34"/>
  <c r="G269" i="34" s="1"/>
  <c r="I253" i="34"/>
  <c r="I254" i="34" s="1"/>
  <c r="H253" i="34"/>
  <c r="G253" i="34"/>
  <c r="G254" i="34" s="1"/>
  <c r="I232" i="34"/>
  <c r="I233" i="34" s="1"/>
  <c r="H232" i="34"/>
  <c r="G232" i="34"/>
  <c r="G233" i="34" s="1"/>
  <c r="I246" i="34"/>
  <c r="I247" i="34" s="1"/>
  <c r="H246" i="34"/>
  <c r="G246" i="34"/>
  <c r="G247" i="34" s="1"/>
  <c r="I239" i="34"/>
  <c r="I240" i="34" s="1"/>
  <c r="H239" i="34"/>
  <c r="H240" i="34" s="1"/>
  <c r="G239" i="34"/>
  <c r="G240" i="34" s="1"/>
  <c r="I225" i="34"/>
  <c r="I226" i="34" s="1"/>
  <c r="H225" i="34"/>
  <c r="H226" i="34" s="1"/>
  <c r="G225" i="34"/>
  <c r="G226" i="34" s="1"/>
  <c r="I220" i="34"/>
  <c r="I221" i="34" s="1"/>
  <c r="H220" i="34"/>
  <c r="H221" i="34" s="1"/>
  <c r="G220" i="34"/>
  <c r="G221" i="34" s="1"/>
  <c r="I213" i="34"/>
  <c r="I214" i="34" s="1"/>
  <c r="H213" i="34"/>
  <c r="H214" i="34" s="1"/>
  <c r="G213" i="34"/>
  <c r="G214" i="34" s="1"/>
  <c r="I208" i="34"/>
  <c r="I209" i="34" s="1"/>
  <c r="H208" i="34"/>
  <c r="H209" i="34" s="1"/>
  <c r="G208" i="34"/>
  <c r="G209" i="34" s="1"/>
  <c r="I204" i="34"/>
  <c r="I205" i="34" s="1"/>
  <c r="H204" i="34"/>
  <c r="H205" i="34" s="1"/>
  <c r="G204" i="34"/>
  <c r="G205" i="34" s="1"/>
  <c r="I199" i="34"/>
  <c r="I200" i="34" s="1"/>
  <c r="H199" i="34"/>
  <c r="H200" i="34" s="1"/>
  <c r="G199" i="34"/>
  <c r="G200" i="34" s="1"/>
  <c r="I195" i="34"/>
  <c r="I196" i="34" s="1"/>
  <c r="H195" i="34"/>
  <c r="H196" i="34" s="1"/>
  <c r="G195" i="34"/>
  <c r="G196" i="34" s="1"/>
  <c r="I191" i="34"/>
  <c r="I192" i="34" s="1"/>
  <c r="H191" i="34"/>
  <c r="H192" i="34" s="1"/>
  <c r="G191" i="34"/>
  <c r="G192" i="34" s="1"/>
  <c r="I184" i="34"/>
  <c r="I185" i="34" s="1"/>
  <c r="H184" i="34"/>
  <c r="H185" i="34" s="1"/>
  <c r="G184" i="34"/>
  <c r="G185" i="34" s="1"/>
  <c r="I177" i="34"/>
  <c r="I178" i="34" s="1"/>
  <c r="H177" i="34"/>
  <c r="H178" i="34" s="1"/>
  <c r="G177" i="34"/>
  <c r="G178" i="34" s="1"/>
  <c r="I172" i="34"/>
  <c r="I173" i="34" s="1"/>
  <c r="H172" i="34"/>
  <c r="H173" i="34" s="1"/>
  <c r="G172" i="34"/>
  <c r="G173" i="34" s="1"/>
  <c r="I168" i="34"/>
  <c r="I169" i="34" s="1"/>
  <c r="H168" i="34"/>
  <c r="H169" i="34" s="1"/>
  <c r="G168" i="34"/>
  <c r="G169" i="34" s="1"/>
  <c r="I164" i="34"/>
  <c r="I165" i="34" s="1"/>
  <c r="H164" i="34"/>
  <c r="H165" i="34" s="1"/>
  <c r="G164" i="34"/>
  <c r="G165" i="34" s="1"/>
  <c r="I160" i="34"/>
  <c r="I161" i="34" s="1"/>
  <c r="H160" i="34"/>
  <c r="H161" i="34" s="1"/>
  <c r="G160" i="34"/>
  <c r="G161" i="34" s="1"/>
  <c r="I154" i="34"/>
  <c r="I155" i="34" s="1"/>
  <c r="H154" i="34"/>
  <c r="H155" i="34" s="1"/>
  <c r="G154" i="34"/>
  <c r="G155" i="34" s="1"/>
  <c r="I150" i="34"/>
  <c r="I151" i="34" s="1"/>
  <c r="H150" i="34"/>
  <c r="H151" i="34" s="1"/>
  <c r="G150" i="34"/>
  <c r="G151" i="34" s="1"/>
  <c r="I145" i="34"/>
  <c r="I146" i="34" s="1"/>
  <c r="I147" i="34" s="1"/>
  <c r="H145" i="34"/>
  <c r="H146" i="34" s="1"/>
  <c r="H147" i="34" s="1"/>
  <c r="G145" i="34"/>
  <c r="G146" i="34" s="1"/>
  <c r="G147" i="34" s="1"/>
  <c r="I130" i="34"/>
  <c r="I131" i="34" s="1"/>
  <c r="H130" i="34"/>
  <c r="H131" i="34" s="1"/>
  <c r="G130" i="34"/>
  <c r="G131" i="34" s="1"/>
  <c r="I125" i="34"/>
  <c r="I126" i="34" s="1"/>
  <c r="H125" i="34"/>
  <c r="H126" i="34" s="1"/>
  <c r="G125" i="34"/>
  <c r="G126" i="34" s="1"/>
  <c r="I118" i="34"/>
  <c r="I119" i="34" s="1"/>
  <c r="H118" i="34"/>
  <c r="H119" i="34" s="1"/>
  <c r="G118" i="34"/>
  <c r="G119" i="34" s="1"/>
  <c r="I113" i="34"/>
  <c r="I114" i="34" s="1"/>
  <c r="H113" i="34"/>
  <c r="H114" i="34" s="1"/>
  <c r="G113" i="34"/>
  <c r="G114" i="34" s="1"/>
  <c r="I108" i="34"/>
  <c r="I109" i="34" s="1"/>
  <c r="H108" i="34"/>
  <c r="H109" i="34" s="1"/>
  <c r="G108" i="34"/>
  <c r="G109" i="34" s="1"/>
  <c r="I78" i="34"/>
  <c r="I79" i="34" s="1"/>
  <c r="H78" i="34"/>
  <c r="H79" i="34" s="1"/>
  <c r="G78" i="34"/>
  <c r="G79" i="34" s="1"/>
  <c r="I71" i="34"/>
  <c r="I72" i="34" s="1"/>
  <c r="H71" i="34"/>
  <c r="H72" i="34" s="1"/>
  <c r="G71" i="34"/>
  <c r="G72" i="34" s="1"/>
  <c r="I68" i="34"/>
  <c r="I67" i="34" s="1"/>
  <c r="H68" i="34"/>
  <c r="H69" i="34" s="1"/>
  <c r="G68" i="34"/>
  <c r="G69" i="34" s="1"/>
  <c r="I61" i="34"/>
  <c r="I62" i="34" s="1"/>
  <c r="H61" i="34"/>
  <c r="H62" i="34" s="1"/>
  <c r="G61" i="34"/>
  <c r="G62" i="34" s="1"/>
  <c r="I57" i="34"/>
  <c r="I58" i="34" s="1"/>
  <c r="H57" i="34"/>
  <c r="H58" i="34" s="1"/>
  <c r="G57" i="34"/>
  <c r="G58" i="34" s="1"/>
  <c r="I978" i="5"/>
  <c r="I979" i="5" s="1"/>
  <c r="H978" i="5"/>
  <c r="H979" i="5" s="1"/>
  <c r="I970" i="5"/>
  <c r="H970" i="5"/>
  <c r="I962" i="5"/>
  <c r="I963" i="5" s="1"/>
  <c r="H962" i="5"/>
  <c r="H963" i="5" s="1"/>
  <c r="I954" i="5"/>
  <c r="H954" i="5"/>
  <c r="I946" i="5"/>
  <c r="I947" i="5" s="1"/>
  <c r="H946" i="5"/>
  <c r="H947" i="5" s="1"/>
  <c r="I938" i="5"/>
  <c r="H938" i="5"/>
  <c r="I935" i="5"/>
  <c r="H935" i="5"/>
  <c r="I932" i="5"/>
  <c r="H932" i="5"/>
  <c r="I929" i="5"/>
  <c r="H929" i="5"/>
  <c r="I909" i="5"/>
  <c r="I910" i="5" s="1"/>
  <c r="H909" i="5"/>
  <c r="H910" i="5" s="1"/>
  <c r="I905" i="5"/>
  <c r="H905" i="5"/>
  <c r="I892" i="5"/>
  <c r="I893" i="5" s="1"/>
  <c r="H892" i="5"/>
  <c r="H893" i="5" s="1"/>
  <c r="I885" i="5"/>
  <c r="I886" i="5" s="1"/>
  <c r="H885" i="5"/>
  <c r="H886" i="5" s="1"/>
  <c r="I874" i="5"/>
  <c r="H874" i="5"/>
  <c r="I868" i="5"/>
  <c r="I869" i="5" s="1"/>
  <c r="H868" i="5"/>
  <c r="H869" i="5" s="1"/>
  <c r="I864" i="5"/>
  <c r="H864" i="5"/>
  <c r="I858" i="5"/>
  <c r="I859" i="5" s="1"/>
  <c r="H858" i="5"/>
  <c r="H859" i="5" s="1"/>
  <c r="I854" i="5"/>
  <c r="H854" i="5"/>
  <c r="I849" i="5"/>
  <c r="H849" i="5"/>
  <c r="I844" i="5"/>
  <c r="H844" i="5"/>
  <c r="I837" i="5"/>
  <c r="H837" i="5"/>
  <c r="I833" i="5"/>
  <c r="I834" i="5" s="1"/>
  <c r="H833" i="5"/>
  <c r="H834" i="5" s="1"/>
  <c r="I825" i="5"/>
  <c r="H825" i="5"/>
  <c r="I821" i="5"/>
  <c r="I822" i="5" s="1"/>
  <c r="H821" i="5"/>
  <c r="H822" i="5" s="1"/>
  <c r="I817" i="5"/>
  <c r="H817" i="5"/>
  <c r="I813" i="5"/>
  <c r="I814" i="5" s="1"/>
  <c r="H813" i="5"/>
  <c r="H814" i="5" s="1"/>
  <c r="I809" i="5"/>
  <c r="H809" i="5"/>
  <c r="I805" i="5"/>
  <c r="I806" i="5" s="1"/>
  <c r="H805" i="5"/>
  <c r="H806" i="5" s="1"/>
  <c r="I801" i="5"/>
  <c r="H801" i="5"/>
  <c r="I793" i="5"/>
  <c r="I794" i="5" s="1"/>
  <c r="H793" i="5"/>
  <c r="H794" i="5" s="1"/>
  <c r="I786" i="5"/>
  <c r="I787" i="5" s="1"/>
  <c r="H786" i="5"/>
  <c r="H787" i="5" s="1"/>
  <c r="I779" i="5"/>
  <c r="I780" i="5" s="1"/>
  <c r="H779" i="5"/>
  <c r="H780" i="5" s="1"/>
  <c r="I772" i="5"/>
  <c r="I773" i="5" s="1"/>
  <c r="H772" i="5"/>
  <c r="H773" i="5" s="1"/>
  <c r="I765" i="5"/>
  <c r="I766" i="5" s="1"/>
  <c r="H765" i="5"/>
  <c r="H766" i="5" s="1"/>
  <c r="I758" i="5"/>
  <c r="I759" i="5" s="1"/>
  <c r="H758" i="5"/>
  <c r="H759" i="5" s="1"/>
  <c r="I751" i="5"/>
  <c r="I752" i="5" s="1"/>
  <c r="H751" i="5"/>
  <c r="H752" i="5" s="1"/>
  <c r="I744" i="5"/>
  <c r="I745" i="5" s="1"/>
  <c r="H744" i="5"/>
  <c r="H745" i="5" s="1"/>
  <c r="I736" i="5"/>
  <c r="I737" i="5" s="1"/>
  <c r="H736" i="5"/>
  <c r="H737" i="5" s="1"/>
  <c r="I731" i="5"/>
  <c r="I732" i="5" s="1"/>
  <c r="H731" i="5"/>
  <c r="H732" i="5" s="1"/>
  <c r="I723" i="5"/>
  <c r="H723" i="5"/>
  <c r="I718" i="5"/>
  <c r="H718" i="5"/>
  <c r="I711" i="5"/>
  <c r="H711" i="5"/>
  <c r="I704" i="5"/>
  <c r="H704" i="5"/>
  <c r="I697" i="5"/>
  <c r="H697" i="5"/>
  <c r="H698" i="5" s="1"/>
  <c r="I693" i="5"/>
  <c r="I694" i="5" s="1"/>
  <c r="H693" i="5"/>
  <c r="I689" i="5"/>
  <c r="H689" i="5"/>
  <c r="H690" i="5" s="1"/>
  <c r="I686" i="5"/>
  <c r="H686" i="5"/>
  <c r="H687" i="5" s="1"/>
  <c r="I682" i="5"/>
  <c r="I683" i="5" s="1"/>
  <c r="H682" i="5"/>
  <c r="I678" i="5"/>
  <c r="H678" i="5"/>
  <c r="H679" i="5" s="1"/>
  <c r="I671" i="5"/>
  <c r="I672" i="5" s="1"/>
  <c r="H671" i="5"/>
  <c r="I667" i="5"/>
  <c r="H667" i="5"/>
  <c r="H668" i="5" s="1"/>
  <c r="I659" i="5"/>
  <c r="I660" i="5" s="1"/>
  <c r="H659" i="5"/>
  <c r="H660" i="5" s="1"/>
  <c r="I654" i="5"/>
  <c r="I655" i="5" s="1"/>
  <c r="H654" i="5"/>
  <c r="H655" i="5" s="1"/>
  <c r="I650" i="5"/>
  <c r="H650" i="5"/>
  <c r="H651" i="5" s="1"/>
  <c r="I644" i="5"/>
  <c r="H644" i="5"/>
  <c r="I639" i="5"/>
  <c r="H639" i="5"/>
  <c r="H640" i="5" s="1"/>
  <c r="I634" i="5"/>
  <c r="H634" i="5"/>
  <c r="I628" i="5"/>
  <c r="I629" i="5" s="1"/>
  <c r="H628" i="5"/>
  <c r="H629" i="5" s="1"/>
  <c r="I622" i="5"/>
  <c r="I623" i="5" s="1"/>
  <c r="H622" i="5"/>
  <c r="I614" i="5"/>
  <c r="I615" i="5" s="1"/>
  <c r="H614" i="5"/>
  <c r="H615" i="5" s="1"/>
  <c r="I604" i="5"/>
  <c r="I603" i="5" s="1"/>
  <c r="H604" i="5"/>
  <c r="H603" i="5" s="1"/>
  <c r="I601" i="5"/>
  <c r="H601" i="5"/>
  <c r="H602" i="5" s="1"/>
  <c r="I594" i="5"/>
  <c r="I595" i="5" s="1"/>
  <c r="H594" i="5"/>
  <c r="H595" i="5" s="1"/>
  <c r="I590" i="5"/>
  <c r="H590" i="5"/>
  <c r="I583" i="5"/>
  <c r="H583" i="5"/>
  <c r="I576" i="5"/>
  <c r="I577" i="5" s="1"/>
  <c r="H576" i="5"/>
  <c r="I573" i="5"/>
  <c r="H573" i="5"/>
  <c r="I569" i="5"/>
  <c r="I570" i="5" s="1"/>
  <c r="H569" i="5"/>
  <c r="H570" i="5" s="1"/>
  <c r="I556" i="5"/>
  <c r="I557" i="5" s="1"/>
  <c r="H556" i="5"/>
  <c r="H557" i="5" s="1"/>
  <c r="I550" i="5"/>
  <c r="I551" i="5" s="1"/>
  <c r="H550" i="5"/>
  <c r="I546" i="5"/>
  <c r="H546" i="5"/>
  <c r="H547" i="5" s="1"/>
  <c r="I542" i="5"/>
  <c r="H542" i="5"/>
  <c r="I536" i="5"/>
  <c r="H536" i="5"/>
  <c r="H537" i="5" s="1"/>
  <c r="I529" i="5"/>
  <c r="I530" i="5" s="1"/>
  <c r="H529" i="5"/>
  <c r="I521" i="5"/>
  <c r="H521" i="5"/>
  <c r="H522" i="5" s="1"/>
  <c r="I517" i="5"/>
  <c r="I518" i="5" s="1"/>
  <c r="H517" i="5"/>
  <c r="I508" i="5"/>
  <c r="H508" i="5"/>
  <c r="H509" i="5" s="1"/>
  <c r="I505" i="5"/>
  <c r="H505" i="5"/>
  <c r="H506" i="5" s="1"/>
  <c r="I501" i="5"/>
  <c r="I502" i="5" s="1"/>
  <c r="H501" i="5"/>
  <c r="I494" i="5"/>
  <c r="H494" i="5"/>
  <c r="H495" i="5" s="1"/>
  <c r="I491" i="5"/>
  <c r="H491" i="5"/>
  <c r="H492" i="5" s="1"/>
  <c r="I488" i="5"/>
  <c r="H488" i="5"/>
  <c r="H489" i="5" s="1"/>
  <c r="I482" i="5"/>
  <c r="I483" i="5" s="1"/>
  <c r="H482" i="5"/>
  <c r="I479" i="5"/>
  <c r="I480" i="5" s="1"/>
  <c r="H479" i="5"/>
  <c r="I476" i="5"/>
  <c r="I477" i="5" s="1"/>
  <c r="H476" i="5"/>
  <c r="I472" i="5"/>
  <c r="H472" i="5"/>
  <c r="H473" i="5" s="1"/>
  <c r="I466" i="5"/>
  <c r="I467" i="5" s="1"/>
  <c r="H466" i="5"/>
  <c r="I463" i="5"/>
  <c r="I464" i="5" s="1"/>
  <c r="H463" i="5"/>
  <c r="H464" i="5" s="1"/>
  <c r="I460" i="5"/>
  <c r="I461" i="5" s="1"/>
  <c r="H460" i="5"/>
  <c r="H461" i="5" s="1"/>
  <c r="I452" i="5"/>
  <c r="I453" i="5" s="1"/>
  <c r="H452" i="5"/>
  <c r="H453" i="5" s="1"/>
  <c r="I445" i="5"/>
  <c r="I446" i="5" s="1"/>
  <c r="H445" i="5"/>
  <c r="H446" i="5" s="1"/>
  <c r="I438" i="5"/>
  <c r="I439" i="5" s="1"/>
  <c r="H438" i="5"/>
  <c r="H439" i="5" s="1"/>
  <c r="I435" i="5"/>
  <c r="I436" i="5" s="1"/>
  <c r="H435" i="5"/>
  <c r="H436" i="5" s="1"/>
  <c r="I423" i="5"/>
  <c r="I424" i="5" s="1"/>
  <c r="H423" i="5"/>
  <c r="H424" i="5" s="1"/>
  <c r="I411" i="5"/>
  <c r="I412" i="5" s="1"/>
  <c r="H411" i="5"/>
  <c r="H412" i="5" s="1"/>
  <c r="I407" i="5"/>
  <c r="H407" i="5"/>
  <c r="I400" i="5"/>
  <c r="H400" i="5"/>
  <c r="I397" i="5"/>
  <c r="H397" i="5"/>
  <c r="I387" i="5"/>
  <c r="H387" i="5"/>
  <c r="I383" i="5"/>
  <c r="I384" i="5" s="1"/>
  <c r="H383" i="5"/>
  <c r="H384" i="5" s="1"/>
  <c r="I371" i="5"/>
  <c r="I372" i="5" s="1"/>
  <c r="H371" i="5"/>
  <c r="H372" i="5" s="1"/>
  <c r="I363" i="5"/>
  <c r="H363" i="5"/>
  <c r="I356" i="5"/>
  <c r="H356" i="5"/>
  <c r="I352" i="5"/>
  <c r="I353" i="5" s="1"/>
  <c r="H352" i="5"/>
  <c r="H353" i="5" s="1"/>
  <c r="I349" i="5"/>
  <c r="I350" i="5" s="1"/>
  <c r="H349" i="5"/>
  <c r="H350" i="5" s="1"/>
  <c r="I344" i="5"/>
  <c r="I345" i="5" s="1"/>
  <c r="H344" i="5"/>
  <c r="H345" i="5" s="1"/>
  <c r="I337" i="5"/>
  <c r="I338" i="5" s="1"/>
  <c r="H337" i="5"/>
  <c r="H338" i="5" s="1"/>
  <c r="I329" i="5"/>
  <c r="H329" i="5"/>
  <c r="H330" i="5" s="1"/>
  <c r="I314" i="5"/>
  <c r="I315" i="5" s="1"/>
  <c r="H314" i="5"/>
  <c r="H315" i="5" s="1"/>
  <c r="I293" i="5"/>
  <c r="I294" i="5" s="1"/>
  <c r="H293" i="5"/>
  <c r="H294" i="5" s="1"/>
  <c r="I307" i="5"/>
  <c r="I308" i="5" s="1"/>
  <c r="H307" i="5"/>
  <c r="H308" i="5" s="1"/>
  <c r="I300" i="5"/>
  <c r="H300" i="5"/>
  <c r="H301" i="5" s="1"/>
  <c r="I286" i="5"/>
  <c r="H286" i="5"/>
  <c r="H287" i="5" s="1"/>
  <c r="I281" i="5"/>
  <c r="H281" i="5"/>
  <c r="H282" i="5" s="1"/>
  <c r="I274" i="5"/>
  <c r="H274" i="5"/>
  <c r="H275" i="5" s="1"/>
  <c r="I269" i="5"/>
  <c r="H269" i="5"/>
  <c r="H270" i="5" s="1"/>
  <c r="I265" i="5"/>
  <c r="I266" i="5" s="1"/>
  <c r="H265" i="5"/>
  <c r="H266" i="5" s="1"/>
  <c r="I260" i="5"/>
  <c r="I261" i="5" s="1"/>
  <c r="H260" i="5"/>
  <c r="H261" i="5" s="1"/>
  <c r="I256" i="5"/>
  <c r="H256" i="5"/>
  <c r="H257" i="5" s="1"/>
  <c r="I252" i="5"/>
  <c r="I253" i="5" s="1"/>
  <c r="H252" i="5"/>
  <c r="H253" i="5" s="1"/>
  <c r="I245" i="5"/>
  <c r="I246" i="5" s="1"/>
  <c r="H245" i="5"/>
  <c r="I238" i="5"/>
  <c r="I239" i="5" s="1"/>
  <c r="H238" i="5"/>
  <c r="I233" i="5"/>
  <c r="I234" i="5" s="1"/>
  <c r="H233" i="5"/>
  <c r="I229" i="5"/>
  <c r="H229" i="5"/>
  <c r="H230" i="5" s="1"/>
  <c r="I225" i="5"/>
  <c r="I226" i="5" s="1"/>
  <c r="H225" i="5"/>
  <c r="I221" i="5"/>
  <c r="H221" i="5"/>
  <c r="H222" i="5" s="1"/>
  <c r="I215" i="5"/>
  <c r="I216" i="5" s="1"/>
  <c r="H215" i="5"/>
  <c r="I211" i="5"/>
  <c r="H211" i="5"/>
  <c r="H212" i="5" s="1"/>
  <c r="I206" i="5"/>
  <c r="I207" i="5" s="1"/>
  <c r="I208" i="5" s="1"/>
  <c r="H206" i="5"/>
  <c r="I191" i="5"/>
  <c r="I192" i="5" s="1"/>
  <c r="H191" i="5"/>
  <c r="I186" i="5"/>
  <c r="I187" i="5" s="1"/>
  <c r="H186" i="5"/>
  <c r="I179" i="5"/>
  <c r="I180" i="5" s="1"/>
  <c r="H179" i="5"/>
  <c r="I174" i="5"/>
  <c r="I175" i="5" s="1"/>
  <c r="H174" i="5"/>
  <c r="I169" i="5"/>
  <c r="I170" i="5" s="1"/>
  <c r="H169" i="5"/>
  <c r="H170" i="5" s="1"/>
  <c r="I161" i="5"/>
  <c r="I162" i="5" s="1"/>
  <c r="H161" i="5"/>
  <c r="I155" i="5"/>
  <c r="H155" i="5"/>
  <c r="H156" i="5" s="1"/>
  <c r="I148" i="5"/>
  <c r="H148" i="5"/>
  <c r="H149" i="5" s="1"/>
  <c r="I145" i="5"/>
  <c r="H145" i="5"/>
  <c r="H146" i="5" s="1"/>
  <c r="I138" i="5"/>
  <c r="H138" i="5"/>
  <c r="H139" i="5" s="1"/>
  <c r="I135" i="5"/>
  <c r="H135" i="5"/>
  <c r="H136" i="5" s="1"/>
  <c r="I127" i="5"/>
  <c r="I128" i="5" s="1"/>
  <c r="H127" i="5"/>
  <c r="I115" i="5"/>
  <c r="H115" i="5"/>
  <c r="H116" i="5" s="1"/>
  <c r="I111" i="5"/>
  <c r="I112" i="5" s="1"/>
  <c r="H111" i="5"/>
  <c r="I103" i="5"/>
  <c r="I104" i="5" s="1"/>
  <c r="H103" i="5"/>
  <c r="H104" i="5" s="1"/>
  <c r="I96" i="5"/>
  <c r="I97" i="5" s="1"/>
  <c r="H96" i="5"/>
  <c r="H97" i="5" s="1"/>
  <c r="I89" i="5"/>
  <c r="I90" i="5" s="1"/>
  <c r="H89" i="5"/>
  <c r="H90" i="5" s="1"/>
  <c r="I82" i="5"/>
  <c r="I83" i="5" s="1"/>
  <c r="H82" i="5"/>
  <c r="H83" i="5" s="1"/>
  <c r="I74" i="5"/>
  <c r="I75" i="5" s="1"/>
  <c r="H74" i="5"/>
  <c r="I66" i="5"/>
  <c r="H66" i="5"/>
  <c r="H67" i="5" s="1"/>
  <c r="I59" i="5"/>
  <c r="H59" i="5"/>
  <c r="H60" i="5" s="1"/>
  <c r="I56" i="5"/>
  <c r="H56" i="5"/>
  <c r="H57" i="5" s="1"/>
  <c r="I49" i="5"/>
  <c r="I50" i="5" s="1"/>
  <c r="H49" i="5"/>
  <c r="H50" i="5" s="1"/>
  <c r="I45" i="5"/>
  <c r="H45" i="5"/>
  <c r="I32" i="5"/>
  <c r="I33" i="5" s="1"/>
  <c r="H32" i="5"/>
  <c r="H33" i="5" s="1"/>
  <c r="I28" i="5"/>
  <c r="H28" i="5"/>
  <c r="I25" i="5"/>
  <c r="H25" i="5"/>
  <c r="I22" i="5"/>
  <c r="H22" i="5"/>
  <c r="I15" i="5"/>
  <c r="H15" i="5"/>
  <c r="G962" i="5"/>
  <c r="G961" i="5" s="1"/>
  <c r="G960" i="5" s="1"/>
  <c r="G959" i="5" s="1"/>
  <c r="G958" i="5" s="1"/>
  <c r="G957" i="5" s="1"/>
  <c r="G956" i="5" s="1"/>
  <c r="G978" i="5"/>
  <c r="G979" i="5" s="1"/>
  <c r="G970" i="5"/>
  <c r="G971" i="5" s="1"/>
  <c r="G954" i="5"/>
  <c r="G955" i="5" s="1"/>
  <c r="G946" i="5"/>
  <c r="G947" i="5" s="1"/>
  <c r="G938" i="5"/>
  <c r="G937" i="5" s="1"/>
  <c r="G935" i="5"/>
  <c r="G934" i="5" s="1"/>
  <c r="G932" i="5"/>
  <c r="G929" i="5"/>
  <c r="G905" i="5"/>
  <c r="G909" i="5"/>
  <c r="G892" i="5"/>
  <c r="G893" i="5" s="1"/>
  <c r="G885" i="5"/>
  <c r="G884" i="5" s="1"/>
  <c r="G883" i="5" s="1"/>
  <c r="G882" i="5" s="1"/>
  <c r="G881" i="5" s="1"/>
  <c r="G858" i="5"/>
  <c r="G859" i="5" s="1"/>
  <c r="G874" i="5"/>
  <c r="G875" i="5" s="1"/>
  <c r="G868" i="5"/>
  <c r="G867" i="5" s="1"/>
  <c r="G866" i="5" s="1"/>
  <c r="G864" i="5"/>
  <c r="G865" i="5" s="1"/>
  <c r="G854" i="5"/>
  <c r="G853" i="5" s="1"/>
  <c r="G852" i="5" s="1"/>
  <c r="G849" i="5"/>
  <c r="G850" i="5" s="1"/>
  <c r="G844" i="5"/>
  <c r="G843" i="5" s="1"/>
  <c r="G842" i="5" s="1"/>
  <c r="G841" i="5" s="1"/>
  <c r="G837" i="5"/>
  <c r="G836" i="5" s="1"/>
  <c r="G835" i="5" s="1"/>
  <c r="G833" i="5"/>
  <c r="G834" i="5" s="1"/>
  <c r="G825" i="5"/>
  <c r="G826" i="5" s="1"/>
  <c r="G821" i="5"/>
  <c r="G817" i="5"/>
  <c r="G818" i="5" s="1"/>
  <c r="G813" i="5"/>
  <c r="G812" i="5" s="1"/>
  <c r="G811" i="5" s="1"/>
  <c r="G809" i="5"/>
  <c r="G810" i="5" s="1"/>
  <c r="G805" i="5"/>
  <c r="G804" i="5" s="1"/>
  <c r="G803" i="5" s="1"/>
  <c r="G801" i="5"/>
  <c r="G800" i="5" s="1"/>
  <c r="G793" i="5"/>
  <c r="G792" i="5" s="1"/>
  <c r="G791" i="5" s="1"/>
  <c r="G790" i="5" s="1"/>
  <c r="G789" i="5" s="1"/>
  <c r="G788" i="5" s="1"/>
  <c r="G786" i="5"/>
  <c r="G785" i="5" s="1"/>
  <c r="G784" i="5" s="1"/>
  <c r="G783" i="5" s="1"/>
  <c r="G782" i="5" s="1"/>
  <c r="G781" i="5" s="1"/>
  <c r="G779" i="5"/>
  <c r="G780" i="5" s="1"/>
  <c r="G772" i="5"/>
  <c r="G773" i="5" s="1"/>
  <c r="G765" i="5"/>
  <c r="G758" i="5"/>
  <c r="G759" i="5" s="1"/>
  <c r="G751" i="5"/>
  <c r="G752" i="5" s="1"/>
  <c r="G744" i="5"/>
  <c r="G745" i="5" s="1"/>
  <c r="G736" i="5"/>
  <c r="G737" i="5" s="1"/>
  <c r="G731" i="5"/>
  <c r="G732" i="5" s="1"/>
  <c r="G718" i="5"/>
  <c r="G723" i="5"/>
  <c r="G724" i="5" s="1"/>
  <c r="G787" i="5" l="1"/>
  <c r="G794" i="5"/>
  <c r="H785" i="5"/>
  <c r="H784" i="5" s="1"/>
  <c r="H783" i="5" s="1"/>
  <c r="H782" i="5" s="1"/>
  <c r="H781" i="5" s="1"/>
  <c r="I475" i="5"/>
  <c r="I437" i="5"/>
  <c r="I434" i="5"/>
  <c r="H451" i="5"/>
  <c r="H450" i="5" s="1"/>
  <c r="H449" i="5" s="1"/>
  <c r="H448" i="5" s="1"/>
  <c r="H447" i="5" s="1"/>
  <c r="H280" i="5"/>
  <c r="H279" i="5" s="1"/>
  <c r="H278" i="5" s="1"/>
  <c r="H804" i="5"/>
  <c r="H803" i="5" s="1"/>
  <c r="H735" i="5"/>
  <c r="H734" i="5" s="1"/>
  <c r="H733" i="5" s="1"/>
  <c r="I422" i="5"/>
  <c r="I421" i="5" s="1"/>
  <c r="I420" i="5" s="1"/>
  <c r="I348" i="5"/>
  <c r="I444" i="5"/>
  <c r="I443" i="5" s="1"/>
  <c r="I442" i="5" s="1"/>
  <c r="I441" i="5" s="1"/>
  <c r="I440" i="5" s="1"/>
  <c r="H730" i="5"/>
  <c r="H729" i="5" s="1"/>
  <c r="H728" i="5" s="1"/>
  <c r="H727" i="5" s="1"/>
  <c r="H726" i="5" s="1"/>
  <c r="H750" i="5"/>
  <c r="H749" i="5" s="1"/>
  <c r="H748" i="5" s="1"/>
  <c r="H747" i="5" s="1"/>
  <c r="H746" i="5" s="1"/>
  <c r="I264" i="5"/>
  <c r="I263" i="5" s="1"/>
  <c r="I681" i="5"/>
  <c r="I680" i="5" s="1"/>
  <c r="H134" i="5"/>
  <c r="I351" i="5"/>
  <c r="H434" i="5"/>
  <c r="H437" i="5"/>
  <c r="H444" i="5"/>
  <c r="H443" i="5" s="1"/>
  <c r="H442" i="5" s="1"/>
  <c r="H441" i="5" s="1"/>
  <c r="H440" i="5" s="1"/>
  <c r="H459" i="5"/>
  <c r="I549" i="5"/>
  <c r="I548" i="5" s="1"/>
  <c r="H666" i="5"/>
  <c r="H665" i="5" s="1"/>
  <c r="H696" i="5"/>
  <c r="H695" i="5" s="1"/>
  <c r="I884" i="5"/>
  <c r="I883" i="5" s="1"/>
  <c r="I882" i="5" s="1"/>
  <c r="I881" i="5" s="1"/>
  <c r="I88" i="5"/>
  <c r="I87" i="5" s="1"/>
  <c r="I86" i="5" s="1"/>
  <c r="I85" i="5" s="1"/>
  <c r="I84" i="5" s="1"/>
  <c r="I160" i="5"/>
  <c r="I159" i="5" s="1"/>
  <c r="I158" i="5" s="1"/>
  <c r="I157" i="5" s="1"/>
  <c r="H268" i="5"/>
  <c r="H267" i="5" s="1"/>
  <c r="I336" i="5"/>
  <c r="I335" i="5" s="1"/>
  <c r="I334" i="5" s="1"/>
  <c r="I333" i="5" s="1"/>
  <c r="I332" i="5" s="1"/>
  <c r="H658" i="5"/>
  <c r="H657" i="5" s="1"/>
  <c r="H656" i="5" s="1"/>
  <c r="I343" i="5"/>
  <c r="I342" i="5" s="1"/>
  <c r="I341" i="5" s="1"/>
  <c r="I613" i="5"/>
  <c r="I778" i="5"/>
  <c r="I777" i="5" s="1"/>
  <c r="I776" i="5" s="1"/>
  <c r="I775" i="5" s="1"/>
  <c r="I774" i="5" s="1"/>
  <c r="I785" i="5"/>
  <c r="I784" i="5" s="1"/>
  <c r="I783" i="5" s="1"/>
  <c r="I782" i="5" s="1"/>
  <c r="I781" i="5" s="1"/>
  <c r="I804" i="5"/>
  <c r="I803" i="5" s="1"/>
  <c r="I961" i="5"/>
  <c r="I960" i="5" s="1"/>
  <c r="I959" i="5" s="1"/>
  <c r="I958" i="5" s="1"/>
  <c r="I957" i="5" s="1"/>
  <c r="I956" i="5" s="1"/>
  <c r="H48" i="5"/>
  <c r="H47" i="5" s="1"/>
  <c r="H102" i="5"/>
  <c r="H101" i="5" s="1"/>
  <c r="H100" i="5" s="1"/>
  <c r="H99" i="5" s="1"/>
  <c r="H98" i="5" s="1"/>
  <c r="I110" i="5"/>
  <c r="I109" i="5" s="1"/>
  <c r="I205" i="5"/>
  <c r="I251" i="5"/>
  <c r="I250" i="5" s="1"/>
  <c r="H382" i="5"/>
  <c r="H381" i="5" s="1"/>
  <c r="I410" i="5"/>
  <c r="I409" i="5" s="1"/>
  <c r="I481" i="5"/>
  <c r="I575" i="5"/>
  <c r="H627" i="5"/>
  <c r="H626" i="5" s="1"/>
  <c r="H625" i="5" s="1"/>
  <c r="H624" i="5" s="1"/>
  <c r="H653" i="5"/>
  <c r="H652" i="5" s="1"/>
  <c r="H764" i="5"/>
  <c r="H763" i="5" s="1"/>
  <c r="H762" i="5" s="1"/>
  <c r="H761" i="5" s="1"/>
  <c r="H760" i="5" s="1"/>
  <c r="H771" i="5"/>
  <c r="H770" i="5" s="1"/>
  <c r="H769" i="5" s="1"/>
  <c r="H768" i="5" s="1"/>
  <c r="H767" i="5" s="1"/>
  <c r="H820" i="5"/>
  <c r="H819" i="5" s="1"/>
  <c r="H867" i="5"/>
  <c r="H866" i="5" s="1"/>
  <c r="H945" i="5"/>
  <c r="H944" i="5" s="1"/>
  <c r="H943" i="5" s="1"/>
  <c r="H942" i="5" s="1"/>
  <c r="H941" i="5" s="1"/>
  <c r="H940" i="5" s="1"/>
  <c r="I48" i="5"/>
  <c r="I47" i="5" s="1"/>
  <c r="I95" i="5"/>
  <c r="I94" i="5" s="1"/>
  <c r="I93" i="5" s="1"/>
  <c r="I92" i="5" s="1"/>
  <c r="I91" i="5" s="1"/>
  <c r="I102" i="5"/>
  <c r="I101" i="5" s="1"/>
  <c r="I100" i="5" s="1"/>
  <c r="I99" i="5" s="1"/>
  <c r="I98" i="5" s="1"/>
  <c r="I178" i="5"/>
  <c r="I177" i="5" s="1"/>
  <c r="I176" i="5" s="1"/>
  <c r="I232" i="5"/>
  <c r="I231" i="5" s="1"/>
  <c r="H343" i="5"/>
  <c r="H342" i="5" s="1"/>
  <c r="H341" i="5" s="1"/>
  <c r="H348" i="5"/>
  <c r="H351" i="5"/>
  <c r="H370" i="5"/>
  <c r="H369" i="5" s="1"/>
  <c r="H368" i="5" s="1"/>
  <c r="I395" i="5"/>
  <c r="I394" i="5" s="1"/>
  <c r="I389" i="5" s="1"/>
  <c r="I621" i="5"/>
  <c r="I620" i="5" s="1"/>
  <c r="I619" i="5" s="1"/>
  <c r="I618" i="5" s="1"/>
  <c r="I627" i="5"/>
  <c r="I626" i="5" s="1"/>
  <c r="I625" i="5" s="1"/>
  <c r="I624" i="5" s="1"/>
  <c r="I670" i="5"/>
  <c r="I669" i="5" s="1"/>
  <c r="I692" i="5"/>
  <c r="I691" i="5" s="1"/>
  <c r="I764" i="5"/>
  <c r="I763" i="5" s="1"/>
  <c r="I762" i="5" s="1"/>
  <c r="I761" i="5" s="1"/>
  <c r="I760" i="5" s="1"/>
  <c r="I820" i="5"/>
  <c r="I819" i="5" s="1"/>
  <c r="I867" i="5"/>
  <c r="I866" i="5" s="1"/>
  <c r="H891" i="5"/>
  <c r="H890" i="5" s="1"/>
  <c r="H889" i="5" s="1"/>
  <c r="H888" i="5" s="1"/>
  <c r="H887" i="5" s="1"/>
  <c r="I945" i="5"/>
  <c r="I944" i="5" s="1"/>
  <c r="I943" i="5" s="1"/>
  <c r="I942" i="5" s="1"/>
  <c r="I941" i="5" s="1"/>
  <c r="I940" i="5" s="1"/>
  <c r="I31" i="5"/>
  <c r="I30" i="5" s="1"/>
  <c r="I73" i="5"/>
  <c r="I72" i="5" s="1"/>
  <c r="I71" i="5" s="1"/>
  <c r="I70" i="5" s="1"/>
  <c r="I69" i="5" s="1"/>
  <c r="I68" i="5" s="1"/>
  <c r="I81" i="5"/>
  <c r="I80" i="5" s="1"/>
  <c r="I79" i="5" s="1"/>
  <c r="I78" i="5" s="1"/>
  <c r="I77" i="5" s="1"/>
  <c r="H88" i="5"/>
  <c r="H87" i="5" s="1"/>
  <c r="H86" i="5" s="1"/>
  <c r="H85" i="5" s="1"/>
  <c r="H84" i="5" s="1"/>
  <c r="H95" i="5"/>
  <c r="H94" i="5" s="1"/>
  <c r="H93" i="5" s="1"/>
  <c r="H92" i="5" s="1"/>
  <c r="H91" i="5" s="1"/>
  <c r="H114" i="5"/>
  <c r="H113" i="5" s="1"/>
  <c r="I185" i="5"/>
  <c r="I184" i="5" s="1"/>
  <c r="I183" i="5" s="1"/>
  <c r="I224" i="5"/>
  <c r="I223" i="5" s="1"/>
  <c r="I237" i="5"/>
  <c r="I236" i="5" s="1"/>
  <c r="I235" i="5" s="1"/>
  <c r="I306" i="5"/>
  <c r="I305" i="5" s="1"/>
  <c r="I304" i="5" s="1"/>
  <c r="I303" i="5" s="1"/>
  <c r="I302" i="5" s="1"/>
  <c r="I313" i="5"/>
  <c r="I312" i="5" s="1"/>
  <c r="I311" i="5" s="1"/>
  <c r="I310" i="5" s="1"/>
  <c r="I309" i="5" s="1"/>
  <c r="H395" i="5"/>
  <c r="H394" i="5" s="1"/>
  <c r="H389" i="5" s="1"/>
  <c r="H410" i="5"/>
  <c r="H409" i="5" s="1"/>
  <c r="H422" i="5"/>
  <c r="H421" i="5" s="1"/>
  <c r="H420" i="5" s="1"/>
  <c r="I465" i="5"/>
  <c r="I500" i="5"/>
  <c r="I499" i="5" s="1"/>
  <c r="I528" i="5"/>
  <c r="I527" i="5" s="1"/>
  <c r="I555" i="5"/>
  <c r="I554" i="5" s="1"/>
  <c r="I553" i="5" s="1"/>
  <c r="I552" i="5" s="1"/>
  <c r="I568" i="5"/>
  <c r="I567" i="5" s="1"/>
  <c r="I593" i="5"/>
  <c r="I592" i="5" s="1"/>
  <c r="H613" i="5"/>
  <c r="I757" i="5"/>
  <c r="I756" i="5" s="1"/>
  <c r="I755" i="5" s="1"/>
  <c r="I754" i="5" s="1"/>
  <c r="I753" i="5" s="1"/>
  <c r="H778" i="5"/>
  <c r="H777" i="5" s="1"/>
  <c r="H776" i="5" s="1"/>
  <c r="H775" i="5" s="1"/>
  <c r="H774" i="5" s="1"/>
  <c r="I792" i="5"/>
  <c r="I791" i="5" s="1"/>
  <c r="I790" i="5" s="1"/>
  <c r="I789" i="5" s="1"/>
  <c r="I788" i="5" s="1"/>
  <c r="I812" i="5"/>
  <c r="I811" i="5" s="1"/>
  <c r="I832" i="5"/>
  <c r="I857" i="5"/>
  <c r="I856" i="5" s="1"/>
  <c r="H884" i="5"/>
  <c r="H883" i="5" s="1"/>
  <c r="H882" i="5" s="1"/>
  <c r="H881" i="5" s="1"/>
  <c r="I908" i="5"/>
  <c r="I907" i="5" s="1"/>
  <c r="H961" i="5"/>
  <c r="H960" i="5" s="1"/>
  <c r="H959" i="5" s="1"/>
  <c r="H958" i="5" s="1"/>
  <c r="H957" i="5" s="1"/>
  <c r="H956" i="5" s="1"/>
  <c r="I977" i="5"/>
  <c r="I976" i="5" s="1"/>
  <c r="I975" i="5" s="1"/>
  <c r="I974" i="5" s="1"/>
  <c r="I973" i="5" s="1"/>
  <c r="I972" i="5" s="1"/>
  <c r="G743" i="5"/>
  <c r="G742" i="5" s="1"/>
  <c r="G741" i="5" s="1"/>
  <c r="G740" i="5" s="1"/>
  <c r="G739" i="5" s="1"/>
  <c r="H31" i="5"/>
  <c r="H30" i="5" s="1"/>
  <c r="H58" i="5"/>
  <c r="H81" i="5"/>
  <c r="H80" i="5" s="1"/>
  <c r="H79" i="5" s="1"/>
  <c r="H78" i="5" s="1"/>
  <c r="H77" i="5" s="1"/>
  <c r="I118" i="5"/>
  <c r="I117" i="5" s="1"/>
  <c r="H154" i="5"/>
  <c r="H153" i="5" s="1"/>
  <c r="H152" i="5" s="1"/>
  <c r="H151" i="5" s="1"/>
  <c r="I190" i="5"/>
  <c r="I189" i="5" s="1"/>
  <c r="I214" i="5"/>
  <c r="I213" i="5" s="1"/>
  <c r="I244" i="5"/>
  <c r="I243" i="5" s="1"/>
  <c r="I242" i="5" s="1"/>
  <c r="I241" i="5" s="1"/>
  <c r="I240" i="5" s="1"/>
  <c r="I259" i="5"/>
  <c r="I258" i="5" s="1"/>
  <c r="H299" i="5"/>
  <c r="H298" i="5" s="1"/>
  <c r="H297" i="5" s="1"/>
  <c r="H296" i="5" s="1"/>
  <c r="H295" i="5" s="1"/>
  <c r="H306" i="5"/>
  <c r="H305" i="5" s="1"/>
  <c r="H304" i="5" s="1"/>
  <c r="H303" i="5" s="1"/>
  <c r="H302" i="5" s="1"/>
  <c r="I292" i="5"/>
  <c r="I291" i="5" s="1"/>
  <c r="I290" i="5" s="1"/>
  <c r="I289" i="5" s="1"/>
  <c r="I288" i="5" s="1"/>
  <c r="H313" i="5"/>
  <c r="H312" i="5" s="1"/>
  <c r="H311" i="5" s="1"/>
  <c r="H310" i="5" s="1"/>
  <c r="H309" i="5" s="1"/>
  <c r="I370" i="5"/>
  <c r="I369" i="5" s="1"/>
  <c r="I368" i="5" s="1"/>
  <c r="I382" i="5"/>
  <c r="I381" i="5" s="1"/>
  <c r="I451" i="5"/>
  <c r="I450" i="5" s="1"/>
  <c r="I449" i="5" s="1"/>
  <c r="I448" i="5" s="1"/>
  <c r="I447" i="5" s="1"/>
  <c r="I459" i="5"/>
  <c r="H490" i="5"/>
  <c r="I516" i="5"/>
  <c r="H545" i="5"/>
  <c r="H544" i="5" s="1"/>
  <c r="H555" i="5"/>
  <c r="H554" i="5" s="1"/>
  <c r="H553" i="5" s="1"/>
  <c r="H552" i="5" s="1"/>
  <c r="H568" i="5"/>
  <c r="H567" i="5" s="1"/>
  <c r="H649" i="5"/>
  <c r="H648" i="5" s="1"/>
  <c r="H647" i="5" s="1"/>
  <c r="H646" i="5" s="1"/>
  <c r="I653" i="5"/>
  <c r="I652" i="5" s="1"/>
  <c r="I658" i="5"/>
  <c r="I657" i="5" s="1"/>
  <c r="I656" i="5" s="1"/>
  <c r="H688" i="5"/>
  <c r="I730" i="5"/>
  <c r="I729" i="5" s="1"/>
  <c r="I728" i="5" s="1"/>
  <c r="I727" i="5" s="1"/>
  <c r="I726" i="5" s="1"/>
  <c r="I735" i="5"/>
  <c r="I734" i="5" s="1"/>
  <c r="I733" i="5" s="1"/>
  <c r="I750" i="5"/>
  <c r="I749" i="5" s="1"/>
  <c r="I748" i="5" s="1"/>
  <c r="I747" i="5" s="1"/>
  <c r="I746" i="5" s="1"/>
  <c r="H757" i="5"/>
  <c r="H756" i="5" s="1"/>
  <c r="H755" i="5" s="1"/>
  <c r="H754" i="5" s="1"/>
  <c r="H753" i="5" s="1"/>
  <c r="I771" i="5"/>
  <c r="I770" i="5" s="1"/>
  <c r="I769" i="5" s="1"/>
  <c r="I768" i="5" s="1"/>
  <c r="I767" i="5" s="1"/>
  <c r="H792" i="5"/>
  <c r="H791" i="5" s="1"/>
  <c r="H790" i="5" s="1"/>
  <c r="H789" i="5" s="1"/>
  <c r="H788" i="5" s="1"/>
  <c r="H812" i="5"/>
  <c r="H811" i="5" s="1"/>
  <c r="H832" i="5"/>
  <c r="H857" i="5"/>
  <c r="H856" i="5" s="1"/>
  <c r="I891" i="5"/>
  <c r="I890" i="5" s="1"/>
  <c r="I889" i="5" s="1"/>
  <c r="I888" i="5" s="1"/>
  <c r="I887" i="5" s="1"/>
  <c r="H977" i="5"/>
  <c r="H976" i="5" s="1"/>
  <c r="H975" i="5" s="1"/>
  <c r="H974" i="5" s="1"/>
  <c r="H973" i="5" s="1"/>
  <c r="H972" i="5" s="1"/>
  <c r="H55" i="5"/>
  <c r="H54" i="5" s="1"/>
  <c r="H53" i="5" s="1"/>
  <c r="H52" i="5" s="1"/>
  <c r="H51" i="5" s="1"/>
  <c r="H65" i="5"/>
  <c r="H64" i="5" s="1"/>
  <c r="H63" i="5" s="1"/>
  <c r="H62" i="5" s="1"/>
  <c r="H61" i="5" s="1"/>
  <c r="H137" i="5"/>
  <c r="H210" i="5"/>
  <c r="H209" i="5" s="1"/>
  <c r="H220" i="5"/>
  <c r="H219" i="5" s="1"/>
  <c r="H228" i="5"/>
  <c r="H227" i="5" s="1"/>
  <c r="H255" i="5"/>
  <c r="H254" i="5" s="1"/>
  <c r="H273" i="5"/>
  <c r="H272" i="5" s="1"/>
  <c r="H271" i="5" s="1"/>
  <c r="H285" i="5"/>
  <c r="H284" i="5" s="1"/>
  <c r="H283" i="5" s="1"/>
  <c r="H462" i="5"/>
  <c r="H487" i="5"/>
  <c r="H493" i="5"/>
  <c r="H507" i="5"/>
  <c r="H520" i="5"/>
  <c r="H519" i="5" s="1"/>
  <c r="H535" i="5"/>
  <c r="H534" i="5" s="1"/>
  <c r="H533" i="5" s="1"/>
  <c r="H532" i="5" s="1"/>
  <c r="H600" i="5"/>
  <c r="H599" i="5" s="1"/>
  <c r="H598" i="5" s="1"/>
  <c r="H597" i="5" s="1"/>
  <c r="H596" i="5" s="1"/>
  <c r="H638" i="5"/>
  <c r="H637" i="5" s="1"/>
  <c r="H636" i="5" s="1"/>
  <c r="H677" i="5"/>
  <c r="H676" i="5" s="1"/>
  <c r="H685" i="5"/>
  <c r="H743" i="5"/>
  <c r="H742" i="5" s="1"/>
  <c r="H741" i="5" s="1"/>
  <c r="H740" i="5" s="1"/>
  <c r="H739" i="5" s="1"/>
  <c r="H328" i="5"/>
  <c r="H327" i="5" s="1"/>
  <c r="H326" i="5" s="1"/>
  <c r="H325" i="5" s="1"/>
  <c r="H324" i="5" s="1"/>
  <c r="H323" i="5" s="1"/>
  <c r="H908" i="5"/>
  <c r="H907" i="5" s="1"/>
  <c r="I173" i="5"/>
  <c r="I172" i="5" s="1"/>
  <c r="I171" i="5" s="1"/>
  <c r="H168" i="5"/>
  <c r="H167" i="5" s="1"/>
  <c r="H166" i="5" s="1"/>
  <c r="H147" i="5"/>
  <c r="H144" i="5"/>
  <c r="H593" i="5"/>
  <c r="H592" i="5" s="1"/>
  <c r="I478" i="5"/>
  <c r="H471" i="5"/>
  <c r="H470" i="5" s="1"/>
  <c r="H504" i="5"/>
  <c r="H503" i="5" s="1"/>
  <c r="H337" i="34"/>
  <c r="H336" i="34" s="1"/>
  <c r="H144" i="34"/>
  <c r="H280" i="34"/>
  <c r="H279" i="34" s="1"/>
  <c r="H56" i="34"/>
  <c r="H55" i="34" s="1"/>
  <c r="H60" i="34"/>
  <c r="H59" i="34" s="1"/>
  <c r="H190" i="34"/>
  <c r="H189" i="34" s="1"/>
  <c r="H194" i="34"/>
  <c r="H193" i="34" s="1"/>
  <c r="H153" i="34"/>
  <c r="H152" i="34" s="1"/>
  <c r="H159" i="34"/>
  <c r="H158" i="34" s="1"/>
  <c r="H176" i="34"/>
  <c r="H175" i="34" s="1"/>
  <c r="H174" i="34" s="1"/>
  <c r="H70" i="34"/>
  <c r="H77" i="34"/>
  <c r="H76" i="34" s="1"/>
  <c r="H75" i="34" s="1"/>
  <c r="H74" i="34" s="1"/>
  <c r="H73" i="34" s="1"/>
  <c r="H107" i="34"/>
  <c r="H106" i="34" s="1"/>
  <c r="H105" i="34" s="1"/>
  <c r="H112" i="34"/>
  <c r="H111" i="34" s="1"/>
  <c r="H110" i="34" s="1"/>
  <c r="H117" i="34"/>
  <c r="H116" i="34" s="1"/>
  <c r="H115" i="34" s="1"/>
  <c r="H124" i="34"/>
  <c r="H123" i="34" s="1"/>
  <c r="H122" i="34" s="1"/>
  <c r="H129" i="34"/>
  <c r="H128" i="34" s="1"/>
  <c r="H167" i="34"/>
  <c r="H166" i="34" s="1"/>
  <c r="H207" i="34"/>
  <c r="H206" i="34" s="1"/>
  <c r="H212" i="34"/>
  <c r="H211" i="34" s="1"/>
  <c r="H210" i="34" s="1"/>
  <c r="H219" i="34"/>
  <c r="H218" i="34" s="1"/>
  <c r="H217" i="34" s="1"/>
  <c r="H224" i="34"/>
  <c r="H223" i="34" s="1"/>
  <c r="H222" i="34" s="1"/>
  <c r="I23" i="5"/>
  <c r="I21" i="5"/>
  <c r="H162" i="5"/>
  <c r="H160" i="5"/>
  <c r="H159" i="5" s="1"/>
  <c r="H158" i="5" s="1"/>
  <c r="H157" i="5" s="1"/>
  <c r="H234" i="5"/>
  <c r="H232" i="5"/>
  <c r="H231" i="5" s="1"/>
  <c r="G764" i="5"/>
  <c r="G763" i="5" s="1"/>
  <c r="G762" i="5" s="1"/>
  <c r="G761" i="5" s="1"/>
  <c r="G760" i="5" s="1"/>
  <c r="G766" i="5"/>
  <c r="G908" i="5"/>
  <c r="G907" i="5" s="1"/>
  <c r="G910" i="5"/>
  <c r="I230" i="5"/>
  <c r="I228" i="5"/>
  <c r="I227" i="5" s="1"/>
  <c r="I275" i="5"/>
  <c r="I273" i="5"/>
  <c r="I272" i="5" s="1"/>
  <c r="I271" i="5" s="1"/>
  <c r="H845" i="5"/>
  <c r="H843" i="5"/>
  <c r="H842" i="5" s="1"/>
  <c r="H841" i="5" s="1"/>
  <c r="I16" i="5"/>
  <c r="I14" i="5"/>
  <c r="I13" i="5" s="1"/>
  <c r="I12" i="5" s="1"/>
  <c r="I11" i="5" s="1"/>
  <c r="I10" i="5" s="1"/>
  <c r="I26" i="5"/>
  <c r="I24" i="5"/>
  <c r="H128" i="5"/>
  <c r="H118" i="5"/>
  <c r="H117" i="5" s="1"/>
  <c r="I139" i="5"/>
  <c r="I137" i="5"/>
  <c r="H175" i="5"/>
  <c r="H173" i="5"/>
  <c r="H172" i="5" s="1"/>
  <c r="H171" i="5" s="1"/>
  <c r="H187" i="5"/>
  <c r="H185" i="5"/>
  <c r="H184" i="5" s="1"/>
  <c r="H183" i="5" s="1"/>
  <c r="H207" i="5"/>
  <c r="H208" i="5" s="1"/>
  <c r="H205" i="5"/>
  <c r="I257" i="5"/>
  <c r="I255" i="5"/>
  <c r="I254" i="5" s="1"/>
  <c r="G820" i="5"/>
  <c r="G819" i="5" s="1"/>
  <c r="G822" i="5"/>
  <c r="G930" i="5"/>
  <c r="G928" i="5"/>
  <c r="H23" i="5"/>
  <c r="H21" i="5"/>
  <c r="H29" i="5"/>
  <c r="H27" i="5"/>
  <c r="H46" i="5"/>
  <c r="H44" i="5"/>
  <c r="H43" i="5" s="1"/>
  <c r="I60" i="5"/>
  <c r="I58" i="5"/>
  <c r="I116" i="5"/>
  <c r="I114" i="5"/>
  <c r="I113" i="5" s="1"/>
  <c r="I136" i="5"/>
  <c r="I134" i="5"/>
  <c r="I133" i="5" s="1"/>
  <c r="I132" i="5" s="1"/>
  <c r="I131" i="5" s="1"/>
  <c r="I130" i="5" s="1"/>
  <c r="I156" i="5"/>
  <c r="I154" i="5"/>
  <c r="I153" i="5" s="1"/>
  <c r="I152" i="5" s="1"/>
  <c r="I151" i="5" s="1"/>
  <c r="H180" i="5"/>
  <c r="H178" i="5"/>
  <c r="H177" i="5" s="1"/>
  <c r="H176" i="5" s="1"/>
  <c r="H192" i="5"/>
  <c r="H190" i="5"/>
  <c r="H189" i="5" s="1"/>
  <c r="I212" i="5"/>
  <c r="I210" i="5"/>
  <c r="I209" i="5" s="1"/>
  <c r="I301" i="5"/>
  <c r="I299" i="5"/>
  <c r="I298" i="5" s="1"/>
  <c r="I297" i="5" s="1"/>
  <c r="I296" i="5" s="1"/>
  <c r="I295" i="5" s="1"/>
  <c r="I364" i="5"/>
  <c r="I362" i="5"/>
  <c r="I361" i="5" s="1"/>
  <c r="I360" i="5" s="1"/>
  <c r="I359" i="5" s="1"/>
  <c r="I358" i="5" s="1"/>
  <c r="I388" i="5"/>
  <c r="I386" i="5"/>
  <c r="I385" i="5" s="1"/>
  <c r="I380" i="5" s="1"/>
  <c r="I379" i="5" s="1"/>
  <c r="I473" i="5"/>
  <c r="I471" i="5"/>
  <c r="I470" i="5" s="1"/>
  <c r="G931" i="5"/>
  <c r="G933" i="5"/>
  <c r="I29" i="5"/>
  <c r="I27" i="5"/>
  <c r="I46" i="5"/>
  <c r="I44" i="5"/>
  <c r="I43" i="5" s="1"/>
  <c r="I57" i="5"/>
  <c r="I55" i="5"/>
  <c r="I54" i="5" s="1"/>
  <c r="I53" i="5" s="1"/>
  <c r="I52" i="5" s="1"/>
  <c r="I51" i="5" s="1"/>
  <c r="I149" i="5"/>
  <c r="I147" i="5"/>
  <c r="H226" i="5"/>
  <c r="H224" i="5"/>
  <c r="H223" i="5" s="1"/>
  <c r="H246" i="5"/>
  <c r="H244" i="5"/>
  <c r="H243" i="5" s="1"/>
  <c r="H242" i="5" s="1"/>
  <c r="H241" i="5" s="1"/>
  <c r="H240" i="5" s="1"/>
  <c r="I489" i="5"/>
  <c r="I487" i="5"/>
  <c r="I522" i="5"/>
  <c r="I520" i="5"/>
  <c r="I519" i="5" s="1"/>
  <c r="H16" i="5"/>
  <c r="H14" i="5"/>
  <c r="H13" i="5" s="1"/>
  <c r="H12" i="5" s="1"/>
  <c r="H11" i="5" s="1"/>
  <c r="H10" i="5" s="1"/>
  <c r="H26" i="5"/>
  <c r="H24" i="5"/>
  <c r="H75" i="5"/>
  <c r="H73" i="5"/>
  <c r="H72" i="5" s="1"/>
  <c r="H71" i="5" s="1"/>
  <c r="H70" i="5" s="1"/>
  <c r="H69" i="5" s="1"/>
  <c r="H68" i="5" s="1"/>
  <c r="I146" i="5"/>
  <c r="I144" i="5"/>
  <c r="I222" i="5"/>
  <c r="I220" i="5"/>
  <c r="I219" i="5" s="1"/>
  <c r="H239" i="5"/>
  <c r="H237" i="5"/>
  <c r="H236" i="5" s="1"/>
  <c r="H235" i="5" s="1"/>
  <c r="I270" i="5"/>
  <c r="I268" i="5"/>
  <c r="I267" i="5" s="1"/>
  <c r="I401" i="5"/>
  <c r="I399" i="5"/>
  <c r="I398" i="5" s="1"/>
  <c r="I679" i="5"/>
  <c r="I677" i="5"/>
  <c r="I676" i="5" s="1"/>
  <c r="G904" i="5"/>
  <c r="G903" i="5" s="1"/>
  <c r="G906" i="5"/>
  <c r="I67" i="5"/>
  <c r="I65" i="5"/>
  <c r="I64" i="5" s="1"/>
  <c r="I63" i="5" s="1"/>
  <c r="I62" i="5" s="1"/>
  <c r="I61" i="5" s="1"/>
  <c r="H112" i="5"/>
  <c r="H110" i="5"/>
  <c r="H109" i="5" s="1"/>
  <c r="H216" i="5"/>
  <c r="H214" i="5"/>
  <c r="H213" i="5" s="1"/>
  <c r="I282" i="5"/>
  <c r="I280" i="5"/>
  <c r="I279" i="5" s="1"/>
  <c r="I278" i="5" s="1"/>
  <c r="I287" i="5"/>
  <c r="I285" i="5"/>
  <c r="I284" i="5" s="1"/>
  <c r="I283" i="5" s="1"/>
  <c r="I705" i="5"/>
  <c r="I703" i="5"/>
  <c r="I702" i="5" s="1"/>
  <c r="I701" i="5" s="1"/>
  <c r="I700" i="5" s="1"/>
  <c r="I699" i="5" s="1"/>
  <c r="I719" i="5"/>
  <c r="I717" i="5"/>
  <c r="I716" i="5" s="1"/>
  <c r="I715" i="5" s="1"/>
  <c r="I714" i="5" s="1"/>
  <c r="I713" i="5" s="1"/>
  <c r="I826" i="5"/>
  <c r="I824" i="5"/>
  <c r="I823" i="5" s="1"/>
  <c r="H408" i="5"/>
  <c r="H406" i="5"/>
  <c r="H405" i="5" s="1"/>
  <c r="H483" i="5"/>
  <c r="H481" i="5"/>
  <c r="I574" i="5"/>
  <c r="I572" i="5"/>
  <c r="H635" i="5"/>
  <c r="H633" i="5"/>
  <c r="H632" i="5" s="1"/>
  <c r="H631" i="5" s="1"/>
  <c r="H645" i="5"/>
  <c r="H643" i="5"/>
  <c r="H642" i="5" s="1"/>
  <c r="H641" i="5" s="1"/>
  <c r="H672" i="5"/>
  <c r="H670" i="5"/>
  <c r="H669" i="5" s="1"/>
  <c r="I698" i="5"/>
  <c r="I696" i="5"/>
  <c r="I695" i="5" s="1"/>
  <c r="I357" i="5"/>
  <c r="I355" i="5"/>
  <c r="I354" i="5" s="1"/>
  <c r="I408" i="5"/>
  <c r="I406" i="5"/>
  <c r="I405" i="5" s="1"/>
  <c r="H480" i="5"/>
  <c r="H478" i="5"/>
  <c r="I495" i="5"/>
  <c r="I493" i="5"/>
  <c r="I506" i="5"/>
  <c r="I504" i="5"/>
  <c r="I503" i="5" s="1"/>
  <c r="I537" i="5"/>
  <c r="I535" i="5"/>
  <c r="I534" i="5" s="1"/>
  <c r="I533" i="5" s="1"/>
  <c r="I532" i="5" s="1"/>
  <c r="I584" i="5"/>
  <c r="I582" i="5"/>
  <c r="I581" i="5" s="1"/>
  <c r="I580" i="5" s="1"/>
  <c r="I579" i="5" s="1"/>
  <c r="I578" i="5" s="1"/>
  <c r="H591" i="5"/>
  <c r="H589" i="5"/>
  <c r="H588" i="5" s="1"/>
  <c r="H587" i="5" s="1"/>
  <c r="H586" i="5" s="1"/>
  <c r="H585" i="5" s="1"/>
  <c r="I635" i="5"/>
  <c r="I633" i="5"/>
  <c r="I632" i="5" s="1"/>
  <c r="I631" i="5" s="1"/>
  <c r="I645" i="5"/>
  <c r="I643" i="5"/>
  <c r="I642" i="5" s="1"/>
  <c r="I641" i="5" s="1"/>
  <c r="H683" i="5"/>
  <c r="H681" i="5"/>
  <c r="H680" i="5" s="1"/>
  <c r="I687" i="5"/>
  <c r="I685" i="5"/>
  <c r="I724" i="5"/>
  <c r="I722" i="5"/>
  <c r="I721" i="5" s="1"/>
  <c r="I720" i="5" s="1"/>
  <c r="I818" i="5"/>
  <c r="I816" i="5"/>
  <c r="I815" i="5" s="1"/>
  <c r="H357" i="5"/>
  <c r="H355" i="5"/>
  <c r="H354" i="5" s="1"/>
  <c r="H467" i="5"/>
  <c r="H465" i="5"/>
  <c r="H502" i="5"/>
  <c r="H500" i="5"/>
  <c r="H499" i="5" s="1"/>
  <c r="I509" i="5"/>
  <c r="I507" i="5"/>
  <c r="H551" i="5"/>
  <c r="H549" i="5"/>
  <c r="H548" i="5" s="1"/>
  <c r="I602" i="5"/>
  <c r="I600" i="5"/>
  <c r="I599" i="5" s="1"/>
  <c r="I598" i="5" s="1"/>
  <c r="I597" i="5" s="1"/>
  <c r="I596" i="5" s="1"/>
  <c r="I690" i="5"/>
  <c r="I688" i="5"/>
  <c r="H712" i="5"/>
  <c r="H710" i="5"/>
  <c r="H709" i="5" s="1"/>
  <c r="H708" i="5" s="1"/>
  <c r="H707" i="5" s="1"/>
  <c r="H706" i="5" s="1"/>
  <c r="H251" i="5"/>
  <c r="H250" i="5" s="1"/>
  <c r="H259" i="5"/>
  <c r="H258" i="5" s="1"/>
  <c r="H264" i="5"/>
  <c r="H263" i="5" s="1"/>
  <c r="H292" i="5"/>
  <c r="H291" i="5" s="1"/>
  <c r="H290" i="5" s="1"/>
  <c r="H289" i="5" s="1"/>
  <c r="H288" i="5" s="1"/>
  <c r="I330" i="5"/>
  <c r="I328" i="5"/>
  <c r="I327" i="5" s="1"/>
  <c r="I326" i="5" s="1"/>
  <c r="I325" i="5" s="1"/>
  <c r="I324" i="5" s="1"/>
  <c r="I323" i="5" s="1"/>
  <c r="H336" i="5"/>
  <c r="H335" i="5" s="1"/>
  <c r="H334" i="5" s="1"/>
  <c r="H333" i="5" s="1"/>
  <c r="H332" i="5" s="1"/>
  <c r="H364" i="5"/>
  <c r="H362" i="5"/>
  <c r="H361" i="5" s="1"/>
  <c r="H360" i="5" s="1"/>
  <c r="H359" i="5" s="1"/>
  <c r="H358" i="5" s="1"/>
  <c r="H388" i="5"/>
  <c r="H386" i="5"/>
  <c r="H385" i="5" s="1"/>
  <c r="H380" i="5" s="1"/>
  <c r="H379" i="5" s="1"/>
  <c r="H401" i="5"/>
  <c r="H399" i="5"/>
  <c r="H398" i="5" s="1"/>
  <c r="H477" i="5"/>
  <c r="H475" i="5"/>
  <c r="I492" i="5"/>
  <c r="I490" i="5"/>
  <c r="H518" i="5"/>
  <c r="H516" i="5"/>
  <c r="H530" i="5"/>
  <c r="H528" i="5"/>
  <c r="H527" i="5" s="1"/>
  <c r="I543" i="5"/>
  <c r="I541" i="5"/>
  <c r="I540" i="5" s="1"/>
  <c r="I547" i="5"/>
  <c r="I545" i="5"/>
  <c r="I544" i="5" s="1"/>
  <c r="I591" i="5"/>
  <c r="I589" i="5"/>
  <c r="I588" i="5" s="1"/>
  <c r="I587" i="5" s="1"/>
  <c r="I586" i="5" s="1"/>
  <c r="I585" i="5" s="1"/>
  <c r="H623" i="5"/>
  <c r="H621" i="5"/>
  <c r="H620" i="5" s="1"/>
  <c r="H619" i="5" s="1"/>
  <c r="H618" i="5" s="1"/>
  <c r="I838" i="5"/>
  <c r="I836" i="5"/>
  <c r="I835" i="5" s="1"/>
  <c r="H930" i="5"/>
  <c r="H928" i="5"/>
  <c r="H936" i="5"/>
  <c r="H934" i="5"/>
  <c r="I971" i="5"/>
  <c r="I969" i="5"/>
  <c r="I968" i="5" s="1"/>
  <c r="I967" i="5" s="1"/>
  <c r="I966" i="5" s="1"/>
  <c r="I965" i="5" s="1"/>
  <c r="I964" i="5" s="1"/>
  <c r="H543" i="5"/>
  <c r="H541" i="5"/>
  <c r="H540" i="5" s="1"/>
  <c r="H574" i="5"/>
  <c r="H572" i="5"/>
  <c r="H584" i="5"/>
  <c r="H582" i="5"/>
  <c r="H581" i="5" s="1"/>
  <c r="H580" i="5" s="1"/>
  <c r="H579" i="5" s="1"/>
  <c r="H578" i="5" s="1"/>
  <c r="I640" i="5"/>
  <c r="I638" i="5"/>
  <c r="I637" i="5" s="1"/>
  <c r="I636" i="5" s="1"/>
  <c r="I651" i="5"/>
  <c r="I649" i="5"/>
  <c r="I648" i="5" s="1"/>
  <c r="I647" i="5" s="1"/>
  <c r="H694" i="5"/>
  <c r="H692" i="5"/>
  <c r="H691" i="5" s="1"/>
  <c r="I802" i="5"/>
  <c r="I800" i="5"/>
  <c r="H850" i="5"/>
  <c r="H848" i="5"/>
  <c r="H847" i="5" s="1"/>
  <c r="H846" i="5" s="1"/>
  <c r="I865" i="5"/>
  <c r="I863" i="5"/>
  <c r="I862" i="5" s="1"/>
  <c r="H906" i="5"/>
  <c r="H904" i="5"/>
  <c r="H903" i="5" s="1"/>
  <c r="I933" i="5"/>
  <c r="I931" i="5"/>
  <c r="I939" i="5"/>
  <c r="I937" i="5"/>
  <c r="H577" i="5"/>
  <c r="H575" i="5"/>
  <c r="I668" i="5"/>
  <c r="I666" i="5"/>
  <c r="I665" i="5" s="1"/>
  <c r="I810" i="5"/>
  <c r="I808" i="5"/>
  <c r="I807" i="5" s="1"/>
  <c r="H855" i="5"/>
  <c r="H853" i="5"/>
  <c r="H852" i="5" s="1"/>
  <c r="H875" i="5"/>
  <c r="H873" i="5"/>
  <c r="H872" i="5" s="1"/>
  <c r="H871" i="5" s="1"/>
  <c r="H870" i="5" s="1"/>
  <c r="I955" i="5"/>
  <c r="I953" i="5"/>
  <c r="I952" i="5" s="1"/>
  <c r="I951" i="5" s="1"/>
  <c r="I950" i="5" s="1"/>
  <c r="I949" i="5" s="1"/>
  <c r="I948" i="5" s="1"/>
  <c r="I712" i="5"/>
  <c r="I710" i="5"/>
  <c r="I709" i="5" s="1"/>
  <c r="I708" i="5" s="1"/>
  <c r="I707" i="5" s="1"/>
  <c r="I706" i="5" s="1"/>
  <c r="I845" i="5"/>
  <c r="I843" i="5"/>
  <c r="I842" i="5" s="1"/>
  <c r="I841" i="5" s="1"/>
  <c r="I850" i="5"/>
  <c r="I848" i="5"/>
  <c r="I847" i="5" s="1"/>
  <c r="I846" i="5" s="1"/>
  <c r="I855" i="5"/>
  <c r="I853" i="5"/>
  <c r="I852" i="5" s="1"/>
  <c r="I875" i="5"/>
  <c r="I873" i="5"/>
  <c r="I872" i="5" s="1"/>
  <c r="I871" i="5" s="1"/>
  <c r="I870" i="5" s="1"/>
  <c r="I906" i="5"/>
  <c r="I904" i="5"/>
  <c r="I903" i="5" s="1"/>
  <c r="I930" i="5"/>
  <c r="I928" i="5"/>
  <c r="I936" i="5"/>
  <c r="I934" i="5"/>
  <c r="H705" i="5"/>
  <c r="H703" i="5"/>
  <c r="H702" i="5" s="1"/>
  <c r="H701" i="5" s="1"/>
  <c r="H700" i="5" s="1"/>
  <c r="H699" i="5" s="1"/>
  <c r="H719" i="5"/>
  <c r="H717" i="5"/>
  <c r="H716" i="5" s="1"/>
  <c r="H715" i="5" s="1"/>
  <c r="H714" i="5" s="1"/>
  <c r="H713" i="5" s="1"/>
  <c r="H724" i="5"/>
  <c r="H722" i="5"/>
  <c r="H721" i="5" s="1"/>
  <c r="H720" i="5" s="1"/>
  <c r="H802" i="5"/>
  <c r="H800" i="5"/>
  <c r="H810" i="5"/>
  <c r="H808" i="5"/>
  <c r="H807" i="5" s="1"/>
  <c r="H818" i="5"/>
  <c r="H816" i="5"/>
  <c r="H815" i="5" s="1"/>
  <c r="H826" i="5"/>
  <c r="H824" i="5"/>
  <c r="H823" i="5" s="1"/>
  <c r="H838" i="5"/>
  <c r="H836" i="5"/>
  <c r="H835" i="5" s="1"/>
  <c r="H865" i="5"/>
  <c r="H863" i="5"/>
  <c r="H862" i="5" s="1"/>
  <c r="H933" i="5"/>
  <c r="H931" i="5"/>
  <c r="H939" i="5"/>
  <c r="H937" i="5"/>
  <c r="H955" i="5"/>
  <c r="H953" i="5"/>
  <c r="H952" i="5" s="1"/>
  <c r="H951" i="5" s="1"/>
  <c r="H950" i="5" s="1"/>
  <c r="H949" i="5" s="1"/>
  <c r="H948" i="5" s="1"/>
  <c r="H971" i="5"/>
  <c r="H969" i="5"/>
  <c r="H968" i="5" s="1"/>
  <c r="H967" i="5" s="1"/>
  <c r="H966" i="5" s="1"/>
  <c r="H965" i="5" s="1"/>
  <c r="H964" i="5" s="1"/>
  <c r="I743" i="5"/>
  <c r="I742" i="5" s="1"/>
  <c r="I741" i="5" s="1"/>
  <c r="I740" i="5" s="1"/>
  <c r="I739" i="5" s="1"/>
  <c r="I168" i="5"/>
  <c r="I167" i="5" s="1"/>
  <c r="I166" i="5" s="1"/>
  <c r="I462" i="5"/>
  <c r="D10" i="1"/>
  <c r="D158" i="1" s="1"/>
  <c r="E10" i="1"/>
  <c r="E158" i="1" s="1"/>
  <c r="D87" i="1"/>
  <c r="E87" i="1"/>
  <c r="C10" i="1"/>
  <c r="C158" i="1" s="1"/>
  <c r="G963" i="5"/>
  <c r="I48" i="6"/>
  <c r="H48" i="6"/>
  <c r="G163" i="34"/>
  <c r="G162" i="34" s="1"/>
  <c r="G238" i="34"/>
  <c r="G237" i="34" s="1"/>
  <c r="G236" i="34" s="1"/>
  <c r="G235" i="34" s="1"/>
  <c r="G234" i="34" s="1"/>
  <c r="I238" i="34"/>
  <c r="I237" i="34" s="1"/>
  <c r="I236" i="34" s="1"/>
  <c r="I235" i="34" s="1"/>
  <c r="I234" i="34" s="1"/>
  <c r="G245" i="34"/>
  <c r="G244" i="34" s="1"/>
  <c r="G243" i="34" s="1"/>
  <c r="G242" i="34" s="1"/>
  <c r="G241" i="34" s="1"/>
  <c r="G231" i="34"/>
  <c r="G230" i="34" s="1"/>
  <c r="G229" i="34" s="1"/>
  <c r="G228" i="34" s="1"/>
  <c r="G227" i="34" s="1"/>
  <c r="G252" i="34"/>
  <c r="G251" i="34" s="1"/>
  <c r="G250" i="34" s="1"/>
  <c r="G249" i="34" s="1"/>
  <c r="G248" i="34" s="1"/>
  <c r="G273" i="34"/>
  <c r="G67" i="34"/>
  <c r="I163" i="34"/>
  <c r="I162" i="34" s="1"/>
  <c r="I245" i="34"/>
  <c r="I244" i="34" s="1"/>
  <c r="I243" i="34" s="1"/>
  <c r="I242" i="34" s="1"/>
  <c r="I241" i="34" s="1"/>
  <c r="I231" i="34"/>
  <c r="I230" i="34" s="1"/>
  <c r="I229" i="34" s="1"/>
  <c r="I228" i="34" s="1"/>
  <c r="I227" i="34" s="1"/>
  <c r="I252" i="34"/>
  <c r="I251" i="34" s="1"/>
  <c r="I250" i="34" s="1"/>
  <c r="I249" i="34" s="1"/>
  <c r="I248" i="34" s="1"/>
  <c r="G267" i="34"/>
  <c r="I273" i="34"/>
  <c r="G284" i="34"/>
  <c r="G283" i="34" s="1"/>
  <c r="G198" i="34"/>
  <c r="G197" i="34" s="1"/>
  <c r="G171" i="34"/>
  <c r="G170" i="34" s="1"/>
  <c r="G183" i="34"/>
  <c r="G182" i="34" s="1"/>
  <c r="G181" i="34" s="1"/>
  <c r="G180" i="34" s="1"/>
  <c r="G179" i="34" s="1"/>
  <c r="G294" i="34"/>
  <c r="G293" i="34" s="1"/>
  <c r="G292" i="34" s="1"/>
  <c r="G291" i="34" s="1"/>
  <c r="G290" i="34" s="1"/>
  <c r="I284" i="34"/>
  <c r="I283" i="34" s="1"/>
  <c r="G287" i="34"/>
  <c r="I294" i="34"/>
  <c r="I293" i="34" s="1"/>
  <c r="I292" i="34" s="1"/>
  <c r="I291" i="34" s="1"/>
  <c r="I290" i="34" s="1"/>
  <c r="G149" i="34"/>
  <c r="G148" i="34" s="1"/>
  <c r="I183" i="34"/>
  <c r="I182" i="34" s="1"/>
  <c r="I181" i="34" s="1"/>
  <c r="I180" i="34" s="1"/>
  <c r="I179" i="34" s="1"/>
  <c r="I198" i="34"/>
  <c r="I197" i="34" s="1"/>
  <c r="G203" i="34"/>
  <c r="G202" i="34" s="1"/>
  <c r="I267" i="34"/>
  <c r="G270" i="34"/>
  <c r="G309" i="34"/>
  <c r="G308" i="34" s="1"/>
  <c r="G307" i="34" s="1"/>
  <c r="G314" i="34"/>
  <c r="G313" i="34" s="1"/>
  <c r="G312" i="34" s="1"/>
  <c r="G319" i="34"/>
  <c r="G318" i="34" s="1"/>
  <c r="G317" i="34" s="1"/>
  <c r="G327" i="34"/>
  <c r="G326" i="34" s="1"/>
  <c r="G325" i="34" s="1"/>
  <c r="G332" i="34"/>
  <c r="G331" i="34" s="1"/>
  <c r="G330" i="34" s="1"/>
  <c r="I341" i="34"/>
  <c r="I340" i="34" s="1"/>
  <c r="I149" i="34"/>
  <c r="I148" i="34" s="1"/>
  <c r="I171" i="34"/>
  <c r="I170" i="34" s="1"/>
  <c r="I203" i="34"/>
  <c r="I202" i="34" s="1"/>
  <c r="I270" i="34"/>
  <c r="I287" i="34"/>
  <c r="I309" i="34"/>
  <c r="I308" i="34" s="1"/>
  <c r="I307" i="34" s="1"/>
  <c r="I314" i="34"/>
  <c r="I313" i="34" s="1"/>
  <c r="I312" i="34" s="1"/>
  <c r="I319" i="34"/>
  <c r="I318" i="34" s="1"/>
  <c r="I317" i="34" s="1"/>
  <c r="I327" i="34"/>
  <c r="I326" i="34" s="1"/>
  <c r="I325" i="34" s="1"/>
  <c r="I332" i="34"/>
  <c r="I331" i="34" s="1"/>
  <c r="I330" i="34" s="1"/>
  <c r="I69" i="34"/>
  <c r="H254" i="34"/>
  <c r="H252" i="34"/>
  <c r="H251" i="34" s="1"/>
  <c r="H250" i="34" s="1"/>
  <c r="H249" i="34" s="1"/>
  <c r="H248" i="34" s="1"/>
  <c r="H269" i="34"/>
  <c r="H267" i="34"/>
  <c r="H275" i="34"/>
  <c r="H273" i="34"/>
  <c r="H286" i="34"/>
  <c r="H284" i="34"/>
  <c r="H283" i="34" s="1"/>
  <c r="H311" i="34"/>
  <c r="H309" i="34"/>
  <c r="H308" i="34" s="1"/>
  <c r="H307" i="34" s="1"/>
  <c r="H316" i="34"/>
  <c r="H314" i="34"/>
  <c r="H313" i="34" s="1"/>
  <c r="H312" i="34" s="1"/>
  <c r="H321" i="34"/>
  <c r="H319" i="34"/>
  <c r="H318" i="34" s="1"/>
  <c r="H317" i="34" s="1"/>
  <c r="G107" i="34"/>
  <c r="G106" i="34" s="1"/>
  <c r="G105" i="34" s="1"/>
  <c r="I107" i="34"/>
  <c r="I106" i="34" s="1"/>
  <c r="I105" i="34" s="1"/>
  <c r="G112" i="34"/>
  <c r="G111" i="34" s="1"/>
  <c r="G110" i="34" s="1"/>
  <c r="I112" i="34"/>
  <c r="I111" i="34" s="1"/>
  <c r="I110" i="34" s="1"/>
  <c r="G117" i="34"/>
  <c r="G116" i="34" s="1"/>
  <c r="G115" i="34" s="1"/>
  <c r="I117" i="34"/>
  <c r="I116" i="34" s="1"/>
  <c r="I115" i="34" s="1"/>
  <c r="G124" i="34"/>
  <c r="G123" i="34" s="1"/>
  <c r="G122" i="34" s="1"/>
  <c r="I124" i="34"/>
  <c r="I123" i="34" s="1"/>
  <c r="I122" i="34" s="1"/>
  <c r="G129" i="34"/>
  <c r="G128" i="34" s="1"/>
  <c r="I129" i="34"/>
  <c r="I128" i="34" s="1"/>
  <c r="G144" i="34"/>
  <c r="I144" i="34"/>
  <c r="H149" i="34"/>
  <c r="H148" i="34" s="1"/>
  <c r="G153" i="34"/>
  <c r="G152" i="34" s="1"/>
  <c r="I153" i="34"/>
  <c r="I152" i="34" s="1"/>
  <c r="G159" i="34"/>
  <c r="G158" i="34" s="1"/>
  <c r="I159" i="34"/>
  <c r="I158" i="34" s="1"/>
  <c r="H163" i="34"/>
  <c r="H162" i="34" s="1"/>
  <c r="G167" i="34"/>
  <c r="G166" i="34" s="1"/>
  <c r="I167" i="34"/>
  <c r="I166" i="34" s="1"/>
  <c r="H171" i="34"/>
  <c r="H170" i="34" s="1"/>
  <c r="I194" i="34"/>
  <c r="I193" i="34" s="1"/>
  <c r="H198" i="34"/>
  <c r="H197" i="34" s="1"/>
  <c r="H203" i="34"/>
  <c r="H202" i="34" s="1"/>
  <c r="G207" i="34"/>
  <c r="G206" i="34" s="1"/>
  <c r="I207" i="34"/>
  <c r="I206" i="34" s="1"/>
  <c r="G212" i="34"/>
  <c r="G211" i="34" s="1"/>
  <c r="G210" i="34" s="1"/>
  <c r="I212" i="34"/>
  <c r="I211" i="34" s="1"/>
  <c r="I210" i="34" s="1"/>
  <c r="G219" i="34"/>
  <c r="G218" i="34" s="1"/>
  <c r="G217" i="34" s="1"/>
  <c r="I219" i="34"/>
  <c r="I218" i="34" s="1"/>
  <c r="I217" i="34" s="1"/>
  <c r="G224" i="34"/>
  <c r="G223" i="34" s="1"/>
  <c r="G222" i="34" s="1"/>
  <c r="I224" i="34"/>
  <c r="I223" i="34" s="1"/>
  <c r="I222" i="34" s="1"/>
  <c r="H238" i="34"/>
  <c r="H237" i="34" s="1"/>
  <c r="H236" i="34" s="1"/>
  <c r="H235" i="34" s="1"/>
  <c r="H234" i="34" s="1"/>
  <c r="H247" i="34"/>
  <c r="H245" i="34"/>
  <c r="H244" i="34" s="1"/>
  <c r="H243" i="34" s="1"/>
  <c r="H242" i="34" s="1"/>
  <c r="H241" i="34" s="1"/>
  <c r="H233" i="34"/>
  <c r="H231" i="34"/>
  <c r="H230" i="34" s="1"/>
  <c r="H229" i="34" s="1"/>
  <c r="H228" i="34" s="1"/>
  <c r="H227" i="34" s="1"/>
  <c r="H272" i="34"/>
  <c r="H270" i="34"/>
  <c r="G282" i="34"/>
  <c r="G280" i="34"/>
  <c r="G279" i="34" s="1"/>
  <c r="I282" i="34"/>
  <c r="I280" i="34"/>
  <c r="I279" i="34" s="1"/>
  <c r="H289" i="34"/>
  <c r="H287" i="34"/>
  <c r="H296" i="34"/>
  <c r="H294" i="34"/>
  <c r="H293" i="34" s="1"/>
  <c r="H292" i="34" s="1"/>
  <c r="H291" i="34" s="1"/>
  <c r="H290" i="34" s="1"/>
  <c r="H329" i="34"/>
  <c r="H327" i="34"/>
  <c r="H326" i="34" s="1"/>
  <c r="H325" i="34" s="1"/>
  <c r="H334" i="34"/>
  <c r="H332" i="34"/>
  <c r="H331" i="34" s="1"/>
  <c r="H330" i="34" s="1"/>
  <c r="G339" i="34"/>
  <c r="G337" i="34"/>
  <c r="G336" i="34" s="1"/>
  <c r="I339" i="34"/>
  <c r="I337" i="34"/>
  <c r="I336" i="34" s="1"/>
  <c r="H343" i="34"/>
  <c r="H341" i="34"/>
  <c r="H340" i="34" s="1"/>
  <c r="G77" i="34"/>
  <c r="G76" i="34" s="1"/>
  <c r="G75" i="34" s="1"/>
  <c r="G74" i="34" s="1"/>
  <c r="G73" i="34" s="1"/>
  <c r="I77" i="34"/>
  <c r="I76" i="34" s="1"/>
  <c r="I75" i="34" s="1"/>
  <c r="I74" i="34" s="1"/>
  <c r="I73" i="34" s="1"/>
  <c r="G176" i="34"/>
  <c r="G175" i="34" s="1"/>
  <c r="G174" i="34" s="1"/>
  <c r="I176" i="34"/>
  <c r="I175" i="34" s="1"/>
  <c r="I174" i="34" s="1"/>
  <c r="H183" i="34"/>
  <c r="H182" i="34" s="1"/>
  <c r="H181" i="34" s="1"/>
  <c r="H180" i="34" s="1"/>
  <c r="H179" i="34" s="1"/>
  <c r="G190" i="34"/>
  <c r="G189" i="34" s="1"/>
  <c r="I190" i="34"/>
  <c r="I189" i="34" s="1"/>
  <c r="G194" i="34"/>
  <c r="G193" i="34" s="1"/>
  <c r="G56" i="34"/>
  <c r="G55" i="34" s="1"/>
  <c r="I56" i="34"/>
  <c r="I55" i="34" s="1"/>
  <c r="G60" i="34"/>
  <c r="G59" i="34" s="1"/>
  <c r="I60" i="34"/>
  <c r="I59" i="34" s="1"/>
  <c r="H67" i="34"/>
  <c r="G70" i="34"/>
  <c r="I70" i="34"/>
  <c r="I66" i="34" s="1"/>
  <c r="I65" i="34" s="1"/>
  <c r="I64" i="34" s="1"/>
  <c r="I63" i="34" s="1"/>
  <c r="G341" i="34"/>
  <c r="G340" i="34" s="1"/>
  <c r="G977" i="5"/>
  <c r="G976" i="5" s="1"/>
  <c r="G975" i="5" s="1"/>
  <c r="G974" i="5" s="1"/>
  <c r="G973" i="5" s="1"/>
  <c r="G972" i="5" s="1"/>
  <c r="G969" i="5"/>
  <c r="G968" i="5" s="1"/>
  <c r="G967" i="5" s="1"/>
  <c r="G966" i="5" s="1"/>
  <c r="G965" i="5" s="1"/>
  <c r="G964" i="5" s="1"/>
  <c r="G953" i="5"/>
  <c r="G952" i="5" s="1"/>
  <c r="G951" i="5" s="1"/>
  <c r="G950" i="5" s="1"/>
  <c r="G949" i="5" s="1"/>
  <c r="G948" i="5" s="1"/>
  <c r="G945" i="5"/>
  <c r="G944" i="5" s="1"/>
  <c r="G943" i="5" s="1"/>
  <c r="G942" i="5" s="1"/>
  <c r="G941" i="5" s="1"/>
  <c r="G940" i="5" s="1"/>
  <c r="G873" i="5"/>
  <c r="G872" i="5" s="1"/>
  <c r="G871" i="5" s="1"/>
  <c r="G870" i="5" s="1"/>
  <c r="G939" i="5"/>
  <c r="G936" i="5"/>
  <c r="G863" i="5"/>
  <c r="G862" i="5" s="1"/>
  <c r="G861" i="5" s="1"/>
  <c r="G860" i="5" s="1"/>
  <c r="G886" i="5"/>
  <c r="G838" i="5"/>
  <c r="G857" i="5"/>
  <c r="G856" i="5" s="1"/>
  <c r="G851" i="5" s="1"/>
  <c r="G869" i="5"/>
  <c r="G891" i="5"/>
  <c r="G890" i="5" s="1"/>
  <c r="G889" i="5" s="1"/>
  <c r="G888" i="5" s="1"/>
  <c r="G887" i="5" s="1"/>
  <c r="G855" i="5"/>
  <c r="G832" i="5"/>
  <c r="G831" i="5" s="1"/>
  <c r="G830" i="5" s="1"/>
  <c r="G829" i="5" s="1"/>
  <c r="G828" i="5" s="1"/>
  <c r="G845" i="5"/>
  <c r="G848" i="5"/>
  <c r="G847" i="5" s="1"/>
  <c r="G846" i="5" s="1"/>
  <c r="G806" i="5"/>
  <c r="G814" i="5"/>
  <c r="G808" i="5"/>
  <c r="G807" i="5" s="1"/>
  <c r="G799" i="5" s="1"/>
  <c r="G802" i="5"/>
  <c r="G816" i="5"/>
  <c r="G815" i="5" s="1"/>
  <c r="G824" i="5"/>
  <c r="G823" i="5" s="1"/>
  <c r="G750" i="5"/>
  <c r="G749" i="5" s="1"/>
  <c r="G748" i="5" s="1"/>
  <c r="G747" i="5" s="1"/>
  <c r="G746" i="5" s="1"/>
  <c r="G757" i="5"/>
  <c r="G756" i="5" s="1"/>
  <c r="G755" i="5" s="1"/>
  <c r="G754" i="5" s="1"/>
  <c r="G753" i="5" s="1"/>
  <c r="G771" i="5"/>
  <c r="G770" i="5" s="1"/>
  <c r="G769" i="5" s="1"/>
  <c r="G768" i="5" s="1"/>
  <c r="G767" i="5" s="1"/>
  <c r="G778" i="5"/>
  <c r="G777" i="5" s="1"/>
  <c r="G776" i="5" s="1"/>
  <c r="G775" i="5" s="1"/>
  <c r="G774" i="5" s="1"/>
  <c r="G730" i="5"/>
  <c r="G729" i="5" s="1"/>
  <c r="G728" i="5" s="1"/>
  <c r="G727" i="5" s="1"/>
  <c r="G726" i="5" s="1"/>
  <c r="G735" i="5"/>
  <c r="G734" i="5" s="1"/>
  <c r="G733" i="5" s="1"/>
  <c r="G722" i="5"/>
  <c r="G721" i="5" s="1"/>
  <c r="G720" i="5" s="1"/>
  <c r="G102" i="34" l="1"/>
  <c r="H1208" i="4"/>
  <c r="I1208" i="4"/>
  <c r="H419" i="5"/>
  <c r="H418" i="5" s="1"/>
  <c r="I419" i="5"/>
  <c r="I418" i="5" s="1"/>
  <c r="I367" i="5"/>
  <c r="I366" i="5" s="1"/>
  <c r="H367" i="5"/>
  <c r="H366" i="5" s="1"/>
  <c r="I433" i="5"/>
  <c r="I432" i="5" s="1"/>
  <c r="I431" i="5" s="1"/>
  <c r="I430" i="5" s="1"/>
  <c r="H539" i="5"/>
  <c r="H538" i="5" s="1"/>
  <c r="H531" i="5" s="1"/>
  <c r="I539" i="5"/>
  <c r="I538" i="5" s="1"/>
  <c r="I531" i="5" s="1"/>
  <c r="H277" i="5"/>
  <c r="H276" i="5" s="1"/>
  <c r="H725" i="5"/>
  <c r="I861" i="5"/>
  <c r="I860" i="5" s="1"/>
  <c r="I571" i="5"/>
  <c r="I566" i="5" s="1"/>
  <c r="I565" i="5" s="1"/>
  <c r="I76" i="5"/>
  <c r="H433" i="5"/>
  <c r="H432" i="5" s="1"/>
  <c r="H431" i="5" s="1"/>
  <c r="H430" i="5" s="1"/>
  <c r="I404" i="5"/>
  <c r="H133" i="5"/>
  <c r="H132" i="5" s="1"/>
  <c r="H131" i="5" s="1"/>
  <c r="H130" i="5" s="1"/>
  <c r="I262" i="5"/>
  <c r="G927" i="5"/>
  <c r="G926" i="5" s="1"/>
  <c r="G925" i="5" s="1"/>
  <c r="G924" i="5" s="1"/>
  <c r="G923" i="5" s="1"/>
  <c r="I347" i="5"/>
  <c r="I346" i="5" s="1"/>
  <c r="I340" i="5" s="1"/>
  <c r="I339" i="5" s="1"/>
  <c r="I331" i="5" s="1"/>
  <c r="H404" i="5"/>
  <c r="I646" i="5"/>
  <c r="H262" i="5"/>
  <c r="H861" i="5"/>
  <c r="H860" i="5" s="1"/>
  <c r="I150" i="5"/>
  <c r="H108" i="5"/>
  <c r="H107" i="5" s="1"/>
  <c r="H106" i="5" s="1"/>
  <c r="H105" i="5" s="1"/>
  <c r="H143" i="5"/>
  <c r="H142" i="5" s="1"/>
  <c r="H141" i="5" s="1"/>
  <c r="H140" i="5" s="1"/>
  <c r="H684" i="5"/>
  <c r="H664" i="5" s="1"/>
  <c r="H663" i="5" s="1"/>
  <c r="H662" i="5" s="1"/>
  <c r="H661" i="5" s="1"/>
  <c r="H486" i="5"/>
  <c r="H485" i="5" s="1"/>
  <c r="H484" i="5" s="1"/>
  <c r="H347" i="5"/>
  <c r="H346" i="5" s="1"/>
  <c r="H340" i="5" s="1"/>
  <c r="H339" i="5" s="1"/>
  <c r="H331" i="5" s="1"/>
  <c r="I902" i="5"/>
  <c r="I901" i="5" s="1"/>
  <c r="I249" i="5"/>
  <c r="H150" i="5"/>
  <c r="I474" i="5"/>
  <c r="I469" i="5" s="1"/>
  <c r="I468" i="5" s="1"/>
  <c r="I725" i="5"/>
  <c r="H76" i="5"/>
  <c r="I204" i="5"/>
  <c r="I738" i="5"/>
  <c r="H738" i="5"/>
  <c r="H278" i="34"/>
  <c r="H277" i="34" s="1"/>
  <c r="H276" i="34" s="1"/>
  <c r="I458" i="5"/>
  <c r="I457" i="5" s="1"/>
  <c r="I456" i="5" s="1"/>
  <c r="H474" i="5"/>
  <c r="H469" i="5" s="1"/>
  <c r="H468" i="5" s="1"/>
  <c r="G902" i="5"/>
  <c r="G901" i="5" s="1"/>
  <c r="H458" i="5"/>
  <c r="H457" i="5" s="1"/>
  <c r="H456" i="5" s="1"/>
  <c r="I851" i="5"/>
  <c r="I840" i="5" s="1"/>
  <c r="H851" i="5"/>
  <c r="H840" i="5" s="1"/>
  <c r="I498" i="5"/>
  <c r="I497" i="5" s="1"/>
  <c r="I218" i="5"/>
  <c r="I217" i="5" s="1"/>
  <c r="I108" i="5"/>
  <c r="I107" i="5" s="1"/>
  <c r="I106" i="5" s="1"/>
  <c r="I105" i="5" s="1"/>
  <c r="I165" i="5"/>
  <c r="I164" i="5" s="1"/>
  <c r="H799" i="5"/>
  <c r="H798" i="5" s="1"/>
  <c r="H797" i="5" s="1"/>
  <c r="H796" i="5" s="1"/>
  <c r="H795" i="5" s="1"/>
  <c r="H378" i="5"/>
  <c r="I486" i="5"/>
  <c r="I485" i="5" s="1"/>
  <c r="I484" i="5" s="1"/>
  <c r="H902" i="5"/>
  <c r="H901" i="5" s="1"/>
  <c r="H630" i="5"/>
  <c r="H617" i="5" s="1"/>
  <c r="H616" i="5" s="1"/>
  <c r="H20" i="5"/>
  <c r="H19" i="5" s="1"/>
  <c r="H18" i="5" s="1"/>
  <c r="H17" i="5" s="1"/>
  <c r="H9" i="5" s="1"/>
  <c r="H204" i="5"/>
  <c r="H165" i="5"/>
  <c r="H164" i="5" s="1"/>
  <c r="H498" i="5"/>
  <c r="H497" i="5" s="1"/>
  <c r="I143" i="5"/>
  <c r="I142" i="5" s="1"/>
  <c r="I141" i="5" s="1"/>
  <c r="I140" i="5" s="1"/>
  <c r="E159" i="1"/>
  <c r="D159" i="1"/>
  <c r="H335" i="34"/>
  <c r="H324" i="34" s="1"/>
  <c r="H323" i="34" s="1"/>
  <c r="H322" i="34" s="1"/>
  <c r="H143" i="34"/>
  <c r="H188" i="34"/>
  <c r="I201" i="34"/>
  <c r="H201" i="34"/>
  <c r="H216" i="34"/>
  <c r="H215" i="34" s="1"/>
  <c r="H104" i="34"/>
  <c r="H103" i="34" s="1"/>
  <c r="H66" i="34"/>
  <c r="H65" i="34" s="1"/>
  <c r="H64" i="34" s="1"/>
  <c r="H63" i="34" s="1"/>
  <c r="I20" i="5"/>
  <c r="I19" i="5" s="1"/>
  <c r="I18" i="5" s="1"/>
  <c r="I17" i="5" s="1"/>
  <c r="I9" i="5" s="1"/>
  <c r="H571" i="5"/>
  <c r="H566" i="5" s="1"/>
  <c r="H565" i="5" s="1"/>
  <c r="H927" i="5"/>
  <c r="H926" i="5" s="1"/>
  <c r="H925" i="5" s="1"/>
  <c r="H924" i="5" s="1"/>
  <c r="H923" i="5" s="1"/>
  <c r="I684" i="5"/>
  <c r="I664" i="5" s="1"/>
  <c r="I663" i="5" s="1"/>
  <c r="I662" i="5" s="1"/>
  <c r="I661" i="5" s="1"/>
  <c r="I799" i="5"/>
  <c r="I798" i="5" s="1"/>
  <c r="I797" i="5" s="1"/>
  <c r="I796" i="5" s="1"/>
  <c r="I795" i="5" s="1"/>
  <c r="H249" i="5"/>
  <c r="H218" i="5"/>
  <c r="H217" i="5" s="1"/>
  <c r="I378" i="5"/>
  <c r="H831" i="5"/>
  <c r="H830" i="5" s="1"/>
  <c r="H829" i="5" s="1"/>
  <c r="H828" i="5" s="1"/>
  <c r="I927" i="5"/>
  <c r="I926" i="5" s="1"/>
  <c r="I925" i="5" s="1"/>
  <c r="I924" i="5" s="1"/>
  <c r="I923" i="5" s="1"/>
  <c r="I831" i="5"/>
  <c r="I830" i="5" s="1"/>
  <c r="I829" i="5" s="1"/>
  <c r="I828" i="5" s="1"/>
  <c r="I630" i="5"/>
  <c r="I277" i="5"/>
  <c r="I276" i="5" s="1"/>
  <c r="E157" i="1"/>
  <c r="E17" i="7" s="1"/>
  <c r="D17" i="7"/>
  <c r="G201" i="34"/>
  <c r="G278" i="34"/>
  <c r="G277" i="34" s="1"/>
  <c r="G276" i="34" s="1"/>
  <c r="G266" i="34"/>
  <c r="G265" i="34" s="1"/>
  <c r="G264" i="34" s="1"/>
  <c r="G263" i="34" s="1"/>
  <c r="G66" i="34"/>
  <c r="G65" i="34" s="1"/>
  <c r="G64" i="34" s="1"/>
  <c r="G63" i="34" s="1"/>
  <c r="I335" i="34"/>
  <c r="I324" i="34" s="1"/>
  <c r="I323" i="34" s="1"/>
  <c r="I322" i="34" s="1"/>
  <c r="I278" i="34"/>
  <c r="I277" i="34" s="1"/>
  <c r="I276" i="34" s="1"/>
  <c r="H157" i="34"/>
  <c r="H156" i="34" s="1"/>
  <c r="G157" i="34"/>
  <c r="G156" i="34" s="1"/>
  <c r="I143" i="34"/>
  <c r="G335" i="34"/>
  <c r="G324" i="34" s="1"/>
  <c r="G323" i="34" s="1"/>
  <c r="G322" i="34" s="1"/>
  <c r="I188" i="34"/>
  <c r="I266" i="34"/>
  <c r="I265" i="34" s="1"/>
  <c r="I264" i="34" s="1"/>
  <c r="I263" i="34" s="1"/>
  <c r="G306" i="34"/>
  <c r="I306" i="34"/>
  <c r="I305" i="34" s="1"/>
  <c r="I216" i="34"/>
  <c r="I215" i="34" s="1"/>
  <c r="I104" i="34"/>
  <c r="I103" i="34" s="1"/>
  <c r="H266" i="34"/>
  <c r="H265" i="34" s="1"/>
  <c r="H264" i="34" s="1"/>
  <c r="H263" i="34" s="1"/>
  <c r="G216" i="34"/>
  <c r="G215" i="34" s="1"/>
  <c r="I157" i="34"/>
  <c r="I156" i="34" s="1"/>
  <c r="G143" i="34"/>
  <c r="G104" i="34"/>
  <c r="G103" i="34" s="1"/>
  <c r="H306" i="34"/>
  <c r="G188" i="34"/>
  <c r="G840" i="5"/>
  <c r="G839" i="5" s="1"/>
  <c r="G798" i="5"/>
  <c r="G797" i="5" s="1"/>
  <c r="G796" i="5" s="1"/>
  <c r="G795" i="5" s="1"/>
  <c r="G738" i="5"/>
  <c r="G725" i="5"/>
  <c r="G1208" i="4" l="1"/>
  <c r="C17" i="7"/>
  <c r="C159" i="1"/>
  <c r="I403" i="5"/>
  <c r="I402" i="5" s="1"/>
  <c r="I365" i="5" s="1"/>
  <c r="H403" i="5"/>
  <c r="H402" i="5" s="1"/>
  <c r="H365" i="5" s="1"/>
  <c r="H248" i="5"/>
  <c r="H247" i="5" s="1"/>
  <c r="I839" i="5"/>
  <c r="I248" i="5"/>
  <c r="I247" i="5" s="1"/>
  <c r="I617" i="5"/>
  <c r="I616" i="5" s="1"/>
  <c r="H839" i="5"/>
  <c r="H129" i="5"/>
  <c r="I129" i="5"/>
  <c r="H455" i="5"/>
  <c r="I455" i="5"/>
  <c r="I203" i="5"/>
  <c r="I202" i="5" s="1"/>
  <c r="H187" i="34"/>
  <c r="H186" i="34" s="1"/>
  <c r="I187" i="34"/>
  <c r="I186" i="34" s="1"/>
  <c r="G142" i="34"/>
  <c r="G141" i="34" s="1"/>
  <c r="G187" i="34"/>
  <c r="G186" i="34" s="1"/>
  <c r="H203" i="5"/>
  <c r="H202" i="5" s="1"/>
  <c r="H142" i="34"/>
  <c r="H141" i="34" s="1"/>
  <c r="H305" i="34"/>
  <c r="H304" i="34" s="1"/>
  <c r="G305" i="34"/>
  <c r="G304" i="34" s="1"/>
  <c r="I304" i="34"/>
  <c r="I142" i="34"/>
  <c r="I141" i="34" s="1"/>
  <c r="G719" i="5" l="1"/>
  <c r="G717" i="5"/>
  <c r="G716" i="5" s="1"/>
  <c r="G715" i="5" s="1"/>
  <c r="G714" i="5" s="1"/>
  <c r="G713" i="5" s="1"/>
  <c r="G711" i="5"/>
  <c r="G712" i="5" s="1"/>
  <c r="G704" i="5"/>
  <c r="G705" i="5" s="1"/>
  <c r="G697" i="5"/>
  <c r="G696" i="5" s="1"/>
  <c r="G695" i="5" s="1"/>
  <c r="G693" i="5"/>
  <c r="G694" i="5" s="1"/>
  <c r="G689" i="5"/>
  <c r="G690" i="5" s="1"/>
  <c r="G686" i="5"/>
  <c r="G687" i="5" s="1"/>
  <c r="G682" i="5"/>
  <c r="G681" i="5" s="1"/>
  <c r="G680" i="5" s="1"/>
  <c r="G678" i="5"/>
  <c r="G677" i="5" s="1"/>
  <c r="G676" i="5" s="1"/>
  <c r="G671" i="5"/>
  <c r="G670" i="5" s="1"/>
  <c r="G669" i="5" s="1"/>
  <c r="G667" i="5"/>
  <c r="G668" i="5" s="1"/>
  <c r="G628" i="5"/>
  <c r="G627" i="5" s="1"/>
  <c r="G626" i="5" s="1"/>
  <c r="G625" i="5" s="1"/>
  <c r="G624" i="5" s="1"/>
  <c r="G634" i="5"/>
  <c r="G635" i="5" s="1"/>
  <c r="G639" i="5"/>
  <c r="G638" i="5" s="1"/>
  <c r="G637" i="5" s="1"/>
  <c r="G636" i="5" s="1"/>
  <c r="G659" i="5"/>
  <c r="G658" i="5" s="1"/>
  <c r="G657" i="5" s="1"/>
  <c r="G656" i="5" s="1"/>
  <c r="G654" i="5"/>
  <c r="G653" i="5" s="1"/>
  <c r="G652" i="5" s="1"/>
  <c r="G650" i="5"/>
  <c r="G649" i="5" s="1"/>
  <c r="G648" i="5" s="1"/>
  <c r="G647" i="5" s="1"/>
  <c r="G644" i="5"/>
  <c r="G643" i="5" s="1"/>
  <c r="G642" i="5" s="1"/>
  <c r="G641" i="5" s="1"/>
  <c r="G622" i="5"/>
  <c r="G621" i="5" s="1"/>
  <c r="G620" i="5" s="1"/>
  <c r="G619" i="5" s="1"/>
  <c r="G618" i="5" s="1"/>
  <c r="G521" i="5"/>
  <c r="G494" i="5"/>
  <c r="G493" i="5" s="1"/>
  <c r="G491" i="5"/>
  <c r="G492" i="5" s="1"/>
  <c r="G488" i="5"/>
  <c r="G489" i="5" s="1"/>
  <c r="G614" i="5"/>
  <c r="G615" i="5" s="1"/>
  <c r="G604" i="5"/>
  <c r="G603" i="5" s="1"/>
  <c r="G601" i="5"/>
  <c r="G600" i="5" s="1"/>
  <c r="G599" i="5" s="1"/>
  <c r="G598" i="5" s="1"/>
  <c r="G597" i="5" s="1"/>
  <c r="G596" i="5" s="1"/>
  <c r="G594" i="5"/>
  <c r="G595" i="5" s="1"/>
  <c r="G590" i="5"/>
  <c r="G591" i="5" s="1"/>
  <c r="G583" i="5"/>
  <c r="G582" i="5" s="1"/>
  <c r="G581" i="5" s="1"/>
  <c r="G580" i="5" s="1"/>
  <c r="G579" i="5" s="1"/>
  <c r="G578" i="5" s="1"/>
  <c r="G576" i="5"/>
  <c r="G577" i="5" s="1"/>
  <c r="G573" i="5"/>
  <c r="G574" i="5" s="1"/>
  <c r="G569" i="5"/>
  <c r="G672" i="5" l="1"/>
  <c r="G688" i="5"/>
  <c r="G698" i="5"/>
  <c r="G710" i="5"/>
  <c r="G709" i="5" s="1"/>
  <c r="G708" i="5" s="1"/>
  <c r="G707" i="5" s="1"/>
  <c r="G706" i="5" s="1"/>
  <c r="G703" i="5"/>
  <c r="G702" i="5" s="1"/>
  <c r="G701" i="5" s="1"/>
  <c r="G700" i="5" s="1"/>
  <c r="G699" i="5" s="1"/>
  <c r="G683" i="5"/>
  <c r="G679" i="5"/>
  <c r="G666" i="5"/>
  <c r="G665" i="5" s="1"/>
  <c r="G692" i="5"/>
  <c r="G691" i="5" s="1"/>
  <c r="G685" i="5"/>
  <c r="G684" i="5" s="1"/>
  <c r="G629" i="5"/>
  <c r="G651" i="5"/>
  <c r="G640" i="5"/>
  <c r="G633" i="5"/>
  <c r="G632" i="5" s="1"/>
  <c r="G631" i="5" s="1"/>
  <c r="G630" i="5" s="1"/>
  <c r="G646" i="5"/>
  <c r="G660" i="5"/>
  <c r="G655" i="5"/>
  <c r="G623" i="5"/>
  <c r="G645" i="5"/>
  <c r="G495" i="5"/>
  <c r="G487" i="5"/>
  <c r="G490" i="5"/>
  <c r="G602" i="5"/>
  <c r="G613" i="5"/>
  <c r="G593" i="5"/>
  <c r="G592" i="5" s="1"/>
  <c r="G589" i="5"/>
  <c r="G588" i="5" s="1"/>
  <c r="G587" i="5" s="1"/>
  <c r="G586" i="5" s="1"/>
  <c r="G585" i="5" s="1"/>
  <c r="G584" i="5"/>
  <c r="G572" i="5"/>
  <c r="G575" i="5"/>
  <c r="G664" i="5" l="1"/>
  <c r="G663" i="5" s="1"/>
  <c r="G662" i="5" s="1"/>
  <c r="G661" i="5" s="1"/>
  <c r="G617" i="5"/>
  <c r="G616" i="5" s="1"/>
  <c r="G486" i="5"/>
  <c r="G485" i="5" s="1"/>
  <c r="G484" i="5" s="1"/>
  <c r="G571" i="5"/>
  <c r="G570" i="5"/>
  <c r="G568" i="5"/>
  <c r="G567" i="5" s="1"/>
  <c r="G556" i="5"/>
  <c r="G555" i="5" s="1"/>
  <c r="G554" i="5" s="1"/>
  <c r="G553" i="5" s="1"/>
  <c r="G552" i="5" s="1"/>
  <c r="G550" i="5"/>
  <c r="G551" i="5" s="1"/>
  <c r="G546" i="5"/>
  <c r="G545" i="5" s="1"/>
  <c r="G544" i="5" s="1"/>
  <c r="G536" i="5"/>
  <c r="G537" i="5" s="1"/>
  <c r="G542" i="5"/>
  <c r="G541" i="5" s="1"/>
  <c r="G540" i="5" s="1"/>
  <c r="G529" i="5"/>
  <c r="G530" i="5" s="1"/>
  <c r="G517" i="5"/>
  <c r="G516" i="5" s="1"/>
  <c r="G520" i="5"/>
  <c r="G519" i="5" s="1"/>
  <c r="G508" i="5"/>
  <c r="G509" i="5" s="1"/>
  <c r="G505" i="5"/>
  <c r="G506" i="5" s="1"/>
  <c r="G501" i="5"/>
  <c r="G502" i="5" s="1"/>
  <c r="G566" i="5" l="1"/>
  <c r="G565" i="5" s="1"/>
  <c r="G557" i="5"/>
  <c r="G547" i="5"/>
  <c r="G549" i="5"/>
  <c r="G548" i="5" s="1"/>
  <c r="G539" i="5" s="1"/>
  <c r="G538" i="5" s="1"/>
  <c r="G535" i="5"/>
  <c r="G534" i="5" s="1"/>
  <c r="G533" i="5" s="1"/>
  <c r="G532" i="5" s="1"/>
  <c r="G543" i="5"/>
  <c r="G528" i="5"/>
  <c r="G527" i="5" s="1"/>
  <c r="G522" i="5"/>
  <c r="G518" i="5"/>
  <c r="G504" i="5"/>
  <c r="G503" i="5" s="1"/>
  <c r="G500" i="5"/>
  <c r="G499" i="5" s="1"/>
  <c r="G507" i="5"/>
  <c r="G482" i="5"/>
  <c r="G481" i="5" s="1"/>
  <c r="G479" i="5"/>
  <c r="G478" i="5" s="1"/>
  <c r="G476" i="5"/>
  <c r="G477" i="5" s="1"/>
  <c r="G472" i="5"/>
  <c r="G473" i="5" s="1"/>
  <c r="G466" i="5"/>
  <c r="G467" i="5" s="1"/>
  <c r="G463" i="5"/>
  <c r="G464" i="5" s="1"/>
  <c r="G460" i="5"/>
  <c r="G461" i="5" s="1"/>
  <c r="G411" i="5"/>
  <c r="G410" i="5" s="1"/>
  <c r="G409" i="5" s="1"/>
  <c r="G407" i="5"/>
  <c r="G408" i="5" s="1"/>
  <c r="G438" i="5"/>
  <c r="G439" i="5" s="1"/>
  <c r="G435" i="5"/>
  <c r="G436" i="5" s="1"/>
  <c r="G445" i="5"/>
  <c r="G446" i="5" s="1"/>
  <c r="G423" i="5"/>
  <c r="G422" i="5" s="1"/>
  <c r="G452" i="5"/>
  <c r="G451" i="5" s="1"/>
  <c r="G450" i="5" s="1"/>
  <c r="G449" i="5" s="1"/>
  <c r="G448" i="5" s="1"/>
  <c r="G447" i="5" s="1"/>
  <c r="G400" i="5"/>
  <c r="G399" i="5" s="1"/>
  <c r="G398" i="5" s="1"/>
  <c r="G397" i="5"/>
  <c r="G387" i="5"/>
  <c r="G388" i="5" s="1"/>
  <c r="G383" i="5"/>
  <c r="G384" i="5" s="1"/>
  <c r="G371" i="5"/>
  <c r="G372" i="5" s="1"/>
  <c r="G363" i="5"/>
  <c r="G364" i="5" s="1"/>
  <c r="G356" i="5"/>
  <c r="G357" i="5" s="1"/>
  <c r="G352" i="5"/>
  <c r="G351" i="5" s="1"/>
  <c r="G349" i="5"/>
  <c r="G348" i="5" s="1"/>
  <c r="G337" i="5"/>
  <c r="G338" i="5" s="1"/>
  <c r="G344" i="5"/>
  <c r="G343" i="5" s="1"/>
  <c r="G342" i="5" s="1"/>
  <c r="G341" i="5" s="1"/>
  <c r="G329" i="5"/>
  <c r="G330" i="5" s="1"/>
  <c r="G293" i="5"/>
  <c r="G292" i="5" s="1"/>
  <c r="G291" i="5" s="1"/>
  <c r="G290" i="5" s="1"/>
  <c r="G289" i="5" s="1"/>
  <c r="G288" i="5" s="1"/>
  <c r="G314" i="5"/>
  <c r="G313" i="5" s="1"/>
  <c r="G312" i="5" s="1"/>
  <c r="G311" i="5" s="1"/>
  <c r="G310" i="5" s="1"/>
  <c r="G309" i="5" s="1"/>
  <c r="G307" i="5"/>
  <c r="G308" i="5" s="1"/>
  <c r="G300" i="5"/>
  <c r="G301" i="5" s="1"/>
  <c r="G286" i="5"/>
  <c r="G531" i="5" l="1"/>
  <c r="G483" i="5"/>
  <c r="G498" i="5"/>
  <c r="G497" i="5" s="1"/>
  <c r="G459" i="5"/>
  <c r="G465" i="5"/>
  <c r="G471" i="5"/>
  <c r="G470" i="5" s="1"/>
  <c r="G462" i="5"/>
  <c r="G480" i="5"/>
  <c r="G475" i="5"/>
  <c r="G474" i="5" s="1"/>
  <c r="G412" i="5"/>
  <c r="G406" i="5"/>
  <c r="G405" i="5" s="1"/>
  <c r="G404" i="5" s="1"/>
  <c r="G434" i="5"/>
  <c r="G437" i="5"/>
  <c r="G424" i="5"/>
  <c r="G453" i="5"/>
  <c r="G444" i="5"/>
  <c r="G443" i="5" s="1"/>
  <c r="G442" i="5" s="1"/>
  <c r="G441" i="5" s="1"/>
  <c r="G440" i="5" s="1"/>
  <c r="G401" i="5"/>
  <c r="G386" i="5"/>
  <c r="G385" i="5" s="1"/>
  <c r="G380" i="5" s="1"/>
  <c r="G395" i="5"/>
  <c r="G394" i="5" s="1"/>
  <c r="G389" i="5" s="1"/>
  <c r="G382" i="5"/>
  <c r="G381" i="5" s="1"/>
  <c r="G362" i="5"/>
  <c r="G361" i="5" s="1"/>
  <c r="G360" i="5" s="1"/>
  <c r="G359" i="5" s="1"/>
  <c r="G358" i="5" s="1"/>
  <c r="G370" i="5"/>
  <c r="G369" i="5" s="1"/>
  <c r="G368" i="5" s="1"/>
  <c r="G350" i="5"/>
  <c r="G353" i="5"/>
  <c r="G355" i="5"/>
  <c r="G354" i="5" s="1"/>
  <c r="G347" i="5"/>
  <c r="G336" i="5"/>
  <c r="G335" i="5" s="1"/>
  <c r="G334" i="5" s="1"/>
  <c r="G333" i="5" s="1"/>
  <c r="G332" i="5" s="1"/>
  <c r="G345" i="5"/>
  <c r="G328" i="5"/>
  <c r="G327" i="5" s="1"/>
  <c r="G326" i="5" s="1"/>
  <c r="G325" i="5" s="1"/>
  <c r="G324" i="5" s="1"/>
  <c r="G323" i="5" s="1"/>
  <c r="G294" i="5"/>
  <c r="G315" i="5"/>
  <c r="G306" i="5"/>
  <c r="G305" i="5" s="1"/>
  <c r="G304" i="5" s="1"/>
  <c r="G303" i="5" s="1"/>
  <c r="G302" i="5" s="1"/>
  <c r="G163" i="5" s="1"/>
  <c r="G299" i="5"/>
  <c r="G298" i="5" s="1"/>
  <c r="G297" i="5" s="1"/>
  <c r="G296" i="5" s="1"/>
  <c r="G295" i="5" s="1"/>
  <c r="G403" i="5" l="1"/>
  <c r="G402" i="5" s="1"/>
  <c r="G379" i="5"/>
  <c r="G378" i="5" s="1"/>
  <c r="G367" i="5"/>
  <c r="G366" i="5" s="1"/>
  <c r="G469" i="5"/>
  <c r="G468" i="5" s="1"/>
  <c r="G458" i="5"/>
  <c r="G457" i="5" s="1"/>
  <c r="G456" i="5" s="1"/>
  <c r="G433" i="5"/>
  <c r="G432" i="5" s="1"/>
  <c r="G431" i="5" s="1"/>
  <c r="G430" i="5" s="1"/>
  <c r="G346" i="5"/>
  <c r="G340" i="5" s="1"/>
  <c r="G339" i="5" s="1"/>
  <c r="G331" i="5" s="1"/>
  <c r="G455" i="5" l="1"/>
  <c r="G287" i="5"/>
  <c r="G285" i="5"/>
  <c r="G284" i="5" s="1"/>
  <c r="G283" i="5" s="1"/>
  <c r="G281" i="5"/>
  <c r="G280" i="5" s="1"/>
  <c r="G279" i="5" s="1"/>
  <c r="G278" i="5" s="1"/>
  <c r="G282" i="5" l="1"/>
  <c r="G277" i="5"/>
  <c r="G276" i="5" s="1"/>
  <c r="G274" i="5"/>
  <c r="G275" i="5" s="1"/>
  <c r="G269" i="5"/>
  <c r="G268" i="5" s="1"/>
  <c r="G267" i="5" s="1"/>
  <c r="G265" i="5"/>
  <c r="G266" i="5" s="1"/>
  <c r="G260" i="5"/>
  <c r="G261" i="5" s="1"/>
  <c r="G256" i="5"/>
  <c r="G257" i="5" s="1"/>
  <c r="G252" i="5"/>
  <c r="G251" i="5" s="1"/>
  <c r="G250" i="5" s="1"/>
  <c r="G245" i="5"/>
  <c r="G246" i="5" s="1"/>
  <c r="G238" i="5"/>
  <c r="G239" i="5" s="1"/>
  <c r="G233" i="5"/>
  <c r="G232" i="5" s="1"/>
  <c r="G231" i="5" s="1"/>
  <c r="G229" i="5"/>
  <c r="G230" i="5" s="1"/>
  <c r="G225" i="5"/>
  <c r="G224" i="5" s="1"/>
  <c r="G223" i="5" s="1"/>
  <c r="G221" i="5"/>
  <c r="G222" i="5" s="1"/>
  <c r="G215" i="5"/>
  <c r="G216" i="5" s="1"/>
  <c r="G211" i="5"/>
  <c r="G212" i="5" s="1"/>
  <c r="G206" i="5"/>
  <c r="G207" i="5" s="1"/>
  <c r="G208" i="5" s="1"/>
  <c r="G191" i="5"/>
  <c r="G192" i="5" s="1"/>
  <c r="G186" i="5"/>
  <c r="G187" i="5" s="1"/>
  <c r="G179" i="5"/>
  <c r="G180" i="5" s="1"/>
  <c r="G174" i="5"/>
  <c r="G175" i="5" s="1"/>
  <c r="G169" i="5"/>
  <c r="G170" i="5" s="1"/>
  <c r="G161" i="5"/>
  <c r="G160" i="5" s="1"/>
  <c r="G159" i="5" s="1"/>
  <c r="G158" i="5" s="1"/>
  <c r="G157" i="5" s="1"/>
  <c r="G155" i="5"/>
  <c r="G154" i="5" s="1"/>
  <c r="G153" i="5" s="1"/>
  <c r="G152" i="5" s="1"/>
  <c r="G151" i="5" s="1"/>
  <c r="G148" i="5"/>
  <c r="G147" i="5" s="1"/>
  <c r="G145" i="5"/>
  <c r="G146" i="5" s="1"/>
  <c r="G138" i="5"/>
  <c r="G137" i="5" s="1"/>
  <c r="G135" i="5"/>
  <c r="G136" i="5" s="1"/>
  <c r="G127" i="5"/>
  <c r="G128" i="5" s="1"/>
  <c r="G115" i="5"/>
  <c r="G114" i="5" s="1"/>
  <c r="G113" i="5" s="1"/>
  <c r="G111" i="5"/>
  <c r="G112" i="5" s="1"/>
  <c r="G103" i="5"/>
  <c r="G104" i="5" s="1"/>
  <c r="G96" i="5"/>
  <c r="G97" i="5" s="1"/>
  <c r="G89" i="5"/>
  <c r="G90" i="5" s="1"/>
  <c r="G82" i="5"/>
  <c r="G83" i="5" s="1"/>
  <c r="G74" i="5"/>
  <c r="G73" i="5" s="1"/>
  <c r="G72" i="5" s="1"/>
  <c r="G71" i="5" s="1"/>
  <c r="G70" i="5" s="1"/>
  <c r="G69" i="5" s="1"/>
  <c r="G68" i="5" s="1"/>
  <c r="G66" i="5"/>
  <c r="G67" i="5" s="1"/>
  <c r="G59" i="5"/>
  <c r="G60" i="5" s="1"/>
  <c r="G56" i="5"/>
  <c r="G55" i="5" s="1"/>
  <c r="G49" i="5"/>
  <c r="G50" i="5" s="1"/>
  <c r="G45" i="5"/>
  <c r="G46" i="5" s="1"/>
  <c r="G32" i="5"/>
  <c r="G31" i="5" s="1"/>
  <c r="G30" i="5" s="1"/>
  <c r="G28" i="5"/>
  <c r="G27" i="5" s="1"/>
  <c r="G25" i="5"/>
  <c r="G24" i="5" s="1"/>
  <c r="G22" i="5"/>
  <c r="G21" i="5" s="1"/>
  <c r="G15" i="5"/>
  <c r="G14" i="5" s="1"/>
  <c r="G13" i="5" s="1"/>
  <c r="G12" i="5" s="1"/>
  <c r="G11" i="5" s="1"/>
  <c r="G10" i="5" s="1"/>
  <c r="F219" i="3"/>
  <c r="H219" i="3"/>
  <c r="G219" i="3"/>
  <c r="H889" i="3"/>
  <c r="G889" i="3"/>
  <c r="F889" i="3"/>
  <c r="H676" i="3"/>
  <c r="G676" i="3"/>
  <c r="F676" i="3"/>
  <c r="G228" i="5" l="1"/>
  <c r="G227" i="5" s="1"/>
  <c r="G273" i="5"/>
  <c r="G272" i="5" s="1"/>
  <c r="G271" i="5" s="1"/>
  <c r="G162" i="5"/>
  <c r="G149" i="5"/>
  <c r="G220" i="5"/>
  <c r="G219" i="5" s="1"/>
  <c r="G218" i="5" s="1"/>
  <c r="G217" i="5" s="1"/>
  <c r="G253" i="5"/>
  <c r="G139" i="5"/>
  <c r="G255" i="5"/>
  <c r="G254" i="5" s="1"/>
  <c r="G116" i="5"/>
  <c r="G134" i="5"/>
  <c r="G133" i="5" s="1"/>
  <c r="G132" i="5" s="1"/>
  <c r="G131" i="5" s="1"/>
  <c r="G130" i="5" s="1"/>
  <c r="G144" i="5"/>
  <c r="G143" i="5" s="1"/>
  <c r="G142" i="5" s="1"/>
  <c r="G141" i="5" s="1"/>
  <c r="G140" i="5" s="1"/>
  <c r="G156" i="5"/>
  <c r="G270" i="5"/>
  <c r="G226" i="5"/>
  <c r="G259" i="5"/>
  <c r="G258" i="5" s="1"/>
  <c r="G264" i="5"/>
  <c r="G263" i="5" s="1"/>
  <c r="G262" i="5" s="1"/>
  <c r="G234" i="5"/>
  <c r="G244" i="5"/>
  <c r="G243" i="5" s="1"/>
  <c r="G242" i="5" s="1"/>
  <c r="G241" i="5" s="1"/>
  <c r="G240" i="5" s="1"/>
  <c r="G205" i="5"/>
  <c r="G210" i="5"/>
  <c r="G209" i="5" s="1"/>
  <c r="G214" i="5"/>
  <c r="G213" i="5" s="1"/>
  <c r="G237" i="5"/>
  <c r="G236" i="5" s="1"/>
  <c r="G235" i="5" s="1"/>
  <c r="G168" i="5"/>
  <c r="G167" i="5" s="1"/>
  <c r="G166" i="5" s="1"/>
  <c r="G185" i="5"/>
  <c r="G184" i="5" s="1"/>
  <c r="G183" i="5" s="1"/>
  <c r="G190" i="5"/>
  <c r="G189" i="5" s="1"/>
  <c r="G173" i="5"/>
  <c r="G172" i="5" s="1"/>
  <c r="G171" i="5" s="1"/>
  <c r="G178" i="5"/>
  <c r="G177" i="5" s="1"/>
  <c r="G176" i="5" s="1"/>
  <c r="G150" i="5"/>
  <c r="G118" i="5"/>
  <c r="G117" i="5" s="1"/>
  <c r="G110" i="5"/>
  <c r="G109" i="5" s="1"/>
  <c r="G102" i="5"/>
  <c r="G101" i="5" s="1"/>
  <c r="G100" i="5" s="1"/>
  <c r="G99" i="5" s="1"/>
  <c r="G98" i="5" s="1"/>
  <c r="G81" i="5"/>
  <c r="G80" i="5" s="1"/>
  <c r="G79" i="5" s="1"/>
  <c r="G78" i="5" s="1"/>
  <c r="G77" i="5" s="1"/>
  <c r="G88" i="5"/>
  <c r="G87" i="5" s="1"/>
  <c r="G86" i="5" s="1"/>
  <c r="G85" i="5" s="1"/>
  <c r="G84" i="5" s="1"/>
  <c r="G95" i="5"/>
  <c r="G94" i="5" s="1"/>
  <c r="G93" i="5" s="1"/>
  <c r="G92" i="5" s="1"/>
  <c r="G91" i="5" s="1"/>
  <c r="G75" i="5"/>
  <c r="G44" i="5"/>
  <c r="G43" i="5" s="1"/>
  <c r="G57" i="5"/>
  <c r="G58" i="5"/>
  <c r="G54" i="5" s="1"/>
  <c r="G53" i="5" s="1"/>
  <c r="G52" i="5" s="1"/>
  <c r="G51" i="5" s="1"/>
  <c r="G65" i="5"/>
  <c r="G64" i="5" s="1"/>
  <c r="G63" i="5" s="1"/>
  <c r="G62" i="5" s="1"/>
  <c r="G61" i="5" s="1"/>
  <c r="G48" i="5"/>
  <c r="G47" i="5" s="1"/>
  <c r="G23" i="5"/>
  <c r="G29" i="5"/>
  <c r="G20" i="5"/>
  <c r="G19" i="5" s="1"/>
  <c r="G18" i="5" s="1"/>
  <c r="G17" i="5" s="1"/>
  <c r="G9" i="5" s="1"/>
  <c r="G33" i="5"/>
  <c r="G26" i="5"/>
  <c r="G16" i="5"/>
  <c r="J17" i="25"/>
  <c r="V33" i="25"/>
  <c r="P33" i="25"/>
  <c r="J33" i="25"/>
  <c r="V27" i="25"/>
  <c r="P27" i="25"/>
  <c r="J27" i="25"/>
  <c r="V16" i="25"/>
  <c r="P16" i="25"/>
  <c r="J16" i="25"/>
  <c r="I1230" i="4"/>
  <c r="H1230" i="4"/>
  <c r="G249" i="5" l="1"/>
  <c r="G248" i="5" s="1"/>
  <c r="G247" i="5" s="1"/>
  <c r="G204" i="5"/>
  <c r="G203" i="5" s="1"/>
  <c r="G202" i="5" s="1"/>
  <c r="G165" i="5"/>
  <c r="G164" i="5" s="1"/>
  <c r="G129" i="5"/>
  <c r="G108" i="5"/>
  <c r="G107" i="5" s="1"/>
  <c r="G106" i="5" s="1"/>
  <c r="G105" i="5" s="1"/>
  <c r="G76" i="5"/>
  <c r="H9" i="3"/>
  <c r="G9" i="3"/>
  <c r="G1090" i="3"/>
  <c r="G1089" i="3" s="1"/>
  <c r="G1088" i="3" s="1"/>
  <c r="G1086" i="3" s="1"/>
  <c r="H1090" i="3"/>
  <c r="H1089" i="3" s="1"/>
  <c r="H1088" i="3" s="1"/>
  <c r="H1086" i="3" s="1"/>
  <c r="G1077" i="3"/>
  <c r="G1076" i="3" s="1"/>
  <c r="H1077" i="3"/>
  <c r="H1076" i="3" s="1"/>
  <c r="G1079" i="3"/>
  <c r="G1078" i="3" s="1"/>
  <c r="H1079" i="3"/>
  <c r="H1078" i="3" s="1"/>
  <c r="G1081" i="3"/>
  <c r="G1080" i="3" s="1"/>
  <c r="H1081" i="3"/>
  <c r="H1080" i="3" s="1"/>
  <c r="G1085" i="3"/>
  <c r="G1084" i="3" s="1"/>
  <c r="G1083" i="3" s="1"/>
  <c r="G1082" i="3" s="1"/>
  <c r="H1085" i="3"/>
  <c r="H1084" i="3" s="1"/>
  <c r="H1083" i="3" s="1"/>
  <c r="H1082" i="3" s="1"/>
  <c r="F1090" i="3"/>
  <c r="F1089" i="3" s="1"/>
  <c r="F1088" i="3" s="1"/>
  <c r="F1085" i="3"/>
  <c r="F1084" i="3" s="1"/>
  <c r="F1083" i="3" s="1"/>
  <c r="F1082" i="3" s="1"/>
  <c r="F1081" i="3"/>
  <c r="F1080" i="3" s="1"/>
  <c r="F1079" i="3"/>
  <c r="F1078" i="3" s="1"/>
  <c r="F1077" i="3"/>
  <c r="F1076" i="3" s="1"/>
  <c r="G974" i="3"/>
  <c r="G973" i="3" s="1"/>
  <c r="G972" i="3" s="1"/>
  <c r="G971" i="3" s="1"/>
  <c r="H974" i="3"/>
  <c r="H973" i="3" s="1"/>
  <c r="H972" i="3" s="1"/>
  <c r="H971" i="3" s="1"/>
  <c r="G978" i="3"/>
  <c r="G977" i="3" s="1"/>
  <c r="G976" i="3" s="1"/>
  <c r="H978" i="3"/>
  <c r="H977" i="3" s="1"/>
  <c r="H976" i="3" s="1"/>
  <c r="G981" i="3"/>
  <c r="G980" i="3" s="1"/>
  <c r="G979" i="3" s="1"/>
  <c r="H981" i="3"/>
  <c r="H980" i="3" s="1"/>
  <c r="H979" i="3" s="1"/>
  <c r="G984" i="3"/>
  <c r="G983" i="3" s="1"/>
  <c r="G982" i="3" s="1"/>
  <c r="H984" i="3"/>
  <c r="H983" i="3" s="1"/>
  <c r="H982" i="3" s="1"/>
  <c r="G987" i="3"/>
  <c r="G985" i="3" s="1"/>
  <c r="H987" i="3"/>
  <c r="H985" i="3" s="1"/>
  <c r="G991" i="3"/>
  <c r="G990" i="3" s="1"/>
  <c r="G989" i="3" s="1"/>
  <c r="H991" i="3"/>
  <c r="H990" i="3" s="1"/>
  <c r="H989" i="3" s="1"/>
  <c r="G994" i="3"/>
  <c r="G993" i="3" s="1"/>
  <c r="G992" i="3" s="1"/>
  <c r="H994" i="3"/>
  <c r="H993" i="3" s="1"/>
  <c r="H992" i="3" s="1"/>
  <c r="G998" i="3"/>
  <c r="G997" i="3" s="1"/>
  <c r="G996" i="3" s="1"/>
  <c r="G995" i="3" s="1"/>
  <c r="H998" i="3"/>
  <c r="H997" i="3" s="1"/>
  <c r="H996" i="3" s="1"/>
  <c r="H995" i="3" s="1"/>
  <c r="G1002" i="3"/>
  <c r="G1001" i="3" s="1"/>
  <c r="G1000" i="3" s="1"/>
  <c r="G999" i="3" s="1"/>
  <c r="H1002" i="3"/>
  <c r="H1001" i="3" s="1"/>
  <c r="H1000" i="3" s="1"/>
  <c r="H999" i="3" s="1"/>
  <c r="G1006" i="3"/>
  <c r="G1005" i="3" s="1"/>
  <c r="G1004" i="3" s="1"/>
  <c r="G1003" i="3" s="1"/>
  <c r="H1006" i="3"/>
  <c r="H1005" i="3" s="1"/>
  <c r="H1004" i="3" s="1"/>
  <c r="H1003" i="3" s="1"/>
  <c r="G1011" i="3"/>
  <c r="G1010" i="3" s="1"/>
  <c r="G1009" i="3" s="1"/>
  <c r="G1008" i="3" s="1"/>
  <c r="G1007" i="3" s="1"/>
  <c r="H1011" i="3"/>
  <c r="H1010" i="3" s="1"/>
  <c r="H1009" i="3" s="1"/>
  <c r="H1008" i="3" s="1"/>
  <c r="H1007" i="3" s="1"/>
  <c r="G1046" i="3"/>
  <c r="G1045" i="3" s="1"/>
  <c r="H1046" i="3"/>
  <c r="H1045" i="3" s="1"/>
  <c r="G1048" i="3"/>
  <c r="G1047" i="3" s="1"/>
  <c r="H1048" i="3"/>
  <c r="H1047" i="3" s="1"/>
  <c r="G1051" i="3"/>
  <c r="G1050" i="3" s="1"/>
  <c r="G1049" i="3" s="1"/>
  <c r="H1051" i="3"/>
  <c r="H1050" i="3" s="1"/>
  <c r="H1049" i="3" s="1"/>
  <c r="G1056" i="3"/>
  <c r="G1055" i="3" s="1"/>
  <c r="G1054" i="3" s="1"/>
  <c r="H1056" i="3"/>
  <c r="H1055" i="3" s="1"/>
  <c r="H1054" i="3" s="1"/>
  <c r="G1059" i="3"/>
  <c r="G1058" i="3" s="1"/>
  <c r="H1059" i="3"/>
  <c r="H1058" i="3" s="1"/>
  <c r="G1061" i="3"/>
  <c r="G1060" i="3" s="1"/>
  <c r="H1061" i="3"/>
  <c r="H1060" i="3" s="1"/>
  <c r="G1063" i="3"/>
  <c r="G1062" i="3" s="1"/>
  <c r="H1063" i="3"/>
  <c r="H1062" i="3" s="1"/>
  <c r="G1068" i="3"/>
  <c r="G1067" i="3" s="1"/>
  <c r="H1068" i="3"/>
  <c r="H1067" i="3" s="1"/>
  <c r="G1070" i="3"/>
  <c r="G1069" i="3" s="1"/>
  <c r="H1070" i="3"/>
  <c r="H1069" i="3" s="1"/>
  <c r="F1070" i="3"/>
  <c r="F1068" i="3"/>
  <c r="F1063" i="3"/>
  <c r="F1061" i="3"/>
  <c r="F1060" i="3" s="1"/>
  <c r="F1059" i="3"/>
  <c r="F1058" i="3" s="1"/>
  <c r="F1056" i="3"/>
  <c r="F1051" i="3"/>
  <c r="F1050" i="3" s="1"/>
  <c r="F1049" i="3" s="1"/>
  <c r="F1048" i="3"/>
  <c r="F1046" i="3"/>
  <c r="F1045" i="3" s="1"/>
  <c r="F1011" i="3"/>
  <c r="F1010" i="3" s="1"/>
  <c r="F1009" i="3" s="1"/>
  <c r="F1008" i="3" s="1"/>
  <c r="F1007" i="3" s="1"/>
  <c r="F1006" i="3"/>
  <c r="F1005" i="3" s="1"/>
  <c r="F1004" i="3" s="1"/>
  <c r="F1003" i="3" s="1"/>
  <c r="F1002" i="3"/>
  <c r="F1001" i="3" s="1"/>
  <c r="F1000" i="3" s="1"/>
  <c r="F999" i="3" s="1"/>
  <c r="F998" i="3"/>
  <c r="F997" i="3" s="1"/>
  <c r="F996" i="3" s="1"/>
  <c r="F995" i="3" s="1"/>
  <c r="F994" i="3"/>
  <c r="F993" i="3" s="1"/>
  <c r="F992" i="3" s="1"/>
  <c r="F991" i="3"/>
  <c r="F990" i="3" s="1"/>
  <c r="F989" i="3" s="1"/>
  <c r="F987" i="3"/>
  <c r="F985" i="3" s="1"/>
  <c r="F984" i="3"/>
  <c r="F983" i="3" s="1"/>
  <c r="F982" i="3" s="1"/>
  <c r="F981" i="3"/>
  <c r="F980" i="3" s="1"/>
  <c r="F979" i="3" s="1"/>
  <c r="F978" i="3"/>
  <c r="F977" i="3" s="1"/>
  <c r="F976" i="3" s="1"/>
  <c r="F974" i="3"/>
  <c r="F973" i="3" s="1"/>
  <c r="F972" i="3" s="1"/>
  <c r="F971" i="3" s="1"/>
  <c r="F1069" i="3"/>
  <c r="F1067" i="3"/>
  <c r="F1062" i="3"/>
  <c r="F1055" i="3"/>
  <c r="F1054" i="3" s="1"/>
  <c r="F1047" i="3"/>
  <c r="G914" i="3"/>
  <c r="G913" i="3" s="1"/>
  <c r="G912" i="3" s="1"/>
  <c r="G911" i="3" s="1"/>
  <c r="G910" i="3" s="1"/>
  <c r="G909" i="3" s="1"/>
  <c r="E44" i="2" s="1"/>
  <c r="H914" i="3"/>
  <c r="H913" i="3" s="1"/>
  <c r="H912" i="3" s="1"/>
  <c r="H911" i="3" s="1"/>
  <c r="H910" i="3" s="1"/>
  <c r="H909" i="3" s="1"/>
  <c r="F44" i="2" s="1"/>
  <c r="G921" i="3"/>
  <c r="G920" i="3" s="1"/>
  <c r="G919" i="3" s="1"/>
  <c r="G918" i="3" s="1"/>
  <c r="G917" i="3" s="1"/>
  <c r="H921" i="3"/>
  <c r="H920" i="3" s="1"/>
  <c r="H919" i="3" s="1"/>
  <c r="H918" i="3" s="1"/>
  <c r="H917" i="3" s="1"/>
  <c r="G926" i="3"/>
  <c r="G925" i="3" s="1"/>
  <c r="H926" i="3"/>
  <c r="H925" i="3" s="1"/>
  <c r="G928" i="3"/>
  <c r="G927" i="3" s="1"/>
  <c r="H928" i="3"/>
  <c r="H927" i="3" s="1"/>
  <c r="G932" i="3"/>
  <c r="H932" i="3"/>
  <c r="G934" i="3"/>
  <c r="G933" i="3" s="1"/>
  <c r="H934" i="3"/>
  <c r="H933" i="3" s="1"/>
  <c r="G938" i="3"/>
  <c r="G937" i="3" s="1"/>
  <c r="G936" i="3" s="1"/>
  <c r="G935" i="3" s="1"/>
  <c r="H938" i="3"/>
  <c r="H937" i="3" s="1"/>
  <c r="H936" i="3" s="1"/>
  <c r="H935" i="3" s="1"/>
  <c r="G944" i="3"/>
  <c r="H944" i="3"/>
  <c r="G951" i="3"/>
  <c r="G950" i="3" s="1"/>
  <c r="H951" i="3"/>
  <c r="H950" i="3" s="1"/>
  <c r="G953" i="3"/>
  <c r="G952" i="3" s="1"/>
  <c r="H953" i="3"/>
  <c r="H952" i="3" s="1"/>
  <c r="G959" i="3"/>
  <c r="G958" i="3" s="1"/>
  <c r="G957" i="3" s="1"/>
  <c r="G956" i="3" s="1"/>
  <c r="G955" i="3" s="1"/>
  <c r="G954" i="3" s="1"/>
  <c r="H959" i="3"/>
  <c r="H958" i="3" s="1"/>
  <c r="H957" i="3" s="1"/>
  <c r="H956" i="3" s="1"/>
  <c r="H955" i="3" s="1"/>
  <c r="H954" i="3" s="1"/>
  <c r="G964" i="3"/>
  <c r="G963" i="3" s="1"/>
  <c r="G962" i="3" s="1"/>
  <c r="H964" i="3"/>
  <c r="H963" i="3" s="1"/>
  <c r="H962" i="3" s="1"/>
  <c r="G967" i="3"/>
  <c r="G966" i="3" s="1"/>
  <c r="G965" i="3" s="1"/>
  <c r="H967" i="3"/>
  <c r="H966" i="3" s="1"/>
  <c r="H965" i="3" s="1"/>
  <c r="F959" i="3"/>
  <c r="F958" i="3" s="1"/>
  <c r="F957" i="3" s="1"/>
  <c r="F956" i="3" s="1"/>
  <c r="F955" i="3" s="1"/>
  <c r="F954" i="3" s="1"/>
  <c r="F944" i="3"/>
  <c r="F942" i="3"/>
  <c r="F938" i="3"/>
  <c r="F937" i="3" s="1"/>
  <c r="F936" i="3" s="1"/>
  <c r="F935" i="3" s="1"/>
  <c r="F934" i="3"/>
  <c r="F933" i="3" s="1"/>
  <c r="F932" i="3"/>
  <c r="F931" i="3" s="1"/>
  <c r="F928" i="3"/>
  <c r="F927" i="3" s="1"/>
  <c r="F926" i="3"/>
  <c r="F925" i="3" s="1"/>
  <c r="F921" i="3"/>
  <c r="F920" i="3" s="1"/>
  <c r="F919" i="3" s="1"/>
  <c r="F918" i="3" s="1"/>
  <c r="F917" i="3" s="1"/>
  <c r="H243" i="4"/>
  <c r="H242" i="4" s="1"/>
  <c r="I243" i="4"/>
  <c r="I242" i="4" s="1"/>
  <c r="G243" i="4"/>
  <c r="G242" i="4" s="1"/>
  <c r="F967" i="3"/>
  <c r="F966" i="3" s="1"/>
  <c r="F965" i="3" s="1"/>
  <c r="F964" i="3"/>
  <c r="F963" i="3" s="1"/>
  <c r="F962" i="3" s="1"/>
  <c r="F953" i="3"/>
  <c r="F952" i="3" s="1"/>
  <c r="F951" i="3"/>
  <c r="F950" i="3" s="1"/>
  <c r="F914" i="3"/>
  <c r="F913" i="3" s="1"/>
  <c r="F912" i="3" s="1"/>
  <c r="F911" i="3" s="1"/>
  <c r="F910" i="3" s="1"/>
  <c r="F909" i="3" s="1"/>
  <c r="D44" i="2" s="1"/>
  <c r="G779" i="3"/>
  <c r="G778" i="3" s="1"/>
  <c r="G777" i="3" s="1"/>
  <c r="H779" i="3"/>
  <c r="H778" i="3" s="1"/>
  <c r="H777" i="3" s="1"/>
  <c r="G782" i="3"/>
  <c r="G781" i="3" s="1"/>
  <c r="H782" i="3"/>
  <c r="H781" i="3" s="1"/>
  <c r="G784" i="3"/>
  <c r="G783" i="3" s="1"/>
  <c r="H784" i="3"/>
  <c r="H783" i="3" s="1"/>
  <c r="G786" i="3"/>
  <c r="G785" i="3" s="1"/>
  <c r="H786" i="3"/>
  <c r="H785" i="3" s="1"/>
  <c r="G792" i="3"/>
  <c r="G791" i="3" s="1"/>
  <c r="H792" i="3"/>
  <c r="H791" i="3" s="1"/>
  <c r="G795" i="3"/>
  <c r="G794" i="3" s="1"/>
  <c r="G793" i="3" s="1"/>
  <c r="H795" i="3"/>
  <c r="H794" i="3" s="1"/>
  <c r="H793" i="3" s="1"/>
  <c r="G798" i="3"/>
  <c r="G797" i="3" s="1"/>
  <c r="G796" i="3" s="1"/>
  <c r="H798" i="3"/>
  <c r="H797" i="3" s="1"/>
  <c r="H796" i="3" s="1"/>
  <c r="G801" i="3"/>
  <c r="G800" i="3" s="1"/>
  <c r="G799" i="3" s="1"/>
  <c r="H801" i="3"/>
  <c r="H800" i="3" s="1"/>
  <c r="H799" i="3" s="1"/>
  <c r="G805" i="3"/>
  <c r="G804" i="3" s="1"/>
  <c r="G803" i="3" s="1"/>
  <c r="H805" i="3"/>
  <c r="H804" i="3" s="1"/>
  <c r="H803" i="3" s="1"/>
  <c r="G808" i="3"/>
  <c r="G807" i="3" s="1"/>
  <c r="G806" i="3" s="1"/>
  <c r="H808" i="3"/>
  <c r="H807" i="3" s="1"/>
  <c r="H806" i="3" s="1"/>
  <c r="G811" i="3"/>
  <c r="G810" i="3" s="1"/>
  <c r="G809" i="3" s="1"/>
  <c r="H811" i="3"/>
  <c r="H810" i="3" s="1"/>
  <c r="H809" i="3" s="1"/>
  <c r="G815" i="3"/>
  <c r="G814" i="3" s="1"/>
  <c r="G813" i="3" s="1"/>
  <c r="H815" i="3"/>
  <c r="H814" i="3" s="1"/>
  <c r="H813" i="3" s="1"/>
  <c r="G818" i="3"/>
  <c r="G817" i="3" s="1"/>
  <c r="H818" i="3"/>
  <c r="H817" i="3" s="1"/>
  <c r="G820" i="3"/>
  <c r="G819" i="3" s="1"/>
  <c r="H820" i="3"/>
  <c r="H819" i="3" s="1"/>
  <c r="G824" i="3"/>
  <c r="G823" i="3" s="1"/>
  <c r="G822" i="3" s="1"/>
  <c r="G821" i="3" s="1"/>
  <c r="H824" i="3"/>
  <c r="H823" i="3" s="1"/>
  <c r="H822" i="3" s="1"/>
  <c r="H821" i="3" s="1"/>
  <c r="G828" i="3"/>
  <c r="G827" i="3" s="1"/>
  <c r="G826" i="3" s="1"/>
  <c r="H828" i="3"/>
  <c r="H827" i="3" s="1"/>
  <c r="H826" i="3" s="1"/>
  <c r="G831" i="3"/>
  <c r="G830" i="3" s="1"/>
  <c r="G829" i="3" s="1"/>
  <c r="H831" i="3"/>
  <c r="H830" i="3" s="1"/>
  <c r="H829" i="3" s="1"/>
  <c r="G839" i="3"/>
  <c r="G838" i="3" s="1"/>
  <c r="G837" i="3" s="1"/>
  <c r="G836" i="3" s="1"/>
  <c r="H839" i="3"/>
  <c r="H838" i="3" s="1"/>
  <c r="H837" i="3" s="1"/>
  <c r="H836" i="3" s="1"/>
  <c r="G843" i="3"/>
  <c r="G842" i="3" s="1"/>
  <c r="G841" i="3" s="1"/>
  <c r="H843" i="3"/>
  <c r="H842" i="3" s="1"/>
  <c r="H841" i="3" s="1"/>
  <c r="G846" i="3"/>
  <c r="G845" i="3" s="1"/>
  <c r="G844" i="3" s="1"/>
  <c r="H846" i="3"/>
  <c r="H845" i="3" s="1"/>
  <c r="H844" i="3" s="1"/>
  <c r="G852" i="3"/>
  <c r="G851" i="3" s="1"/>
  <c r="H852" i="3"/>
  <c r="H851" i="3" s="1"/>
  <c r="G857" i="3"/>
  <c r="H857" i="3"/>
  <c r="G860" i="3"/>
  <c r="G859" i="3" s="1"/>
  <c r="G858" i="3" s="1"/>
  <c r="H860" i="3"/>
  <c r="H859" i="3" s="1"/>
  <c r="H858" i="3" s="1"/>
  <c r="G865" i="3"/>
  <c r="G864" i="3" s="1"/>
  <c r="G863" i="3" s="1"/>
  <c r="H865" i="3"/>
  <c r="H864" i="3" s="1"/>
  <c r="H863" i="3" s="1"/>
  <c r="G868" i="3"/>
  <c r="G867" i="3" s="1"/>
  <c r="G866" i="3" s="1"/>
  <c r="H868" i="3"/>
  <c r="H867" i="3" s="1"/>
  <c r="H866" i="3" s="1"/>
  <c r="G874" i="3"/>
  <c r="G873" i="3" s="1"/>
  <c r="H874" i="3"/>
  <c r="H873" i="3" s="1"/>
  <c r="G876" i="3"/>
  <c r="G875" i="3" s="1"/>
  <c r="H876" i="3"/>
  <c r="H875" i="3" s="1"/>
  <c r="G878" i="3"/>
  <c r="G877" i="3" s="1"/>
  <c r="H878" i="3"/>
  <c r="H877" i="3" s="1"/>
  <c r="G884" i="3"/>
  <c r="G883" i="3" s="1"/>
  <c r="G882" i="3" s="1"/>
  <c r="H884" i="3"/>
  <c r="H883" i="3" s="1"/>
  <c r="H882" i="3" s="1"/>
  <c r="G888" i="3"/>
  <c r="G887" i="3" s="1"/>
  <c r="H888" i="3"/>
  <c r="H887" i="3" s="1"/>
  <c r="G892" i="3"/>
  <c r="G891" i="3" s="1"/>
  <c r="H892" i="3"/>
  <c r="H891" i="3" s="1"/>
  <c r="G894" i="3"/>
  <c r="G893" i="3" s="1"/>
  <c r="H894" i="3"/>
  <c r="H893" i="3" s="1"/>
  <c r="G902" i="3"/>
  <c r="G901" i="3" s="1"/>
  <c r="G900" i="3" s="1"/>
  <c r="G899" i="3" s="1"/>
  <c r="G898" i="3" s="1"/>
  <c r="G897" i="3" s="1"/>
  <c r="H902" i="3"/>
  <c r="H901" i="3" s="1"/>
  <c r="H900" i="3" s="1"/>
  <c r="H899" i="3" s="1"/>
  <c r="H898" i="3" s="1"/>
  <c r="H897" i="3" s="1"/>
  <c r="G907" i="3"/>
  <c r="G904" i="3" s="1"/>
  <c r="H907" i="3"/>
  <c r="H904" i="3" s="1"/>
  <c r="F907" i="3"/>
  <c r="F906" i="3" s="1"/>
  <c r="F905" i="3" s="1"/>
  <c r="F903" i="3" s="1"/>
  <c r="F902" i="3"/>
  <c r="F901" i="3" s="1"/>
  <c r="F900" i="3" s="1"/>
  <c r="F899" i="3" s="1"/>
  <c r="F898" i="3" s="1"/>
  <c r="F897" i="3" s="1"/>
  <c r="F894" i="3"/>
  <c r="F893" i="3" s="1"/>
  <c r="F892" i="3"/>
  <c r="F891" i="3" s="1"/>
  <c r="F888" i="3"/>
  <c r="F887" i="3" s="1"/>
  <c r="F884" i="3"/>
  <c r="F883" i="3" s="1"/>
  <c r="F882" i="3" s="1"/>
  <c r="F878" i="3"/>
  <c r="F876" i="3"/>
  <c r="F875" i="3" s="1"/>
  <c r="F874" i="3"/>
  <c r="F873" i="3" s="1"/>
  <c r="F868" i="3"/>
  <c r="F867" i="3" s="1"/>
  <c r="F866" i="3" s="1"/>
  <c r="F865" i="3"/>
  <c r="F864" i="3" s="1"/>
  <c r="F863" i="3" s="1"/>
  <c r="F860" i="3"/>
  <c r="F859" i="3" s="1"/>
  <c r="F858" i="3" s="1"/>
  <c r="F857" i="3"/>
  <c r="F856" i="3" s="1"/>
  <c r="F855" i="3" s="1"/>
  <c r="F852" i="3"/>
  <c r="F851" i="3" s="1"/>
  <c r="F846" i="3"/>
  <c r="F845" i="3" s="1"/>
  <c r="F844" i="3" s="1"/>
  <c r="F843" i="3"/>
  <c r="F842" i="3" s="1"/>
  <c r="F841" i="3" s="1"/>
  <c r="F839" i="3"/>
  <c r="F838" i="3" s="1"/>
  <c r="F837" i="3" s="1"/>
  <c r="F836" i="3" s="1"/>
  <c r="F831" i="3"/>
  <c r="F830" i="3" s="1"/>
  <c r="F829" i="3" s="1"/>
  <c r="F828" i="3"/>
  <c r="F827" i="3" s="1"/>
  <c r="F826" i="3" s="1"/>
  <c r="F824" i="3"/>
  <c r="F823" i="3" s="1"/>
  <c r="F822" i="3" s="1"/>
  <c r="F821" i="3" s="1"/>
  <c r="F820" i="3"/>
  <c r="F819" i="3" s="1"/>
  <c r="F818" i="3"/>
  <c r="F817" i="3" s="1"/>
  <c r="F815" i="3"/>
  <c r="F814" i="3" s="1"/>
  <c r="F813" i="3" s="1"/>
  <c r="F811" i="3"/>
  <c r="F810" i="3" s="1"/>
  <c r="F809" i="3" s="1"/>
  <c r="F808" i="3"/>
  <c r="F807" i="3" s="1"/>
  <c r="F806" i="3" s="1"/>
  <c r="F805" i="3"/>
  <c r="F804" i="3" s="1"/>
  <c r="F803" i="3" s="1"/>
  <c r="F801" i="3"/>
  <c r="F800" i="3" s="1"/>
  <c r="F799" i="3" s="1"/>
  <c r="F798" i="3"/>
  <c r="F797" i="3" s="1"/>
  <c r="F796" i="3" s="1"/>
  <c r="F795" i="3"/>
  <c r="F794" i="3" s="1"/>
  <c r="F793" i="3" s="1"/>
  <c r="F792" i="3"/>
  <c r="F791" i="3" s="1"/>
  <c r="F786" i="3"/>
  <c r="F785" i="3" s="1"/>
  <c r="F784" i="3"/>
  <c r="F783" i="3" s="1"/>
  <c r="F782" i="3"/>
  <c r="F781" i="3" s="1"/>
  <c r="F779" i="3"/>
  <c r="F778" i="3" s="1"/>
  <c r="F777" i="3" s="1"/>
  <c r="F877" i="3"/>
  <c r="G735" i="3"/>
  <c r="G734" i="3" s="1"/>
  <c r="H735" i="3"/>
  <c r="H734" i="3" s="1"/>
  <c r="G737" i="3"/>
  <c r="G736" i="3" s="1"/>
  <c r="H737" i="3"/>
  <c r="H736" i="3" s="1"/>
  <c r="G740" i="3"/>
  <c r="G739" i="3" s="1"/>
  <c r="H740" i="3"/>
  <c r="H739" i="3" s="1"/>
  <c r="G742" i="3"/>
  <c r="G741" i="3" s="1"/>
  <c r="H742" i="3"/>
  <c r="H741" i="3" s="1"/>
  <c r="G744" i="3"/>
  <c r="G743" i="3" s="1"/>
  <c r="H744" i="3"/>
  <c r="H743" i="3" s="1"/>
  <c r="G747" i="3"/>
  <c r="G746" i="3" s="1"/>
  <c r="G745" i="3" s="1"/>
  <c r="H747" i="3"/>
  <c r="H746" i="3" s="1"/>
  <c r="H745" i="3" s="1"/>
  <c r="G752" i="3"/>
  <c r="G751" i="3" s="1"/>
  <c r="G750" i="3" s="1"/>
  <c r="H752" i="3"/>
  <c r="H751" i="3" s="1"/>
  <c r="H750" i="3" s="1"/>
  <c r="G755" i="3"/>
  <c r="G754" i="3" s="1"/>
  <c r="H755" i="3"/>
  <c r="H754" i="3" s="1"/>
  <c r="G757" i="3"/>
  <c r="G756" i="3" s="1"/>
  <c r="H757" i="3"/>
  <c r="H756" i="3" s="1"/>
  <c r="G759" i="3"/>
  <c r="G758" i="3" s="1"/>
  <c r="H759" i="3"/>
  <c r="H758" i="3" s="1"/>
  <c r="G763" i="3"/>
  <c r="G762" i="3" s="1"/>
  <c r="G761" i="3" s="1"/>
  <c r="G760" i="3" s="1"/>
  <c r="H763" i="3"/>
  <c r="H762" i="3" s="1"/>
  <c r="H761" i="3" s="1"/>
  <c r="H760" i="3" s="1"/>
  <c r="G768" i="3"/>
  <c r="G767" i="3" s="1"/>
  <c r="G766" i="3" s="1"/>
  <c r="G765" i="3" s="1"/>
  <c r="H768" i="3"/>
  <c r="H767" i="3" s="1"/>
  <c r="H766" i="3" s="1"/>
  <c r="H765" i="3" s="1"/>
  <c r="G772" i="3"/>
  <c r="G771" i="3" s="1"/>
  <c r="G770" i="3" s="1"/>
  <c r="G769" i="3" s="1"/>
  <c r="H772" i="3"/>
  <c r="H771" i="3" s="1"/>
  <c r="H770" i="3" s="1"/>
  <c r="H769" i="3" s="1"/>
  <c r="F772" i="3"/>
  <c r="F771" i="3" s="1"/>
  <c r="F770" i="3" s="1"/>
  <c r="F769" i="3" s="1"/>
  <c r="F768" i="3"/>
  <c r="F767" i="3" s="1"/>
  <c r="F766" i="3" s="1"/>
  <c r="F765" i="3" s="1"/>
  <c r="F763" i="3"/>
  <c r="F762" i="3" s="1"/>
  <c r="F761" i="3" s="1"/>
  <c r="F760" i="3" s="1"/>
  <c r="F759" i="3"/>
  <c r="F758" i="3" s="1"/>
  <c r="F757" i="3"/>
  <c r="F756" i="3" s="1"/>
  <c r="F755" i="3"/>
  <c r="F754" i="3" s="1"/>
  <c r="F752" i="3"/>
  <c r="F751" i="3" s="1"/>
  <c r="F750" i="3" s="1"/>
  <c r="F747" i="3"/>
  <c r="F746" i="3" s="1"/>
  <c r="F745" i="3" s="1"/>
  <c r="F744" i="3"/>
  <c r="F743" i="3" s="1"/>
  <c r="F742" i="3"/>
  <c r="F741" i="3" s="1"/>
  <c r="F740" i="3"/>
  <c r="F739" i="3" s="1"/>
  <c r="F737" i="3"/>
  <c r="F736" i="3" s="1"/>
  <c r="F735" i="3"/>
  <c r="F734" i="3" s="1"/>
  <c r="G655" i="3"/>
  <c r="G654" i="3" s="1"/>
  <c r="G653" i="3" s="1"/>
  <c r="G652" i="3" s="1"/>
  <c r="H655" i="3"/>
  <c r="H654" i="3" s="1"/>
  <c r="H653" i="3" s="1"/>
  <c r="H652" i="3" s="1"/>
  <c r="G663" i="3"/>
  <c r="G662" i="3" s="1"/>
  <c r="G661" i="3" s="1"/>
  <c r="G660" i="3" s="1"/>
  <c r="H663" i="3"/>
  <c r="H662" i="3" s="1"/>
  <c r="H661" i="3" s="1"/>
  <c r="H660" i="3" s="1"/>
  <c r="G667" i="3"/>
  <c r="G666" i="3" s="1"/>
  <c r="G665" i="3" s="1"/>
  <c r="G664" i="3" s="1"/>
  <c r="H667" i="3"/>
  <c r="H666" i="3" s="1"/>
  <c r="H665" i="3" s="1"/>
  <c r="H664" i="3" s="1"/>
  <c r="G672" i="3"/>
  <c r="G671" i="3" s="1"/>
  <c r="H672" i="3"/>
  <c r="H671" i="3" s="1"/>
  <c r="G674" i="3"/>
  <c r="G673" i="3" s="1"/>
  <c r="H674" i="3"/>
  <c r="H673" i="3" s="1"/>
  <c r="G675" i="3"/>
  <c r="H675" i="3"/>
  <c r="G680" i="3"/>
  <c r="G679" i="3" s="1"/>
  <c r="G678" i="3" s="1"/>
  <c r="H680" i="3"/>
  <c r="H679" i="3" s="1"/>
  <c r="H678" i="3" s="1"/>
  <c r="G683" i="3"/>
  <c r="G682" i="3" s="1"/>
  <c r="G681" i="3" s="1"/>
  <c r="H683" i="3"/>
  <c r="H682" i="3" s="1"/>
  <c r="H681" i="3" s="1"/>
  <c r="G685" i="3"/>
  <c r="G684" i="3" s="1"/>
  <c r="H685" i="3"/>
  <c r="H684" i="3" s="1"/>
  <c r="G689" i="3"/>
  <c r="G688" i="3" s="1"/>
  <c r="G687" i="3" s="1"/>
  <c r="G686" i="3" s="1"/>
  <c r="H689" i="3"/>
  <c r="H688" i="3" s="1"/>
  <c r="H687" i="3" s="1"/>
  <c r="H686" i="3" s="1"/>
  <c r="G698" i="3"/>
  <c r="G697" i="3" s="1"/>
  <c r="G696" i="3" s="1"/>
  <c r="G695" i="3" s="1"/>
  <c r="G694" i="3" s="1"/>
  <c r="H698" i="3"/>
  <c r="H697" i="3" s="1"/>
  <c r="H696" i="3" s="1"/>
  <c r="H695" i="3" s="1"/>
  <c r="H694" i="3" s="1"/>
  <c r="G703" i="3"/>
  <c r="G702" i="3" s="1"/>
  <c r="G701" i="3" s="1"/>
  <c r="H703" i="3"/>
  <c r="H702" i="3" s="1"/>
  <c r="H701" i="3" s="1"/>
  <c r="G706" i="3"/>
  <c r="G705" i="3" s="1"/>
  <c r="G704" i="3" s="1"/>
  <c r="H706" i="3"/>
  <c r="H705" i="3" s="1"/>
  <c r="H704" i="3" s="1"/>
  <c r="G716" i="3"/>
  <c r="G715" i="3" s="1"/>
  <c r="G714" i="3" s="1"/>
  <c r="H716" i="3"/>
  <c r="H715" i="3" s="1"/>
  <c r="H714" i="3" s="1"/>
  <c r="G719" i="3"/>
  <c r="G718" i="3" s="1"/>
  <c r="G717" i="3" s="1"/>
  <c r="H719" i="3"/>
  <c r="H718" i="3" s="1"/>
  <c r="H717" i="3" s="1"/>
  <c r="G723" i="3"/>
  <c r="G722" i="3" s="1"/>
  <c r="H723" i="3"/>
  <c r="H722" i="3" s="1"/>
  <c r="G725" i="3"/>
  <c r="G724" i="3" s="1"/>
  <c r="H725" i="3"/>
  <c r="H724" i="3" s="1"/>
  <c r="G729" i="3"/>
  <c r="G728" i="3" s="1"/>
  <c r="G727" i="3" s="1"/>
  <c r="G726" i="3" s="1"/>
  <c r="H729" i="3"/>
  <c r="H728" i="3" s="1"/>
  <c r="H727" i="3" s="1"/>
  <c r="H726" i="3" s="1"/>
  <c r="F729" i="3"/>
  <c r="F728" i="3" s="1"/>
  <c r="F727" i="3" s="1"/>
  <c r="F726" i="3" s="1"/>
  <c r="F725" i="3"/>
  <c r="F724" i="3" s="1"/>
  <c r="F723" i="3"/>
  <c r="F722" i="3" s="1"/>
  <c r="F719" i="3"/>
  <c r="F718" i="3" s="1"/>
  <c r="F717" i="3" s="1"/>
  <c r="F716" i="3"/>
  <c r="F715" i="3" s="1"/>
  <c r="F714" i="3" s="1"/>
  <c r="F703" i="3"/>
  <c r="F702" i="3" s="1"/>
  <c r="F701" i="3" s="1"/>
  <c r="F698" i="3"/>
  <c r="F697" i="3" s="1"/>
  <c r="F696" i="3" s="1"/>
  <c r="F695" i="3" s="1"/>
  <c r="F694" i="3" s="1"/>
  <c r="F689" i="3"/>
  <c r="F688" i="3" s="1"/>
  <c r="F687" i="3" s="1"/>
  <c r="F686" i="3" s="1"/>
  <c r="F685" i="3"/>
  <c r="F684" i="3" s="1"/>
  <c r="F683" i="3"/>
  <c r="F682" i="3" s="1"/>
  <c r="F681" i="3" s="1"/>
  <c r="F680" i="3"/>
  <c r="F679" i="3" s="1"/>
  <c r="F678" i="3" s="1"/>
  <c r="F675" i="3"/>
  <c r="F674" i="3"/>
  <c r="F673" i="3" s="1"/>
  <c r="F672" i="3"/>
  <c r="F671" i="3" s="1"/>
  <c r="F706" i="3"/>
  <c r="F705" i="3" s="1"/>
  <c r="F704" i="3" s="1"/>
  <c r="F667" i="3"/>
  <c r="F666" i="3" s="1"/>
  <c r="F665" i="3" s="1"/>
  <c r="F664" i="3" s="1"/>
  <c r="F663" i="3"/>
  <c r="F662" i="3" s="1"/>
  <c r="F661" i="3" s="1"/>
  <c r="F660" i="3" s="1"/>
  <c r="F655" i="3"/>
  <c r="F654" i="3" s="1"/>
  <c r="F653" i="3" s="1"/>
  <c r="F652" i="3" s="1"/>
  <c r="G588" i="3"/>
  <c r="G587" i="3" s="1"/>
  <c r="G586" i="3" s="1"/>
  <c r="G585" i="3" s="1"/>
  <c r="H588" i="3"/>
  <c r="H587" i="3" s="1"/>
  <c r="H586" i="3" s="1"/>
  <c r="H585" i="3" s="1"/>
  <c r="G592" i="3"/>
  <c r="G591" i="3" s="1"/>
  <c r="G590" i="3" s="1"/>
  <c r="H592" i="3"/>
  <c r="H591" i="3" s="1"/>
  <c r="H590" i="3" s="1"/>
  <c r="G599" i="3"/>
  <c r="G598" i="3" s="1"/>
  <c r="G597" i="3" s="1"/>
  <c r="H599" i="3"/>
  <c r="H598" i="3" s="1"/>
  <c r="H597" i="3" s="1"/>
  <c r="G602" i="3"/>
  <c r="G601" i="3" s="1"/>
  <c r="G600" i="3" s="1"/>
  <c r="H602" i="3"/>
  <c r="H601" i="3" s="1"/>
  <c r="H600" i="3" s="1"/>
  <c r="G605" i="3"/>
  <c r="G604" i="3" s="1"/>
  <c r="G603" i="3" s="1"/>
  <c r="H605" i="3"/>
  <c r="H604" i="3" s="1"/>
  <c r="H603" i="3" s="1"/>
  <c r="G608" i="3"/>
  <c r="G607" i="3" s="1"/>
  <c r="G606" i="3" s="1"/>
  <c r="H608" i="3"/>
  <c r="H607" i="3" s="1"/>
  <c r="H606" i="3" s="1"/>
  <c r="G612" i="3"/>
  <c r="G611" i="3" s="1"/>
  <c r="G610" i="3" s="1"/>
  <c r="H612" i="3"/>
  <c r="H611" i="3" s="1"/>
  <c r="H610" i="3" s="1"/>
  <c r="G615" i="3"/>
  <c r="G614" i="3" s="1"/>
  <c r="G613" i="3" s="1"/>
  <c r="H615" i="3"/>
  <c r="H614" i="3" s="1"/>
  <c r="H613" i="3" s="1"/>
  <c r="G619" i="3"/>
  <c r="G618" i="3" s="1"/>
  <c r="G617" i="3" s="1"/>
  <c r="G616" i="3" s="1"/>
  <c r="H619" i="3"/>
  <c r="H618" i="3" s="1"/>
  <c r="H617" i="3" s="1"/>
  <c r="H616" i="3" s="1"/>
  <c r="G623" i="3"/>
  <c r="G622" i="3" s="1"/>
  <c r="G621" i="3" s="1"/>
  <c r="G620" i="3" s="1"/>
  <c r="H623" i="3"/>
  <c r="H622" i="3" s="1"/>
  <c r="H621" i="3" s="1"/>
  <c r="H620" i="3" s="1"/>
  <c r="G627" i="3"/>
  <c r="G626" i="3" s="1"/>
  <c r="G625" i="3" s="1"/>
  <c r="G624" i="3" s="1"/>
  <c r="H627" i="3"/>
  <c r="H626" i="3" s="1"/>
  <c r="H625" i="3" s="1"/>
  <c r="H624" i="3" s="1"/>
  <c r="G631" i="3"/>
  <c r="G630" i="3" s="1"/>
  <c r="G629" i="3" s="1"/>
  <c r="G628" i="3" s="1"/>
  <c r="H631" i="3"/>
  <c r="H630" i="3" s="1"/>
  <c r="H629" i="3" s="1"/>
  <c r="H628" i="3" s="1"/>
  <c r="G635" i="3"/>
  <c r="G634" i="3" s="1"/>
  <c r="G633" i="3" s="1"/>
  <c r="G632" i="3" s="1"/>
  <c r="H635" i="3"/>
  <c r="H634" i="3" s="1"/>
  <c r="H633" i="3" s="1"/>
  <c r="H632" i="3" s="1"/>
  <c r="G644" i="3"/>
  <c r="G643" i="3" s="1"/>
  <c r="G642" i="3" s="1"/>
  <c r="G641" i="3" s="1"/>
  <c r="G640" i="3" s="1"/>
  <c r="H644" i="3"/>
  <c r="H643" i="3" s="1"/>
  <c r="H642" i="3" s="1"/>
  <c r="H641" i="3" s="1"/>
  <c r="H640" i="3" s="1"/>
  <c r="G649" i="3"/>
  <c r="G648" i="3" s="1"/>
  <c r="G647" i="3" s="1"/>
  <c r="G646" i="3" s="1"/>
  <c r="G645" i="3" s="1"/>
  <c r="H649" i="3"/>
  <c r="H648" i="3" s="1"/>
  <c r="H647" i="3" s="1"/>
  <c r="H646" i="3" s="1"/>
  <c r="H645" i="3" s="1"/>
  <c r="F649" i="3"/>
  <c r="F648" i="3" s="1"/>
  <c r="F647" i="3" s="1"/>
  <c r="F646" i="3" s="1"/>
  <c r="F645" i="3" s="1"/>
  <c r="F644" i="3"/>
  <c r="F643" i="3" s="1"/>
  <c r="F642" i="3" s="1"/>
  <c r="F641" i="3" s="1"/>
  <c r="F640" i="3" s="1"/>
  <c r="F635" i="3"/>
  <c r="F634" i="3" s="1"/>
  <c r="F633" i="3" s="1"/>
  <c r="F632" i="3" s="1"/>
  <c r="F631" i="3"/>
  <c r="F630" i="3" s="1"/>
  <c r="F629" i="3" s="1"/>
  <c r="F628" i="3" s="1"/>
  <c r="F627" i="3"/>
  <c r="F626" i="3" s="1"/>
  <c r="F625" i="3" s="1"/>
  <c r="F624" i="3" s="1"/>
  <c r="F623" i="3"/>
  <c r="F622" i="3" s="1"/>
  <c r="F621" i="3" s="1"/>
  <c r="F620" i="3" s="1"/>
  <c r="F619" i="3"/>
  <c r="F618" i="3" s="1"/>
  <c r="F617" i="3" s="1"/>
  <c r="F616" i="3" s="1"/>
  <c r="F615" i="3"/>
  <c r="F614" i="3" s="1"/>
  <c r="F613" i="3" s="1"/>
  <c r="F612" i="3"/>
  <c r="F611" i="3" s="1"/>
  <c r="F610" i="3" s="1"/>
  <c r="F608" i="3"/>
  <c r="F607" i="3" s="1"/>
  <c r="F606" i="3" s="1"/>
  <c r="F605" i="3"/>
  <c r="F604" i="3" s="1"/>
  <c r="F603" i="3" s="1"/>
  <c r="F602" i="3"/>
  <c r="F601" i="3" s="1"/>
  <c r="F600" i="3" s="1"/>
  <c r="F599" i="3"/>
  <c r="F598" i="3" s="1"/>
  <c r="F597" i="3" s="1"/>
  <c r="F592" i="3"/>
  <c r="F591" i="3" s="1"/>
  <c r="F590" i="3" s="1"/>
  <c r="F588" i="3"/>
  <c r="F587" i="3" s="1"/>
  <c r="F586" i="3" s="1"/>
  <c r="F585" i="3" s="1"/>
  <c r="G540" i="3"/>
  <c r="G539" i="3" s="1"/>
  <c r="G538" i="3" s="1"/>
  <c r="G537" i="3" s="1"/>
  <c r="H540" i="3"/>
  <c r="H539" i="3" s="1"/>
  <c r="H538" i="3" s="1"/>
  <c r="H537" i="3" s="1"/>
  <c r="G544" i="3"/>
  <c r="G543" i="3" s="1"/>
  <c r="G542" i="3" s="1"/>
  <c r="G541" i="3" s="1"/>
  <c r="H544" i="3"/>
  <c r="H543" i="3" s="1"/>
  <c r="H542" i="3" s="1"/>
  <c r="H541" i="3" s="1"/>
  <c r="G548" i="3"/>
  <c r="G547" i="3" s="1"/>
  <c r="G546" i="3" s="1"/>
  <c r="H548" i="3"/>
  <c r="H547" i="3" s="1"/>
  <c r="H546" i="3" s="1"/>
  <c r="G551" i="3"/>
  <c r="G550" i="3" s="1"/>
  <c r="G549" i="3" s="1"/>
  <c r="H551" i="3"/>
  <c r="H550" i="3" s="1"/>
  <c r="H549" i="3" s="1"/>
  <c r="G554" i="3"/>
  <c r="G553" i="3" s="1"/>
  <c r="G552" i="3" s="1"/>
  <c r="H554" i="3"/>
  <c r="H553" i="3" s="1"/>
  <c r="H552" i="3" s="1"/>
  <c r="G558" i="3"/>
  <c r="G557" i="3" s="1"/>
  <c r="G556" i="3" s="1"/>
  <c r="H558" i="3"/>
  <c r="H557" i="3" s="1"/>
  <c r="H556" i="3" s="1"/>
  <c r="G561" i="3"/>
  <c r="G560" i="3" s="1"/>
  <c r="G559" i="3" s="1"/>
  <c r="H561" i="3"/>
  <c r="H560" i="3" s="1"/>
  <c r="H559" i="3" s="1"/>
  <c r="G564" i="3"/>
  <c r="G563" i="3" s="1"/>
  <c r="G562" i="3" s="1"/>
  <c r="H564" i="3"/>
  <c r="H563" i="3" s="1"/>
  <c r="H562" i="3" s="1"/>
  <c r="G568" i="3"/>
  <c r="G567" i="3" s="1"/>
  <c r="G566" i="3" s="1"/>
  <c r="G565" i="3" s="1"/>
  <c r="H568" i="3"/>
  <c r="H567" i="3" s="1"/>
  <c r="H566" i="3" s="1"/>
  <c r="H565" i="3" s="1"/>
  <c r="G572" i="3"/>
  <c r="G571" i="3" s="1"/>
  <c r="G570" i="3" s="1"/>
  <c r="G569" i="3" s="1"/>
  <c r="H572" i="3"/>
  <c r="H571" i="3" s="1"/>
  <c r="H570" i="3" s="1"/>
  <c r="H569" i="3" s="1"/>
  <c r="G577" i="3"/>
  <c r="G576" i="3" s="1"/>
  <c r="G575" i="3" s="1"/>
  <c r="G574" i="3" s="1"/>
  <c r="G573" i="3" s="1"/>
  <c r="H577" i="3"/>
  <c r="H576" i="3" s="1"/>
  <c r="H575" i="3" s="1"/>
  <c r="H574" i="3" s="1"/>
  <c r="H573" i="3" s="1"/>
  <c r="G582" i="3"/>
  <c r="G581" i="3" s="1"/>
  <c r="G580" i="3" s="1"/>
  <c r="G579" i="3" s="1"/>
  <c r="G578" i="3" s="1"/>
  <c r="H582" i="3"/>
  <c r="H581" i="3" s="1"/>
  <c r="H580" i="3" s="1"/>
  <c r="H579" i="3" s="1"/>
  <c r="H578" i="3" s="1"/>
  <c r="F582" i="3"/>
  <c r="F581" i="3" s="1"/>
  <c r="F580" i="3" s="1"/>
  <c r="F579" i="3" s="1"/>
  <c r="F578" i="3" s="1"/>
  <c r="F577" i="3"/>
  <c r="F576" i="3" s="1"/>
  <c r="F575" i="3" s="1"/>
  <c r="F574" i="3" s="1"/>
  <c r="F573" i="3" s="1"/>
  <c r="F572" i="3"/>
  <c r="F571" i="3" s="1"/>
  <c r="F570" i="3" s="1"/>
  <c r="F569" i="3" s="1"/>
  <c r="F568" i="3"/>
  <c r="F567" i="3" s="1"/>
  <c r="F566" i="3" s="1"/>
  <c r="F565" i="3" s="1"/>
  <c r="F564" i="3"/>
  <c r="F563" i="3" s="1"/>
  <c r="F562" i="3" s="1"/>
  <c r="F561" i="3"/>
  <c r="F560" i="3" s="1"/>
  <c r="F559" i="3" s="1"/>
  <c r="F558" i="3"/>
  <c r="F557" i="3" s="1"/>
  <c r="F556" i="3" s="1"/>
  <c r="F554" i="3"/>
  <c r="F553" i="3" s="1"/>
  <c r="F552" i="3" s="1"/>
  <c r="F551" i="3"/>
  <c r="F550" i="3" s="1"/>
  <c r="F549" i="3" s="1"/>
  <c r="F548" i="3"/>
  <c r="F547" i="3" s="1"/>
  <c r="F546" i="3" s="1"/>
  <c r="F544" i="3"/>
  <c r="F543" i="3" s="1"/>
  <c r="F542" i="3" s="1"/>
  <c r="F541" i="3" s="1"/>
  <c r="F540" i="3"/>
  <c r="F539" i="3" s="1"/>
  <c r="F538" i="3" s="1"/>
  <c r="F537" i="3" s="1"/>
  <c r="G533" i="3"/>
  <c r="G532" i="3" s="1"/>
  <c r="G531" i="3" s="1"/>
  <c r="G530" i="3" s="1"/>
  <c r="G529" i="3" s="1"/>
  <c r="G528" i="3" s="1"/>
  <c r="H533" i="3"/>
  <c r="H532" i="3" s="1"/>
  <c r="H531" i="3" s="1"/>
  <c r="H530" i="3" s="1"/>
  <c r="H529" i="3" s="1"/>
  <c r="H528" i="3" s="1"/>
  <c r="F533" i="3"/>
  <c r="F532" i="3" s="1"/>
  <c r="F531" i="3" s="1"/>
  <c r="F530" i="3" s="1"/>
  <c r="F529" i="3" s="1"/>
  <c r="F528" i="3" s="1"/>
  <c r="G486" i="3"/>
  <c r="G485" i="3" s="1"/>
  <c r="H486" i="3"/>
  <c r="H485" i="3" s="1"/>
  <c r="G488" i="3"/>
  <c r="G487" i="3" s="1"/>
  <c r="H488" i="3"/>
  <c r="H487" i="3" s="1"/>
  <c r="G489" i="3"/>
  <c r="H489" i="3"/>
  <c r="G493" i="3"/>
  <c r="G492" i="3" s="1"/>
  <c r="G491" i="3" s="1"/>
  <c r="H493" i="3"/>
  <c r="H492" i="3" s="1"/>
  <c r="H491" i="3" s="1"/>
  <c r="G496" i="3"/>
  <c r="G495" i="3" s="1"/>
  <c r="G494" i="3" s="1"/>
  <c r="H496" i="3"/>
  <c r="H495" i="3" s="1"/>
  <c r="H494" i="3" s="1"/>
  <c r="G501" i="3"/>
  <c r="G500" i="3" s="1"/>
  <c r="G499" i="3" s="1"/>
  <c r="H501" i="3"/>
  <c r="H500" i="3" s="1"/>
  <c r="H499" i="3" s="1"/>
  <c r="G504" i="3"/>
  <c r="G503" i="3" s="1"/>
  <c r="H504" i="3"/>
  <c r="H503" i="3" s="1"/>
  <c r="G506" i="3"/>
  <c r="G505" i="3" s="1"/>
  <c r="H506" i="3"/>
  <c r="H505" i="3" s="1"/>
  <c r="G508" i="3"/>
  <c r="G507" i="3" s="1"/>
  <c r="H508" i="3"/>
  <c r="H507" i="3" s="1"/>
  <c r="G515" i="3"/>
  <c r="H515" i="3"/>
  <c r="G519" i="3"/>
  <c r="G518" i="3" s="1"/>
  <c r="H519" i="3"/>
  <c r="H518" i="3" s="1"/>
  <c r="G521" i="3"/>
  <c r="G520" i="3" s="1"/>
  <c r="H521" i="3"/>
  <c r="H520" i="3" s="1"/>
  <c r="G526" i="3"/>
  <c r="G525" i="3" s="1"/>
  <c r="G524" i="3" s="1"/>
  <c r="G523" i="3" s="1"/>
  <c r="G522" i="3" s="1"/>
  <c r="H526" i="3"/>
  <c r="H525" i="3" s="1"/>
  <c r="H524" i="3" s="1"/>
  <c r="H523" i="3" s="1"/>
  <c r="H522" i="3" s="1"/>
  <c r="F526" i="3"/>
  <c r="F525" i="3" s="1"/>
  <c r="F524" i="3" s="1"/>
  <c r="F523" i="3" s="1"/>
  <c r="F522" i="3" s="1"/>
  <c r="F521" i="3"/>
  <c r="F520" i="3" s="1"/>
  <c r="F519" i="3"/>
  <c r="F518" i="3" s="1"/>
  <c r="F515" i="3"/>
  <c r="F508" i="3"/>
  <c r="F506" i="3"/>
  <c r="F505" i="3" s="1"/>
  <c r="F504" i="3"/>
  <c r="F503" i="3" s="1"/>
  <c r="F501" i="3"/>
  <c r="F500" i="3" s="1"/>
  <c r="F499" i="3" s="1"/>
  <c r="F496" i="3"/>
  <c r="F495" i="3" s="1"/>
  <c r="F494" i="3" s="1"/>
  <c r="F493" i="3"/>
  <c r="F492" i="3" s="1"/>
  <c r="F491" i="3" s="1"/>
  <c r="F488" i="3"/>
  <c r="F487" i="3" s="1"/>
  <c r="F486" i="3"/>
  <c r="F485" i="3" s="1"/>
  <c r="F507" i="3"/>
  <c r="F489" i="3"/>
  <c r="F584" i="3" l="1"/>
  <c r="H527" i="3"/>
  <c r="F33" i="2"/>
  <c r="F32" i="2" s="1"/>
  <c r="F527" i="3"/>
  <c r="D33" i="2"/>
  <c r="G527" i="3"/>
  <c r="E33" i="2"/>
  <c r="E32" i="2" s="1"/>
  <c r="H924" i="3"/>
  <c r="H923" i="3" s="1"/>
  <c r="G721" i="3"/>
  <c r="G720" i="3" s="1"/>
  <c r="H840" i="3"/>
  <c r="H721" i="3"/>
  <c r="H720" i="3" s="1"/>
  <c r="G840" i="3"/>
  <c r="G924" i="3"/>
  <c r="G923" i="3" s="1"/>
  <c r="H700" i="3"/>
  <c r="H699" i="3" s="1"/>
  <c r="G700" i="3"/>
  <c r="G699" i="3" s="1"/>
  <c r="F986" i="3"/>
  <c r="F961" i="3"/>
  <c r="F960" i="3" s="1"/>
  <c r="H961" i="3"/>
  <c r="H960" i="3" s="1"/>
  <c r="H1075" i="3"/>
  <c r="H1074" i="3" s="1"/>
  <c r="H1073" i="3" s="1"/>
  <c r="H1072" i="3" s="1"/>
  <c r="H1071" i="3" s="1"/>
  <c r="F53" i="2" s="1"/>
  <c r="F52" i="2" s="1"/>
  <c r="G1075" i="3"/>
  <c r="G1074" i="3" s="1"/>
  <c r="G1073" i="3" s="1"/>
  <c r="G1072" i="3" s="1"/>
  <c r="G1071" i="3" s="1"/>
  <c r="E53" i="2" s="1"/>
  <c r="E52" i="2" s="1"/>
  <c r="H1087" i="3"/>
  <c r="G1087" i="3"/>
  <c r="F1087" i="3"/>
  <c r="F1086" i="3"/>
  <c r="F1075" i="3"/>
  <c r="F1074" i="3" s="1"/>
  <c r="F1073" i="3" s="1"/>
  <c r="G1044" i="3"/>
  <c r="H1066" i="3"/>
  <c r="H1065" i="3" s="1"/>
  <c r="H1064" i="3" s="1"/>
  <c r="H1057" i="3"/>
  <c r="H1053" i="3" s="1"/>
  <c r="H1052" i="3" s="1"/>
  <c r="H1044" i="3"/>
  <c r="H988" i="3"/>
  <c r="H975" i="3"/>
  <c r="G1066" i="3"/>
  <c r="G1065" i="3" s="1"/>
  <c r="G1064" i="3" s="1"/>
  <c r="G1057" i="3"/>
  <c r="G1053" i="3" s="1"/>
  <c r="G1052" i="3" s="1"/>
  <c r="G988" i="3"/>
  <c r="G975" i="3"/>
  <c r="H986" i="3"/>
  <c r="G986" i="3"/>
  <c r="F1066" i="3"/>
  <c r="F1065" i="3" s="1"/>
  <c r="F1064" i="3" s="1"/>
  <c r="F1057" i="3"/>
  <c r="F1053" i="3" s="1"/>
  <c r="F1052" i="3" s="1"/>
  <c r="F1044" i="3"/>
  <c r="F975" i="3"/>
  <c r="F988" i="3"/>
  <c r="G961" i="3"/>
  <c r="G960" i="3" s="1"/>
  <c r="G930" i="3"/>
  <c r="G929" i="3" s="1"/>
  <c r="F941" i="3"/>
  <c r="F940" i="3" s="1"/>
  <c r="F939" i="3" s="1"/>
  <c r="D46" i="2" s="1"/>
  <c r="H930" i="3"/>
  <c r="H929" i="3" s="1"/>
  <c r="G949" i="3"/>
  <c r="G948" i="3" s="1"/>
  <c r="G947" i="3" s="1"/>
  <c r="H949" i="3"/>
  <c r="H948" i="3" s="1"/>
  <c r="H947" i="3" s="1"/>
  <c r="G931" i="3"/>
  <c r="H931" i="3"/>
  <c r="F904" i="3"/>
  <c r="F930" i="3"/>
  <c r="F929" i="3" s="1"/>
  <c r="F924" i="3"/>
  <c r="F923" i="3" s="1"/>
  <c r="F949" i="3"/>
  <c r="F948" i="3" s="1"/>
  <c r="F947" i="3" s="1"/>
  <c r="F780" i="3"/>
  <c r="F776" i="3" s="1"/>
  <c r="H872" i="3"/>
  <c r="H862" i="3"/>
  <c r="H861" i="3" s="1"/>
  <c r="H854" i="3"/>
  <c r="H853" i="3" s="1"/>
  <c r="H825" i="3"/>
  <c r="H816" i="3"/>
  <c r="H812" i="3" s="1"/>
  <c r="H802" i="3"/>
  <c r="H780" i="3"/>
  <c r="H776" i="3" s="1"/>
  <c r="G906" i="3"/>
  <c r="G905" i="3" s="1"/>
  <c r="G903" i="3" s="1"/>
  <c r="G872" i="3"/>
  <c r="H856" i="3"/>
  <c r="H855" i="3" s="1"/>
  <c r="G825" i="3"/>
  <c r="G802" i="3"/>
  <c r="H906" i="3"/>
  <c r="H905" i="3" s="1"/>
  <c r="H903" i="3" s="1"/>
  <c r="G862" i="3"/>
  <c r="G861" i="3" s="1"/>
  <c r="G854" i="3"/>
  <c r="G853" i="3" s="1"/>
  <c r="G816" i="3"/>
  <c r="G812" i="3" s="1"/>
  <c r="G780" i="3"/>
  <c r="G776" i="3" s="1"/>
  <c r="G856" i="3"/>
  <c r="G855" i="3" s="1"/>
  <c r="F872" i="3"/>
  <c r="F854" i="3"/>
  <c r="F853" i="3" s="1"/>
  <c r="F840" i="3"/>
  <c r="F825" i="3"/>
  <c r="F816" i="3"/>
  <c r="F812" i="3" s="1"/>
  <c r="F802" i="3"/>
  <c r="F862" i="3"/>
  <c r="F861" i="3" s="1"/>
  <c r="H764" i="3"/>
  <c r="H753" i="3"/>
  <c r="H749" i="3" s="1"/>
  <c r="H748" i="3" s="1"/>
  <c r="H738" i="3"/>
  <c r="H733" i="3"/>
  <c r="G764" i="3"/>
  <c r="G753" i="3"/>
  <c r="G749" i="3" s="1"/>
  <c r="G748" i="3" s="1"/>
  <c r="G738" i="3"/>
  <c r="G733" i="3"/>
  <c r="F764" i="3"/>
  <c r="F753" i="3"/>
  <c r="F749" i="3" s="1"/>
  <c r="F748" i="3" s="1"/>
  <c r="F738" i="3"/>
  <c r="F733" i="3"/>
  <c r="F721" i="3"/>
  <c r="F720" i="3" s="1"/>
  <c r="G677" i="3"/>
  <c r="G670" i="3"/>
  <c r="G669" i="3" s="1"/>
  <c r="H677" i="3"/>
  <c r="H670" i="3"/>
  <c r="H669" i="3" s="1"/>
  <c r="F700" i="3"/>
  <c r="F699" i="3" s="1"/>
  <c r="F670" i="3"/>
  <c r="F669" i="3" s="1"/>
  <c r="F677" i="3"/>
  <c r="H609" i="3"/>
  <c r="H596" i="3"/>
  <c r="G609" i="3"/>
  <c r="G596" i="3"/>
  <c r="F609" i="3"/>
  <c r="F596" i="3"/>
  <c r="H555" i="3"/>
  <c r="H545" i="3"/>
  <c r="G555" i="3"/>
  <c r="G545" i="3"/>
  <c r="F555" i="3"/>
  <c r="F545" i="3"/>
  <c r="H517" i="3"/>
  <c r="H502" i="3"/>
  <c r="H498" i="3" s="1"/>
  <c r="H484" i="3"/>
  <c r="H483" i="3" s="1"/>
  <c r="H482" i="3" s="1"/>
  <c r="G517" i="3"/>
  <c r="G502" i="3"/>
  <c r="G498" i="3" s="1"/>
  <c r="G484" i="3"/>
  <c r="G483" i="3" s="1"/>
  <c r="G482" i="3" s="1"/>
  <c r="F502" i="3"/>
  <c r="F498" i="3" s="1"/>
  <c r="F484" i="3"/>
  <c r="F483" i="3" s="1"/>
  <c r="F482" i="3" s="1"/>
  <c r="F517" i="3"/>
  <c r="H480" i="3"/>
  <c r="H479" i="3" s="1"/>
  <c r="H478" i="3" s="1"/>
  <c r="G480" i="3"/>
  <c r="G479" i="3" s="1"/>
  <c r="G478" i="3" s="1"/>
  <c r="H477" i="3"/>
  <c r="H476" i="3" s="1"/>
  <c r="H475" i="3" s="1"/>
  <c r="G477" i="3"/>
  <c r="G476" i="3" s="1"/>
  <c r="G475" i="3" s="1"/>
  <c r="H473" i="3"/>
  <c r="H472" i="3" s="1"/>
  <c r="H471" i="3" s="1"/>
  <c r="H470" i="3" s="1"/>
  <c r="G473" i="3"/>
  <c r="G472" i="3" s="1"/>
  <c r="G471" i="3" s="1"/>
  <c r="G470" i="3" s="1"/>
  <c r="H468" i="3"/>
  <c r="H467" i="3" s="1"/>
  <c r="H466" i="3" s="1"/>
  <c r="H465" i="3" s="1"/>
  <c r="G468" i="3"/>
  <c r="G467" i="3" s="1"/>
  <c r="G466" i="3" s="1"/>
  <c r="G465" i="3" s="1"/>
  <c r="H464" i="3"/>
  <c r="H463" i="3" s="1"/>
  <c r="H462" i="3" s="1"/>
  <c r="H461" i="3" s="1"/>
  <c r="G464" i="3"/>
  <c r="G463" i="3" s="1"/>
  <c r="G462" i="3" s="1"/>
  <c r="G461" i="3" s="1"/>
  <c r="H460" i="3"/>
  <c r="H459" i="3" s="1"/>
  <c r="H458" i="3" s="1"/>
  <c r="H457" i="3" s="1"/>
  <c r="G460" i="3"/>
  <c r="G459" i="3" s="1"/>
  <c r="G458" i="3" s="1"/>
  <c r="G457" i="3" s="1"/>
  <c r="H456" i="3"/>
  <c r="H455" i="3" s="1"/>
  <c r="H454" i="3" s="1"/>
  <c r="H453" i="3" s="1"/>
  <c r="G456" i="3"/>
  <c r="G455" i="3" s="1"/>
  <c r="G454" i="3" s="1"/>
  <c r="G453" i="3" s="1"/>
  <c r="H452" i="3"/>
  <c r="H451" i="3" s="1"/>
  <c r="H450" i="3" s="1"/>
  <c r="G452" i="3"/>
  <c r="G451" i="3" s="1"/>
  <c r="G450" i="3" s="1"/>
  <c r="H449" i="3"/>
  <c r="H448" i="3" s="1"/>
  <c r="H447" i="3" s="1"/>
  <c r="G449" i="3"/>
  <c r="G448" i="3" s="1"/>
  <c r="G447" i="3" s="1"/>
  <c r="H444" i="3"/>
  <c r="H443" i="3" s="1"/>
  <c r="G444" i="3"/>
  <c r="G443" i="3" s="1"/>
  <c r="H441" i="3"/>
  <c r="H440" i="3" s="1"/>
  <c r="H439" i="3" s="1"/>
  <c r="G441" i="3"/>
  <c r="G440" i="3" s="1"/>
  <c r="G439" i="3" s="1"/>
  <c r="H438" i="3"/>
  <c r="H437" i="3" s="1"/>
  <c r="H436" i="3" s="1"/>
  <c r="G438" i="3"/>
  <c r="G437" i="3" s="1"/>
  <c r="G436" i="3" s="1"/>
  <c r="H434" i="3"/>
  <c r="G434" i="3"/>
  <c r="H432" i="3"/>
  <c r="H431" i="3" s="1"/>
  <c r="G432" i="3"/>
  <c r="G431" i="3" s="1"/>
  <c r="H429" i="3"/>
  <c r="H428" i="3" s="1"/>
  <c r="H427" i="3" s="1"/>
  <c r="G429" i="3"/>
  <c r="G428" i="3" s="1"/>
  <c r="G427" i="3" s="1"/>
  <c r="H424" i="3"/>
  <c r="H423" i="3" s="1"/>
  <c r="H422" i="3" s="1"/>
  <c r="H421" i="3" s="1"/>
  <c r="H420" i="3" s="1"/>
  <c r="G424" i="3"/>
  <c r="G423" i="3" s="1"/>
  <c r="G422" i="3" s="1"/>
  <c r="G421" i="3" s="1"/>
  <c r="G420" i="3" s="1"/>
  <c r="F424" i="3"/>
  <c r="F423" i="3" s="1"/>
  <c r="F422" i="3" s="1"/>
  <c r="F421" i="3" s="1"/>
  <c r="F420" i="3" s="1"/>
  <c r="F429" i="3"/>
  <c r="F428" i="3" s="1"/>
  <c r="F427" i="3" s="1"/>
  <c r="F432" i="3"/>
  <c r="F431" i="3" s="1"/>
  <c r="F434" i="3"/>
  <c r="F438" i="3"/>
  <c r="F437" i="3" s="1"/>
  <c r="F436" i="3" s="1"/>
  <c r="F441" i="3"/>
  <c r="F440" i="3" s="1"/>
  <c r="F439" i="3" s="1"/>
  <c r="F444" i="3"/>
  <c r="F443" i="3" s="1"/>
  <c r="F449" i="3"/>
  <c r="F448" i="3" s="1"/>
  <c r="F447" i="3" s="1"/>
  <c r="F452" i="3"/>
  <c r="F451" i="3" s="1"/>
  <c r="F450" i="3" s="1"/>
  <c r="F456" i="3"/>
  <c r="F455" i="3" s="1"/>
  <c r="F454" i="3" s="1"/>
  <c r="F453" i="3" s="1"/>
  <c r="F460" i="3"/>
  <c r="F459" i="3" s="1"/>
  <c r="F458" i="3" s="1"/>
  <c r="F457" i="3" s="1"/>
  <c r="F464" i="3"/>
  <c r="F463" i="3" s="1"/>
  <c r="F462" i="3" s="1"/>
  <c r="F461" i="3" s="1"/>
  <c r="F468" i="3"/>
  <c r="F467" i="3" s="1"/>
  <c r="F466" i="3" s="1"/>
  <c r="F465" i="3" s="1"/>
  <c r="F473" i="3"/>
  <c r="F472" i="3" s="1"/>
  <c r="F471" i="3" s="1"/>
  <c r="F470" i="3" s="1"/>
  <c r="F480" i="3"/>
  <c r="F479" i="3" s="1"/>
  <c r="F478" i="3" s="1"/>
  <c r="F477" i="3"/>
  <c r="F476" i="3" s="1"/>
  <c r="F475" i="3" s="1"/>
  <c r="G383" i="3"/>
  <c r="G382" i="3" s="1"/>
  <c r="G381" i="3" s="1"/>
  <c r="G380" i="3" s="1"/>
  <c r="H383" i="3"/>
  <c r="H382" i="3" s="1"/>
  <c r="H381" i="3" s="1"/>
  <c r="H380" i="3" s="1"/>
  <c r="G387" i="3"/>
  <c r="G386" i="3" s="1"/>
  <c r="H387" i="3"/>
  <c r="H386" i="3" s="1"/>
  <c r="G389" i="3"/>
  <c r="G388" i="3" s="1"/>
  <c r="H389" i="3"/>
  <c r="H388" i="3" s="1"/>
  <c r="G393" i="3"/>
  <c r="G392" i="3" s="1"/>
  <c r="G391" i="3" s="1"/>
  <c r="G390" i="3" s="1"/>
  <c r="H393" i="3"/>
  <c r="H392" i="3" s="1"/>
  <c r="H391" i="3" s="1"/>
  <c r="H390" i="3" s="1"/>
  <c r="G397" i="3"/>
  <c r="G396" i="3" s="1"/>
  <c r="G395" i="3" s="1"/>
  <c r="G394" i="3" s="1"/>
  <c r="H397" i="3"/>
  <c r="H396" i="3" s="1"/>
  <c r="H395" i="3" s="1"/>
  <c r="H394" i="3" s="1"/>
  <c r="G401" i="3"/>
  <c r="G400" i="3" s="1"/>
  <c r="G399" i="3" s="1"/>
  <c r="G398" i="3" s="1"/>
  <c r="H401" i="3"/>
  <c r="H400" i="3" s="1"/>
  <c r="H399" i="3" s="1"/>
  <c r="H398" i="3" s="1"/>
  <c r="G405" i="3"/>
  <c r="G404" i="3" s="1"/>
  <c r="G403" i="3" s="1"/>
  <c r="G402" i="3" s="1"/>
  <c r="H405" i="3"/>
  <c r="H404" i="3" s="1"/>
  <c r="H403" i="3" s="1"/>
  <c r="H402" i="3" s="1"/>
  <c r="G409" i="3"/>
  <c r="G408" i="3" s="1"/>
  <c r="G407" i="3" s="1"/>
  <c r="G406" i="3" s="1"/>
  <c r="H409" i="3"/>
  <c r="H408" i="3" s="1"/>
  <c r="H407" i="3" s="1"/>
  <c r="H406" i="3" s="1"/>
  <c r="G413" i="3"/>
  <c r="G412" i="3" s="1"/>
  <c r="G411" i="3" s="1"/>
  <c r="G410" i="3" s="1"/>
  <c r="H413" i="3"/>
  <c r="H412" i="3" s="1"/>
  <c r="H411" i="3" s="1"/>
  <c r="H410" i="3" s="1"/>
  <c r="G418" i="3"/>
  <c r="G417" i="3" s="1"/>
  <c r="G416" i="3" s="1"/>
  <c r="G415" i="3" s="1"/>
  <c r="G414" i="3" s="1"/>
  <c r="H418" i="3"/>
  <c r="H417" i="3" s="1"/>
  <c r="H416" i="3" s="1"/>
  <c r="H415" i="3" s="1"/>
  <c r="H414" i="3" s="1"/>
  <c r="G352" i="3"/>
  <c r="G351" i="3" s="1"/>
  <c r="H352" i="3"/>
  <c r="H351" i="3" s="1"/>
  <c r="G354" i="3"/>
  <c r="H354" i="3"/>
  <c r="G355" i="3"/>
  <c r="H355" i="3"/>
  <c r="G358" i="3"/>
  <c r="G357" i="3" s="1"/>
  <c r="H358" i="3"/>
  <c r="H357" i="3" s="1"/>
  <c r="G360" i="3"/>
  <c r="H360" i="3"/>
  <c r="G361" i="3"/>
  <c r="H361" i="3"/>
  <c r="F418" i="3"/>
  <c r="F417" i="3" s="1"/>
  <c r="F416" i="3" s="1"/>
  <c r="F415" i="3" s="1"/>
  <c r="F414" i="3" s="1"/>
  <c r="F413" i="3"/>
  <c r="F412" i="3" s="1"/>
  <c r="F411" i="3" s="1"/>
  <c r="F410" i="3" s="1"/>
  <c r="F409" i="3"/>
  <c r="F408" i="3" s="1"/>
  <c r="F407" i="3" s="1"/>
  <c r="F406" i="3" s="1"/>
  <c r="F405" i="3"/>
  <c r="F404" i="3" s="1"/>
  <c r="F403" i="3" s="1"/>
  <c r="F402" i="3" s="1"/>
  <c r="F401" i="3"/>
  <c r="F400" i="3" s="1"/>
  <c r="F399" i="3" s="1"/>
  <c r="F398" i="3" s="1"/>
  <c r="F397" i="3"/>
  <c r="F396" i="3" s="1"/>
  <c r="F395" i="3" s="1"/>
  <c r="F394" i="3" s="1"/>
  <c r="F393" i="3"/>
  <c r="F392" i="3" s="1"/>
  <c r="F391" i="3" s="1"/>
  <c r="F390" i="3" s="1"/>
  <c r="F389" i="3"/>
  <c r="F388" i="3" s="1"/>
  <c r="F387" i="3"/>
  <c r="F386" i="3" s="1"/>
  <c r="F383" i="3"/>
  <c r="F382" i="3" s="1"/>
  <c r="F381" i="3" s="1"/>
  <c r="F380" i="3" s="1"/>
  <c r="G365" i="3"/>
  <c r="G364" i="3" s="1"/>
  <c r="H365" i="3"/>
  <c r="H364" i="3" s="1"/>
  <c r="G367" i="3"/>
  <c r="G366" i="3" s="1"/>
  <c r="H367" i="3"/>
  <c r="H366" i="3" s="1"/>
  <c r="G370" i="3"/>
  <c r="G369" i="3" s="1"/>
  <c r="G368" i="3" s="1"/>
  <c r="H370" i="3"/>
  <c r="H369" i="3" s="1"/>
  <c r="H368" i="3" s="1"/>
  <c r="G373" i="3"/>
  <c r="G372" i="3" s="1"/>
  <c r="H373" i="3"/>
  <c r="H372" i="3" s="1"/>
  <c r="G375" i="3"/>
  <c r="G374" i="3" s="1"/>
  <c r="H375" i="3"/>
  <c r="H374" i="3" s="1"/>
  <c r="G378" i="3"/>
  <c r="G377" i="3" s="1"/>
  <c r="G376" i="3" s="1"/>
  <c r="H378" i="3"/>
  <c r="H377" i="3" s="1"/>
  <c r="H376" i="3" s="1"/>
  <c r="F378" i="3"/>
  <c r="F377" i="3" s="1"/>
  <c r="F376" i="3" s="1"/>
  <c r="F375" i="3"/>
  <c r="F374" i="3" s="1"/>
  <c r="F373" i="3"/>
  <c r="F372" i="3" s="1"/>
  <c r="F370" i="3"/>
  <c r="F369" i="3" s="1"/>
  <c r="F368" i="3" s="1"/>
  <c r="F367" i="3"/>
  <c r="F366" i="3" s="1"/>
  <c r="F365" i="3"/>
  <c r="F364" i="3" s="1"/>
  <c r="F361" i="3"/>
  <c r="F360" i="3"/>
  <c r="F358" i="3"/>
  <c r="F357" i="3" s="1"/>
  <c r="F355" i="3"/>
  <c r="F354" i="3"/>
  <c r="F352" i="3"/>
  <c r="F351" i="3" s="1"/>
  <c r="G334" i="3"/>
  <c r="G333" i="3" s="1"/>
  <c r="G332" i="3" s="1"/>
  <c r="H334" i="3"/>
  <c r="H333" i="3" s="1"/>
  <c r="H332" i="3" s="1"/>
  <c r="G336" i="3"/>
  <c r="G335" i="3" s="1"/>
  <c r="H336" i="3"/>
  <c r="H335" i="3" s="1"/>
  <c r="G339" i="3"/>
  <c r="G338" i="3" s="1"/>
  <c r="G337" i="3" s="1"/>
  <c r="H339" i="3"/>
  <c r="H338" i="3" s="1"/>
  <c r="H337" i="3" s="1"/>
  <c r="G342" i="3"/>
  <c r="G341" i="3" s="1"/>
  <c r="G340" i="3" s="1"/>
  <c r="H342" i="3"/>
  <c r="H341" i="3" s="1"/>
  <c r="H340" i="3" s="1"/>
  <c r="G346" i="3"/>
  <c r="G345" i="3" s="1"/>
  <c r="G344" i="3" s="1"/>
  <c r="G343" i="3" s="1"/>
  <c r="H346" i="3"/>
  <c r="H345" i="3" s="1"/>
  <c r="H344" i="3" s="1"/>
  <c r="H343" i="3" s="1"/>
  <c r="F346" i="3"/>
  <c r="F345" i="3" s="1"/>
  <c r="F344" i="3" s="1"/>
  <c r="F343" i="3" s="1"/>
  <c r="F336" i="3"/>
  <c r="F334" i="3"/>
  <c r="F333" i="3" s="1"/>
  <c r="F332" i="3" s="1"/>
  <c r="F342" i="3"/>
  <c r="F341" i="3" s="1"/>
  <c r="F340" i="3" s="1"/>
  <c r="F339" i="3"/>
  <c r="F338" i="3" s="1"/>
  <c r="F337" i="3" s="1"/>
  <c r="F335" i="3"/>
  <c r="G302" i="3"/>
  <c r="G301" i="3" s="1"/>
  <c r="H302" i="3"/>
  <c r="H301" i="3" s="1"/>
  <c r="G304" i="3"/>
  <c r="G303" i="3" s="1"/>
  <c r="H304" i="3"/>
  <c r="H303" i="3" s="1"/>
  <c r="F304" i="3"/>
  <c r="F303" i="3" s="1"/>
  <c r="F302" i="3"/>
  <c r="F301" i="3" s="1"/>
  <c r="G327" i="3"/>
  <c r="G326" i="3" s="1"/>
  <c r="G325" i="3" s="1"/>
  <c r="G324" i="3" s="1"/>
  <c r="G323" i="3" s="1"/>
  <c r="H327" i="3"/>
  <c r="H326" i="3" s="1"/>
  <c r="H325" i="3" s="1"/>
  <c r="H324" i="3" s="1"/>
  <c r="H323" i="3" s="1"/>
  <c r="F327" i="3"/>
  <c r="F326" i="3" s="1"/>
  <c r="F325" i="3" s="1"/>
  <c r="F324" i="3" s="1"/>
  <c r="F323" i="3" s="1"/>
  <c r="G310" i="3"/>
  <c r="G309" i="3" s="1"/>
  <c r="G308" i="3" s="1"/>
  <c r="G307" i="3" s="1"/>
  <c r="H310" i="3"/>
  <c r="H309" i="3" s="1"/>
  <c r="H308" i="3" s="1"/>
  <c r="H307" i="3" s="1"/>
  <c r="G314" i="3"/>
  <c r="G313" i="3" s="1"/>
  <c r="G312" i="3" s="1"/>
  <c r="G311" i="3" s="1"/>
  <c r="H314" i="3"/>
  <c r="H313" i="3" s="1"/>
  <c r="H312" i="3" s="1"/>
  <c r="H311" i="3" s="1"/>
  <c r="G318" i="3"/>
  <c r="G317" i="3" s="1"/>
  <c r="G316" i="3" s="1"/>
  <c r="G315" i="3" s="1"/>
  <c r="H318" i="3"/>
  <c r="H317" i="3" s="1"/>
  <c r="H316" i="3" s="1"/>
  <c r="H315" i="3" s="1"/>
  <c r="G322" i="3"/>
  <c r="G321" i="3" s="1"/>
  <c r="G320" i="3" s="1"/>
  <c r="G319" i="3" s="1"/>
  <c r="H322" i="3"/>
  <c r="H321" i="3" s="1"/>
  <c r="H320" i="3" s="1"/>
  <c r="H319" i="3" s="1"/>
  <c r="F310" i="3"/>
  <c r="F309" i="3" s="1"/>
  <c r="F308" i="3" s="1"/>
  <c r="F307" i="3" s="1"/>
  <c r="F314" i="3"/>
  <c r="F313" i="3" s="1"/>
  <c r="F312" i="3" s="1"/>
  <c r="F311" i="3" s="1"/>
  <c r="F318" i="3"/>
  <c r="F317" i="3" s="1"/>
  <c r="F316" i="3" s="1"/>
  <c r="F315" i="3" s="1"/>
  <c r="F322" i="3"/>
  <c r="F321" i="3" s="1"/>
  <c r="F320" i="3" s="1"/>
  <c r="F319" i="3" s="1"/>
  <c r="G285" i="3"/>
  <c r="G284" i="3" s="1"/>
  <c r="G283" i="3" s="1"/>
  <c r="G282" i="3" s="1"/>
  <c r="H285" i="3"/>
  <c r="H284" i="3" s="1"/>
  <c r="H283" i="3" s="1"/>
  <c r="H282" i="3" s="1"/>
  <c r="G289" i="3"/>
  <c r="G288" i="3" s="1"/>
  <c r="H289" i="3"/>
  <c r="H288" i="3" s="1"/>
  <c r="G291" i="3"/>
  <c r="G290" i="3" s="1"/>
  <c r="H291" i="3"/>
  <c r="H290" i="3" s="1"/>
  <c r="G293" i="3"/>
  <c r="G292" i="3" s="1"/>
  <c r="H293" i="3"/>
  <c r="H292" i="3" s="1"/>
  <c r="G296" i="3"/>
  <c r="G295" i="3" s="1"/>
  <c r="G294" i="3" s="1"/>
  <c r="H296" i="3"/>
  <c r="H295" i="3" s="1"/>
  <c r="H294" i="3" s="1"/>
  <c r="F296" i="3"/>
  <c r="F295" i="3" s="1"/>
  <c r="F294" i="3" s="1"/>
  <c r="F293" i="3"/>
  <c r="F292" i="3" s="1"/>
  <c r="F291" i="3"/>
  <c r="F290" i="3" s="1"/>
  <c r="F289" i="3"/>
  <c r="F288" i="3" s="1"/>
  <c r="F285" i="3"/>
  <c r="F284" i="3" s="1"/>
  <c r="F283" i="3" s="1"/>
  <c r="F282" i="3" s="1"/>
  <c r="G279" i="3"/>
  <c r="G278" i="3" s="1"/>
  <c r="G277" i="3" s="1"/>
  <c r="G276" i="3" s="1"/>
  <c r="G275" i="3" s="1"/>
  <c r="G274" i="3" s="1"/>
  <c r="E24" i="2" s="1"/>
  <c r="H279" i="3"/>
  <c r="H278" i="3" s="1"/>
  <c r="H277" i="3" s="1"/>
  <c r="H276" i="3" s="1"/>
  <c r="H275" i="3" s="1"/>
  <c r="H274" i="3" s="1"/>
  <c r="F24" i="2" s="1"/>
  <c r="F279" i="3"/>
  <c r="F278" i="3" s="1"/>
  <c r="F277" i="3" s="1"/>
  <c r="F276" i="3" s="1"/>
  <c r="F275" i="3" s="1"/>
  <c r="F274" i="3" s="1"/>
  <c r="D24" i="2" s="1"/>
  <c r="G269" i="3"/>
  <c r="G268" i="3" s="1"/>
  <c r="G267" i="3" s="1"/>
  <c r="G266" i="3" s="1"/>
  <c r="H269" i="3"/>
  <c r="H268" i="3" s="1"/>
  <c r="H267" i="3" s="1"/>
  <c r="H266" i="3" s="1"/>
  <c r="G273" i="3"/>
  <c r="G272" i="3" s="1"/>
  <c r="G271" i="3" s="1"/>
  <c r="G270" i="3" s="1"/>
  <c r="H273" i="3"/>
  <c r="H272" i="3" s="1"/>
  <c r="H271" i="3" s="1"/>
  <c r="H270" i="3" s="1"/>
  <c r="F273" i="3"/>
  <c r="F272" i="3" s="1"/>
  <c r="F271" i="3" s="1"/>
  <c r="F270" i="3" s="1"/>
  <c r="F269" i="3"/>
  <c r="F268" i="3" s="1"/>
  <c r="F267" i="3" s="1"/>
  <c r="F266" i="3" s="1"/>
  <c r="G243" i="3"/>
  <c r="G242" i="3" s="1"/>
  <c r="G241" i="3" s="1"/>
  <c r="H243" i="3"/>
  <c r="H242" i="3" s="1"/>
  <c r="H241" i="3" s="1"/>
  <c r="G246" i="3"/>
  <c r="G245" i="3" s="1"/>
  <c r="H246" i="3"/>
  <c r="H245" i="3" s="1"/>
  <c r="G248" i="3"/>
  <c r="G247" i="3" s="1"/>
  <c r="H248" i="3"/>
  <c r="H247" i="3" s="1"/>
  <c r="G250" i="3"/>
  <c r="G249" i="3" s="1"/>
  <c r="H250" i="3"/>
  <c r="H249" i="3" s="1"/>
  <c r="G254" i="3"/>
  <c r="G253" i="3" s="1"/>
  <c r="G252" i="3" s="1"/>
  <c r="H254" i="3"/>
  <c r="H253" i="3" s="1"/>
  <c r="H252" i="3" s="1"/>
  <c r="G257" i="3"/>
  <c r="G256" i="3" s="1"/>
  <c r="G255" i="3" s="1"/>
  <c r="H257" i="3"/>
  <c r="H256" i="3" s="1"/>
  <c r="H255" i="3" s="1"/>
  <c r="F254" i="3"/>
  <c r="F253" i="3" s="1"/>
  <c r="F252" i="3" s="1"/>
  <c r="F257" i="3"/>
  <c r="F256" i="3" s="1"/>
  <c r="F255" i="3" s="1"/>
  <c r="F250" i="3"/>
  <c r="F249" i="3" s="1"/>
  <c r="F248" i="3"/>
  <c r="F247" i="3" s="1"/>
  <c r="F246" i="3"/>
  <c r="F245" i="3" s="1"/>
  <c r="F243" i="3"/>
  <c r="F242" i="3" s="1"/>
  <c r="F241" i="3" s="1"/>
  <c r="G236" i="3"/>
  <c r="G235" i="3" s="1"/>
  <c r="G234" i="3" s="1"/>
  <c r="G233" i="3" s="1"/>
  <c r="G232" i="3" s="1"/>
  <c r="G231" i="3" s="1"/>
  <c r="G230" i="3" s="1"/>
  <c r="H236" i="3"/>
  <c r="H235" i="3" s="1"/>
  <c r="H234" i="3" s="1"/>
  <c r="H233" i="3" s="1"/>
  <c r="H232" i="3" s="1"/>
  <c r="H231" i="3" s="1"/>
  <c r="H230" i="3" s="1"/>
  <c r="F236" i="3"/>
  <c r="F235" i="3" s="1"/>
  <c r="F234" i="3" s="1"/>
  <c r="F233" i="3" s="1"/>
  <c r="F232" i="3" s="1"/>
  <c r="F231" i="3" s="1"/>
  <c r="F230" i="3" s="1"/>
  <c r="G224" i="3"/>
  <c r="G223" i="3" s="1"/>
  <c r="G222" i="3" s="1"/>
  <c r="G221" i="3" s="1"/>
  <c r="G220" i="3" s="1"/>
  <c r="H224" i="3"/>
  <c r="H223" i="3" s="1"/>
  <c r="H222" i="3" s="1"/>
  <c r="H221" i="3" s="1"/>
  <c r="H220" i="3" s="1"/>
  <c r="G229" i="3"/>
  <c r="G228" i="3" s="1"/>
  <c r="G227" i="3" s="1"/>
  <c r="G226" i="3" s="1"/>
  <c r="G225" i="3" s="1"/>
  <c r="H229" i="3"/>
  <c r="H228" i="3" s="1"/>
  <c r="H227" i="3" s="1"/>
  <c r="H226" i="3" s="1"/>
  <c r="H225" i="3" s="1"/>
  <c r="F229" i="3"/>
  <c r="F228" i="3" s="1"/>
  <c r="F227" i="3" s="1"/>
  <c r="F226" i="3" s="1"/>
  <c r="F225" i="3" s="1"/>
  <c r="F224" i="3"/>
  <c r="F223" i="3" s="1"/>
  <c r="F222" i="3" s="1"/>
  <c r="F221" i="3" s="1"/>
  <c r="F220" i="3" s="1"/>
  <c r="G218" i="3"/>
  <c r="G217" i="3" s="1"/>
  <c r="G216" i="3" s="1"/>
  <c r="G215" i="3" s="1"/>
  <c r="F218" i="3"/>
  <c r="F217" i="3" s="1"/>
  <c r="F216" i="3" s="1"/>
  <c r="F215" i="3" s="1"/>
  <c r="H218" i="3"/>
  <c r="H217" i="3" s="1"/>
  <c r="H216" i="3" s="1"/>
  <c r="H215" i="3" s="1"/>
  <c r="G210" i="3"/>
  <c r="G209" i="3" s="1"/>
  <c r="G208" i="3" s="1"/>
  <c r="G207" i="3" s="1"/>
  <c r="H210" i="3"/>
  <c r="H209" i="3" s="1"/>
  <c r="H208" i="3" s="1"/>
  <c r="H207" i="3" s="1"/>
  <c r="G214" i="3"/>
  <c r="G213" i="3" s="1"/>
  <c r="G212" i="3" s="1"/>
  <c r="G211" i="3" s="1"/>
  <c r="H214" i="3"/>
  <c r="H213" i="3" s="1"/>
  <c r="H212" i="3" s="1"/>
  <c r="H211" i="3" s="1"/>
  <c r="F210" i="3"/>
  <c r="F209" i="3" s="1"/>
  <c r="F208" i="3" s="1"/>
  <c r="F207" i="3" s="1"/>
  <c r="F214" i="3"/>
  <c r="F213" i="3" s="1"/>
  <c r="F212" i="3" s="1"/>
  <c r="F211" i="3" s="1"/>
  <c r="H193" i="3"/>
  <c r="H192" i="3" s="1"/>
  <c r="H191" i="3" s="1"/>
  <c r="G193" i="3"/>
  <c r="G192" i="3" s="1"/>
  <c r="G191" i="3" s="1"/>
  <c r="F193" i="3"/>
  <c r="F192" i="3" s="1"/>
  <c r="F191" i="3" s="1"/>
  <c r="G196" i="3"/>
  <c r="G195" i="3" s="1"/>
  <c r="G194" i="3" s="1"/>
  <c r="H196" i="3"/>
  <c r="H195" i="3" s="1"/>
  <c r="H194" i="3" s="1"/>
  <c r="G199" i="3"/>
  <c r="G198" i="3" s="1"/>
  <c r="G197" i="3" s="1"/>
  <c r="H199" i="3"/>
  <c r="H198" i="3" s="1"/>
  <c r="H197" i="3" s="1"/>
  <c r="G202" i="3"/>
  <c r="G201" i="3" s="1"/>
  <c r="G200" i="3" s="1"/>
  <c r="H202" i="3"/>
  <c r="H201" i="3" s="1"/>
  <c r="H200" i="3" s="1"/>
  <c r="G205" i="3"/>
  <c r="G204" i="3" s="1"/>
  <c r="G203" i="3" s="1"/>
  <c r="H205" i="3"/>
  <c r="H204" i="3" s="1"/>
  <c r="H203" i="3" s="1"/>
  <c r="F205" i="3"/>
  <c r="F204" i="3" s="1"/>
  <c r="F203" i="3" s="1"/>
  <c r="F202" i="3"/>
  <c r="F201" i="3" s="1"/>
  <c r="F200" i="3" s="1"/>
  <c r="F199" i="3"/>
  <c r="F198" i="3" s="1"/>
  <c r="F197" i="3" s="1"/>
  <c r="F196" i="3"/>
  <c r="F195" i="3" s="1"/>
  <c r="F194" i="3" s="1"/>
  <c r="G178" i="3"/>
  <c r="G177" i="3" s="1"/>
  <c r="G176" i="3" s="1"/>
  <c r="H178" i="3"/>
  <c r="H177" i="3" s="1"/>
  <c r="H176" i="3" s="1"/>
  <c r="G181" i="3"/>
  <c r="G180" i="3" s="1"/>
  <c r="G179" i="3" s="1"/>
  <c r="H181" i="3"/>
  <c r="H180" i="3" s="1"/>
  <c r="H179" i="3" s="1"/>
  <c r="G184" i="3"/>
  <c r="G183" i="3" s="1"/>
  <c r="G182" i="3" s="1"/>
  <c r="H184" i="3"/>
  <c r="H183" i="3" s="1"/>
  <c r="H182" i="3" s="1"/>
  <c r="F184" i="3"/>
  <c r="F183" i="3" s="1"/>
  <c r="F182" i="3" s="1"/>
  <c r="F181" i="3"/>
  <c r="F180" i="3" s="1"/>
  <c r="F179" i="3" s="1"/>
  <c r="F178" i="3"/>
  <c r="F177" i="3" s="1"/>
  <c r="F176" i="3" s="1"/>
  <c r="G188" i="3"/>
  <c r="G187" i="3" s="1"/>
  <c r="G186" i="3" s="1"/>
  <c r="G185" i="3" s="1"/>
  <c r="H188" i="3"/>
  <c r="H187" i="3" s="1"/>
  <c r="H186" i="3" s="1"/>
  <c r="H185" i="3" s="1"/>
  <c r="F188" i="3"/>
  <c r="F187" i="3" s="1"/>
  <c r="F186" i="3" s="1"/>
  <c r="F185" i="3" s="1"/>
  <c r="G172" i="3"/>
  <c r="G171" i="3" s="1"/>
  <c r="G170" i="3" s="1"/>
  <c r="H172" i="3"/>
  <c r="H171" i="3" s="1"/>
  <c r="H170" i="3" s="1"/>
  <c r="F172" i="3"/>
  <c r="F171" i="3" s="1"/>
  <c r="F170" i="3" s="1"/>
  <c r="G146" i="3"/>
  <c r="G145" i="3" s="1"/>
  <c r="G144" i="3" s="1"/>
  <c r="H146" i="3"/>
  <c r="H145" i="3" s="1"/>
  <c r="H144" i="3" s="1"/>
  <c r="G149" i="3"/>
  <c r="G148" i="3" s="1"/>
  <c r="H149" i="3"/>
  <c r="H148" i="3" s="1"/>
  <c r="G151" i="3"/>
  <c r="G150" i="3" s="1"/>
  <c r="H151" i="3"/>
  <c r="H150" i="3" s="1"/>
  <c r="G154" i="3"/>
  <c r="H154" i="3"/>
  <c r="F154" i="3"/>
  <c r="F151" i="3"/>
  <c r="F150" i="3" s="1"/>
  <c r="F149" i="3"/>
  <c r="F148" i="3" s="1"/>
  <c r="F146" i="3"/>
  <c r="F145" i="3" s="1"/>
  <c r="F144" i="3" s="1"/>
  <c r="G158" i="3"/>
  <c r="G157" i="3" s="1"/>
  <c r="H158" i="3"/>
  <c r="H157" i="3" s="1"/>
  <c r="G160" i="3"/>
  <c r="G159" i="3" s="1"/>
  <c r="H160" i="3"/>
  <c r="H159" i="3" s="1"/>
  <c r="F160" i="3"/>
  <c r="F159" i="3" s="1"/>
  <c r="F158" i="3"/>
  <c r="F157" i="3" s="1"/>
  <c r="G163" i="3"/>
  <c r="G162" i="3" s="1"/>
  <c r="H163" i="3"/>
  <c r="H162" i="3" s="1"/>
  <c r="G165" i="3"/>
  <c r="H165" i="3"/>
  <c r="F165" i="3"/>
  <c r="F163" i="3"/>
  <c r="F162" i="3" s="1"/>
  <c r="G140" i="3"/>
  <c r="G139" i="3" s="1"/>
  <c r="G138" i="3" s="1"/>
  <c r="G137" i="3" s="1"/>
  <c r="G136" i="3" s="1"/>
  <c r="G135" i="3" s="1"/>
  <c r="E16" i="2" s="1"/>
  <c r="H140" i="3"/>
  <c r="H139" i="3" s="1"/>
  <c r="H138" i="3" s="1"/>
  <c r="H137" i="3" s="1"/>
  <c r="H136" i="3" s="1"/>
  <c r="H135" i="3" s="1"/>
  <c r="F16" i="2" s="1"/>
  <c r="F140" i="3"/>
  <c r="F139" i="3" s="1"/>
  <c r="F138" i="3" s="1"/>
  <c r="F137" i="3" s="1"/>
  <c r="F136" i="3" s="1"/>
  <c r="F135" i="3" s="1"/>
  <c r="D16" i="2" s="1"/>
  <c r="G134" i="3"/>
  <c r="G133" i="3" s="1"/>
  <c r="H134" i="3"/>
  <c r="H133" i="3" s="1"/>
  <c r="G132" i="3"/>
  <c r="G131" i="3" s="1"/>
  <c r="H132" i="3"/>
  <c r="H131" i="3" s="1"/>
  <c r="F134" i="3"/>
  <c r="F133" i="3" s="1"/>
  <c r="F132" i="3"/>
  <c r="F131" i="3" s="1"/>
  <c r="G105" i="3"/>
  <c r="G104" i="3" s="1"/>
  <c r="H105" i="3"/>
  <c r="H104" i="3" s="1"/>
  <c r="G109" i="3"/>
  <c r="G108" i="3" s="1"/>
  <c r="H109" i="3"/>
  <c r="H108" i="3" s="1"/>
  <c r="G112" i="3"/>
  <c r="G111" i="3" s="1"/>
  <c r="G110" i="3" s="1"/>
  <c r="H112" i="3"/>
  <c r="H111" i="3" s="1"/>
  <c r="H110" i="3" s="1"/>
  <c r="G116" i="3"/>
  <c r="G115" i="3" s="1"/>
  <c r="H116" i="3"/>
  <c r="H115" i="3" s="1"/>
  <c r="G118" i="3"/>
  <c r="G117" i="3" s="1"/>
  <c r="H118" i="3"/>
  <c r="H117" i="3" s="1"/>
  <c r="G120" i="3"/>
  <c r="G119" i="3" s="1"/>
  <c r="H120" i="3"/>
  <c r="H119" i="3" s="1"/>
  <c r="G123" i="3"/>
  <c r="G122" i="3" s="1"/>
  <c r="G121" i="3" s="1"/>
  <c r="H123" i="3"/>
  <c r="H122" i="3" s="1"/>
  <c r="H121" i="3" s="1"/>
  <c r="G126" i="3"/>
  <c r="G125" i="3" s="1"/>
  <c r="G124" i="3" s="1"/>
  <c r="H126" i="3"/>
  <c r="H125" i="3" s="1"/>
  <c r="H124" i="3" s="1"/>
  <c r="F126" i="3"/>
  <c r="F125" i="3" s="1"/>
  <c r="F124" i="3" s="1"/>
  <c r="F123" i="3"/>
  <c r="F122" i="3" s="1"/>
  <c r="F121" i="3" s="1"/>
  <c r="F120" i="3"/>
  <c r="F119" i="3" s="1"/>
  <c r="F118" i="3"/>
  <c r="F117" i="3" s="1"/>
  <c r="F116" i="3"/>
  <c r="F115" i="3" s="1"/>
  <c r="F112" i="3"/>
  <c r="F111" i="3" s="1"/>
  <c r="F110" i="3" s="1"/>
  <c r="F109" i="3"/>
  <c r="F108" i="3" s="1"/>
  <c r="F105" i="3"/>
  <c r="F104" i="3" s="1"/>
  <c r="G48" i="3"/>
  <c r="G47" i="3" s="1"/>
  <c r="H48" i="3"/>
  <c r="H47" i="3" s="1"/>
  <c r="G50" i="3"/>
  <c r="G49" i="3" s="1"/>
  <c r="H50" i="3"/>
  <c r="H49" i="3" s="1"/>
  <c r="G54" i="3"/>
  <c r="G53" i="3" s="1"/>
  <c r="H54" i="3"/>
  <c r="H53" i="3" s="1"/>
  <c r="G57" i="3"/>
  <c r="G56" i="3" s="1"/>
  <c r="H57" i="3"/>
  <c r="H56" i="3" s="1"/>
  <c r="G59" i="3"/>
  <c r="G58" i="3" s="1"/>
  <c r="H59" i="3"/>
  <c r="H58" i="3" s="1"/>
  <c r="G62" i="3"/>
  <c r="G61" i="3" s="1"/>
  <c r="G60" i="3" s="1"/>
  <c r="H62" i="3"/>
  <c r="H61" i="3" s="1"/>
  <c r="H60" i="3" s="1"/>
  <c r="G66" i="3"/>
  <c r="G65" i="3" s="1"/>
  <c r="G64" i="3" s="1"/>
  <c r="H66" i="3"/>
  <c r="H65" i="3" s="1"/>
  <c r="H64" i="3" s="1"/>
  <c r="G71" i="3"/>
  <c r="G70" i="3" s="1"/>
  <c r="H71" i="3"/>
  <c r="H70" i="3" s="1"/>
  <c r="G74" i="3"/>
  <c r="G73" i="3" s="1"/>
  <c r="H74" i="3"/>
  <c r="H73" i="3" s="1"/>
  <c r="G76" i="3"/>
  <c r="G75" i="3" s="1"/>
  <c r="H76" i="3"/>
  <c r="H75" i="3" s="1"/>
  <c r="G79" i="3"/>
  <c r="G78" i="3" s="1"/>
  <c r="H79" i="3"/>
  <c r="H78" i="3" s="1"/>
  <c r="G81" i="3"/>
  <c r="G80" i="3" s="1"/>
  <c r="H81" i="3"/>
  <c r="H80" i="3" s="1"/>
  <c r="G86" i="3"/>
  <c r="G85" i="3" s="1"/>
  <c r="G84" i="3" s="1"/>
  <c r="G83" i="3" s="1"/>
  <c r="H86" i="3"/>
  <c r="H85" i="3" s="1"/>
  <c r="H84" i="3" s="1"/>
  <c r="H83" i="3" s="1"/>
  <c r="G90" i="3"/>
  <c r="G89" i="3" s="1"/>
  <c r="H90" i="3"/>
  <c r="H89" i="3" s="1"/>
  <c r="G92" i="3"/>
  <c r="G91" i="3" s="1"/>
  <c r="H92" i="3"/>
  <c r="H91" i="3" s="1"/>
  <c r="G95" i="3"/>
  <c r="G94" i="3" s="1"/>
  <c r="G93" i="3" s="1"/>
  <c r="H95" i="3"/>
  <c r="H94" i="3" s="1"/>
  <c r="H93" i="3" s="1"/>
  <c r="G99" i="3"/>
  <c r="G98" i="3" s="1"/>
  <c r="G97" i="3" s="1"/>
  <c r="G96" i="3" s="1"/>
  <c r="H99" i="3"/>
  <c r="H98" i="3" s="1"/>
  <c r="H97" i="3" s="1"/>
  <c r="H96" i="3" s="1"/>
  <c r="F99" i="3"/>
  <c r="F98" i="3" s="1"/>
  <c r="F97" i="3" s="1"/>
  <c r="F96" i="3" s="1"/>
  <c r="F95" i="3"/>
  <c r="F94" i="3" s="1"/>
  <c r="F93" i="3" s="1"/>
  <c r="F92" i="3"/>
  <c r="F91" i="3" s="1"/>
  <c r="F90" i="3"/>
  <c r="F89" i="3" s="1"/>
  <c r="F86" i="3"/>
  <c r="F81" i="3"/>
  <c r="F80" i="3" s="1"/>
  <c r="F76" i="3"/>
  <c r="F75" i="3" s="1"/>
  <c r="F74" i="3"/>
  <c r="F73" i="3" s="1"/>
  <c r="F71" i="3"/>
  <c r="F70" i="3" s="1"/>
  <c r="F66" i="3"/>
  <c r="F65" i="3" s="1"/>
  <c r="F64" i="3" s="1"/>
  <c r="F62" i="3"/>
  <c r="F61" i="3" s="1"/>
  <c r="F60" i="3" s="1"/>
  <c r="F59" i="3"/>
  <c r="F58" i="3" s="1"/>
  <c r="F57" i="3"/>
  <c r="F56" i="3" s="1"/>
  <c r="F54" i="3"/>
  <c r="F53" i="3" s="1"/>
  <c r="F50" i="3"/>
  <c r="F49" i="3" s="1"/>
  <c r="F48" i="3"/>
  <c r="F47" i="3" s="1"/>
  <c r="F85" i="3"/>
  <c r="F84" i="3" s="1"/>
  <c r="F83" i="3" s="1"/>
  <c r="G32" i="3"/>
  <c r="G31" i="3" s="1"/>
  <c r="H32" i="3"/>
  <c r="H31" i="3" s="1"/>
  <c r="G34" i="3"/>
  <c r="G33" i="3" s="1"/>
  <c r="H34" i="3"/>
  <c r="H33" i="3" s="1"/>
  <c r="G37" i="3"/>
  <c r="G36" i="3" s="1"/>
  <c r="H37" i="3"/>
  <c r="H36" i="3" s="1"/>
  <c r="G39" i="3"/>
  <c r="G38" i="3" s="1"/>
  <c r="H39" i="3"/>
  <c r="H38" i="3" s="1"/>
  <c r="G42" i="3"/>
  <c r="G41" i="3" s="1"/>
  <c r="G40" i="3" s="1"/>
  <c r="H42" i="3"/>
  <c r="H41" i="3" s="1"/>
  <c r="H40" i="3" s="1"/>
  <c r="F42" i="3"/>
  <c r="F41" i="3" s="1"/>
  <c r="F40" i="3" s="1"/>
  <c r="F39" i="3"/>
  <c r="F38" i="3" s="1"/>
  <c r="F37" i="3"/>
  <c r="F36" i="3" s="1"/>
  <c r="F34" i="3"/>
  <c r="F33" i="3" s="1"/>
  <c r="F32" i="3"/>
  <c r="F31" i="3" s="1"/>
  <c r="G16" i="3"/>
  <c r="G15" i="3" s="1"/>
  <c r="G14" i="3" s="1"/>
  <c r="H16" i="3"/>
  <c r="H15" i="3" s="1"/>
  <c r="H14" i="3" s="1"/>
  <c r="G21" i="3"/>
  <c r="G20" i="3" s="1"/>
  <c r="G19" i="3" s="1"/>
  <c r="H21" i="3"/>
  <c r="H20" i="3" s="1"/>
  <c r="H19" i="3" s="1"/>
  <c r="G26" i="3"/>
  <c r="G25" i="3" s="1"/>
  <c r="G24" i="3" s="1"/>
  <c r="G23" i="3" s="1"/>
  <c r="G22" i="3" s="1"/>
  <c r="H26" i="3"/>
  <c r="H25" i="3" s="1"/>
  <c r="H24" i="3" s="1"/>
  <c r="H23" i="3" s="1"/>
  <c r="H22" i="3" s="1"/>
  <c r="F26" i="3"/>
  <c r="F25" i="3" s="1"/>
  <c r="F24" i="3" s="1"/>
  <c r="F23" i="3" s="1"/>
  <c r="F22" i="3" s="1"/>
  <c r="F21" i="3"/>
  <c r="F20" i="3" s="1"/>
  <c r="F19" i="3" s="1"/>
  <c r="F16" i="3"/>
  <c r="F15" i="3" s="1"/>
  <c r="F14" i="3" s="1"/>
  <c r="H536" i="3" l="1"/>
  <c r="H535" i="3" s="1"/>
  <c r="F35" i="2" s="1"/>
  <c r="G946" i="3"/>
  <c r="E47" i="2" s="1"/>
  <c r="F536" i="3"/>
  <c r="F535" i="3" s="1"/>
  <c r="D35" i="2" s="1"/>
  <c r="G536" i="3"/>
  <c r="G535" i="3" s="1"/>
  <c r="E35" i="2" s="1"/>
  <c r="H922" i="3"/>
  <c r="H916" i="3" s="1"/>
  <c r="H915" i="3" s="1"/>
  <c r="F45" i="2" s="1"/>
  <c r="F946" i="3"/>
  <c r="D47" i="2" s="1"/>
  <c r="F1043" i="3"/>
  <c r="F1042" i="3" s="1"/>
  <c r="F1041" i="3" s="1"/>
  <c r="D51" i="2" s="1"/>
  <c r="G1043" i="3"/>
  <c r="G1042" i="3" s="1"/>
  <c r="G1041" i="3" s="1"/>
  <c r="E51" i="2" s="1"/>
  <c r="H1043" i="3"/>
  <c r="H1042" i="3" s="1"/>
  <c r="H1041" i="3" s="1"/>
  <c r="F51" i="2" s="1"/>
  <c r="G922" i="3"/>
  <c r="G916" i="3" s="1"/>
  <c r="G915" i="3" s="1"/>
  <c r="E45" i="2" s="1"/>
  <c r="G474" i="3"/>
  <c r="G469" i="3" s="1"/>
  <c r="H474" i="3"/>
  <c r="H469" i="3" s="1"/>
  <c r="F970" i="3"/>
  <c r="F969" i="3" s="1"/>
  <c r="F732" i="3"/>
  <c r="F731" i="3" s="1"/>
  <c r="F730" i="3" s="1"/>
  <c r="D39" i="2" s="1"/>
  <c r="H946" i="3"/>
  <c r="F47" i="2" s="1"/>
  <c r="G970" i="3"/>
  <c r="G969" i="3" s="1"/>
  <c r="H970" i="3"/>
  <c r="H969" i="3" s="1"/>
  <c r="F1072" i="3"/>
  <c r="F1071" i="3" s="1"/>
  <c r="D53" i="2" s="1"/>
  <c r="F922" i="3"/>
  <c r="F916" i="3" s="1"/>
  <c r="F915" i="3" s="1"/>
  <c r="D45" i="2" s="1"/>
  <c r="G732" i="3"/>
  <c r="G731" i="3" s="1"/>
  <c r="G730" i="3" s="1"/>
  <c r="E39" i="2" s="1"/>
  <c r="H732" i="3"/>
  <c r="H731" i="3" s="1"/>
  <c r="H730" i="3" s="1"/>
  <c r="F39" i="2" s="1"/>
  <c r="F474" i="3"/>
  <c r="F469" i="3" s="1"/>
  <c r="F353" i="3"/>
  <c r="F350" i="3" s="1"/>
  <c r="F359" i="3"/>
  <c r="F356" i="3" s="1"/>
  <c r="H359" i="3"/>
  <c r="H356" i="3" s="1"/>
  <c r="H353" i="3"/>
  <c r="H350" i="3" s="1"/>
  <c r="G359" i="3"/>
  <c r="G356" i="3" s="1"/>
  <c r="G353" i="3"/>
  <c r="G350" i="3" s="1"/>
  <c r="G385" i="3"/>
  <c r="G384" i="3" s="1"/>
  <c r="G379" i="3" s="1"/>
  <c r="H385" i="3"/>
  <c r="H384" i="3" s="1"/>
  <c r="H379" i="3" s="1"/>
  <c r="F385" i="3"/>
  <c r="F384" i="3" s="1"/>
  <c r="F379" i="3" s="1"/>
  <c r="H371" i="3"/>
  <c r="H363" i="3"/>
  <c r="G371" i="3"/>
  <c r="G363" i="3"/>
  <c r="F363" i="3"/>
  <c r="F371" i="3"/>
  <c r="G331" i="3"/>
  <c r="G330" i="3" s="1"/>
  <c r="G329" i="3" s="1"/>
  <c r="E28" i="2" s="1"/>
  <c r="H331" i="3"/>
  <c r="H330" i="3" s="1"/>
  <c r="H329" i="3" s="1"/>
  <c r="F28" i="2" s="1"/>
  <c r="F331" i="3"/>
  <c r="F330" i="3" s="1"/>
  <c r="F329" i="3" s="1"/>
  <c r="D28" i="2" s="1"/>
  <c r="H300" i="3"/>
  <c r="H299" i="3" s="1"/>
  <c r="H298" i="3" s="1"/>
  <c r="G300" i="3"/>
  <c r="G299" i="3" s="1"/>
  <c r="G298" i="3" s="1"/>
  <c r="F300" i="3"/>
  <c r="F299" i="3" s="1"/>
  <c r="F298" i="3" s="1"/>
  <c r="H306" i="3"/>
  <c r="H305" i="3" s="1"/>
  <c r="G306" i="3"/>
  <c r="G305" i="3" s="1"/>
  <c r="F306" i="3"/>
  <c r="F305" i="3" s="1"/>
  <c r="F251" i="3"/>
  <c r="G287" i="3"/>
  <c r="G286" i="3" s="1"/>
  <c r="G281" i="3" s="1"/>
  <c r="G280" i="3" s="1"/>
  <c r="E25" i="2" s="1"/>
  <c r="H287" i="3"/>
  <c r="H286" i="3" s="1"/>
  <c r="H281" i="3" s="1"/>
  <c r="H280" i="3" s="1"/>
  <c r="F25" i="2" s="1"/>
  <c r="F287" i="3"/>
  <c r="F286" i="3" s="1"/>
  <c r="F281" i="3" s="1"/>
  <c r="F280" i="3" s="1"/>
  <c r="D25" i="2" s="1"/>
  <c r="G265" i="3"/>
  <c r="G264" i="3" s="1"/>
  <c r="E23" i="2" s="1"/>
  <c r="H265" i="3"/>
  <c r="H264" i="3" s="1"/>
  <c r="F23" i="2" s="1"/>
  <c r="F265" i="3"/>
  <c r="F264" i="3" s="1"/>
  <c r="D23" i="2" s="1"/>
  <c r="H251" i="3"/>
  <c r="H244" i="3"/>
  <c r="H240" i="3" s="1"/>
  <c r="G251" i="3"/>
  <c r="G244" i="3"/>
  <c r="G240" i="3" s="1"/>
  <c r="F244" i="3"/>
  <c r="F240" i="3" s="1"/>
  <c r="F206" i="3"/>
  <c r="F190" i="3"/>
  <c r="F189" i="3" s="1"/>
  <c r="G206" i="3"/>
  <c r="H206" i="3"/>
  <c r="G190" i="3"/>
  <c r="G189" i="3" s="1"/>
  <c r="H190" i="3"/>
  <c r="H189" i="3" s="1"/>
  <c r="G175" i="3"/>
  <c r="G174" i="3" s="1"/>
  <c r="G173" i="3" s="1"/>
  <c r="H175" i="3"/>
  <c r="H174" i="3" s="1"/>
  <c r="H173" i="3" s="1"/>
  <c r="F175" i="3"/>
  <c r="F174" i="3" s="1"/>
  <c r="F173" i="3" s="1"/>
  <c r="F13" i="3"/>
  <c r="H156" i="3"/>
  <c r="G156" i="3"/>
  <c r="F156" i="3"/>
  <c r="G130" i="3"/>
  <c r="G129" i="3" s="1"/>
  <c r="G128" i="3" s="1"/>
  <c r="G127" i="3" s="1"/>
  <c r="E15" i="2" s="1"/>
  <c r="H130" i="3"/>
  <c r="H129" i="3" s="1"/>
  <c r="H128" i="3" s="1"/>
  <c r="H127" i="3" s="1"/>
  <c r="F15" i="2" s="1"/>
  <c r="F130" i="3"/>
  <c r="F129" i="3" s="1"/>
  <c r="F128" i="3" s="1"/>
  <c r="F127" i="3" s="1"/>
  <c r="D15" i="2" s="1"/>
  <c r="H114" i="3"/>
  <c r="H113" i="3" s="1"/>
  <c r="G114" i="3"/>
  <c r="G113" i="3" s="1"/>
  <c r="F114" i="3"/>
  <c r="F113" i="3" s="1"/>
  <c r="F88" i="3"/>
  <c r="F87" i="3" s="1"/>
  <c r="F82" i="3" s="1"/>
  <c r="G55" i="3"/>
  <c r="H55" i="3"/>
  <c r="H88" i="3"/>
  <c r="H87" i="3" s="1"/>
  <c r="H82" i="3" s="1"/>
  <c r="H77" i="3"/>
  <c r="H72" i="3"/>
  <c r="G88" i="3"/>
  <c r="G87" i="3" s="1"/>
  <c r="G82" i="3" s="1"/>
  <c r="G77" i="3"/>
  <c r="G72" i="3"/>
  <c r="F72" i="3"/>
  <c r="F55" i="3"/>
  <c r="H35" i="3"/>
  <c r="H30" i="3"/>
  <c r="G35" i="3"/>
  <c r="G30" i="3"/>
  <c r="F35" i="3"/>
  <c r="F30" i="3"/>
  <c r="H13" i="3"/>
  <c r="H12" i="3" s="1"/>
  <c r="H11" i="3" s="1"/>
  <c r="F11" i="2" s="1"/>
  <c r="G13" i="3"/>
  <c r="G12" i="3" s="1"/>
  <c r="G11" i="3" s="1"/>
  <c r="E11" i="2" s="1"/>
  <c r="H969" i="4"/>
  <c r="H968" i="4" s="1"/>
  <c r="I969" i="4"/>
  <c r="I968" i="4" s="1"/>
  <c r="G969" i="4"/>
  <c r="G968" i="4" s="1"/>
  <c r="H989" i="4"/>
  <c r="H988" i="4" s="1"/>
  <c r="H987" i="4" s="1"/>
  <c r="H986" i="4" s="1"/>
  <c r="H1284" i="4" s="1"/>
  <c r="I989" i="4"/>
  <c r="I988" i="4" s="1"/>
  <c r="I987" i="4" s="1"/>
  <c r="I986" i="4" s="1"/>
  <c r="I1284" i="4" s="1"/>
  <c r="G989" i="4"/>
  <c r="G988" i="4" s="1"/>
  <c r="G987" i="4" s="1"/>
  <c r="G986" i="4" s="1"/>
  <c r="G1284" i="4" s="1"/>
  <c r="I819" i="4"/>
  <c r="I818" i="4" s="1"/>
  <c r="I817" i="4" s="1"/>
  <c r="I816" i="4" s="1"/>
  <c r="H819" i="4"/>
  <c r="H818" i="4" s="1"/>
  <c r="H817" i="4" s="1"/>
  <c r="H816" i="4" s="1"/>
  <c r="G819" i="4"/>
  <c r="G818" i="4" s="1"/>
  <c r="G817" i="4" s="1"/>
  <c r="G816" i="4" s="1"/>
  <c r="E49" i="2" l="1"/>
  <c r="E48" i="2" s="1"/>
  <c r="G968" i="3"/>
  <c r="F49" i="2"/>
  <c r="F48" i="2" s="1"/>
  <c r="H968" i="3"/>
  <c r="D49" i="2"/>
  <c r="D48" i="2" s="1"/>
  <c r="F968" i="3"/>
  <c r="F908" i="3"/>
  <c r="G297" i="3"/>
  <c r="G362" i="3"/>
  <c r="H362" i="3"/>
  <c r="H349" i="3"/>
  <c r="G349" i="3"/>
  <c r="F362" i="3"/>
  <c r="F349" i="3"/>
  <c r="F297" i="3"/>
  <c r="H297" i="3"/>
  <c r="F239" i="3"/>
  <c r="G239" i="3"/>
  <c r="H239" i="3"/>
  <c r="F29" i="3"/>
  <c r="F28" i="3" s="1"/>
  <c r="F27" i="3" s="1"/>
  <c r="D12" i="2" s="1"/>
  <c r="G29" i="3"/>
  <c r="G28" i="3" s="1"/>
  <c r="G27" i="3" s="1"/>
  <c r="E12" i="2" s="1"/>
  <c r="H29" i="3"/>
  <c r="H28" i="3" s="1"/>
  <c r="H27" i="3" s="1"/>
  <c r="F12" i="2" s="1"/>
  <c r="G139" i="34"/>
  <c r="G134" i="34"/>
  <c r="I624" i="4"/>
  <c r="I623" i="4" s="1"/>
  <c r="I622" i="4" s="1"/>
  <c r="I621" i="4" s="1"/>
  <c r="H624" i="4"/>
  <c r="H623" i="4" s="1"/>
  <c r="H622" i="4" s="1"/>
  <c r="H621" i="4" s="1"/>
  <c r="G624" i="4"/>
  <c r="G623" i="4" s="1"/>
  <c r="G622" i="4" s="1"/>
  <c r="G621" i="4" s="1"/>
  <c r="G135" i="34" l="1"/>
  <c r="G133" i="34"/>
  <c r="G132" i="34" s="1"/>
  <c r="G127" i="34" s="1"/>
  <c r="G659" i="3"/>
  <c r="G658" i="3" s="1"/>
  <c r="G657" i="3" s="1"/>
  <c r="G656" i="3" s="1"/>
  <c r="G651" i="3" s="1"/>
  <c r="H139" i="34"/>
  <c r="H200" i="5"/>
  <c r="H595" i="3"/>
  <c r="H594" i="3" s="1"/>
  <c r="H593" i="3" s="1"/>
  <c r="H589" i="3" s="1"/>
  <c r="I134" i="34"/>
  <c r="I195" i="5"/>
  <c r="G140" i="34"/>
  <c r="G138" i="34"/>
  <c r="G137" i="34" s="1"/>
  <c r="G136" i="34" s="1"/>
  <c r="H659" i="3"/>
  <c r="H658" i="3" s="1"/>
  <c r="H657" i="3" s="1"/>
  <c r="H656" i="3" s="1"/>
  <c r="H651" i="3" s="1"/>
  <c r="I200" i="5"/>
  <c r="I139" i="34"/>
  <c r="G595" i="3"/>
  <c r="G594" i="3" s="1"/>
  <c r="G593" i="3" s="1"/>
  <c r="G589" i="3" s="1"/>
  <c r="H134" i="34"/>
  <c r="H195" i="5"/>
  <c r="F263" i="3"/>
  <c r="D26" i="2"/>
  <c r="H263" i="3"/>
  <c r="F26" i="2"/>
  <c r="F22" i="2" s="1"/>
  <c r="G263" i="3"/>
  <c r="E26" i="2"/>
  <c r="E22" i="2" s="1"/>
  <c r="F659" i="3"/>
  <c r="F658" i="3" s="1"/>
  <c r="F657" i="3" s="1"/>
  <c r="F656" i="3" s="1"/>
  <c r="F651" i="3" s="1"/>
  <c r="G200" i="5"/>
  <c r="F595" i="3"/>
  <c r="F594" i="3" s="1"/>
  <c r="F593" i="3" s="1"/>
  <c r="F589" i="3" s="1"/>
  <c r="G195" i="5"/>
  <c r="F348" i="3"/>
  <c r="F347" i="3" s="1"/>
  <c r="D29" i="2" s="1"/>
  <c r="G348" i="3"/>
  <c r="G347" i="3" s="1"/>
  <c r="E29" i="2" s="1"/>
  <c r="H348" i="3"/>
  <c r="H347" i="3" s="1"/>
  <c r="F29" i="2" s="1"/>
  <c r="I802" i="4"/>
  <c r="I801" i="4" s="1"/>
  <c r="I800" i="4" s="1"/>
  <c r="H802" i="4"/>
  <c r="H801" i="4" s="1"/>
  <c r="H800" i="4" s="1"/>
  <c r="G802" i="4"/>
  <c r="G801" i="4" s="1"/>
  <c r="G800" i="4" s="1"/>
  <c r="I806" i="4"/>
  <c r="I805" i="4" s="1"/>
  <c r="I804" i="4" s="1"/>
  <c r="H806" i="4"/>
  <c r="H805" i="4" s="1"/>
  <c r="H804" i="4" s="1"/>
  <c r="G806" i="4"/>
  <c r="G805" i="4" s="1"/>
  <c r="G804" i="4" s="1"/>
  <c r="G583" i="3" l="1"/>
  <c r="E36" i="2" s="1"/>
  <c r="H583" i="3"/>
  <c r="F36" i="2" s="1"/>
  <c r="F583" i="3"/>
  <c r="D36" i="2" s="1"/>
  <c r="H196" i="5"/>
  <c r="H194" i="5"/>
  <c r="H193" i="5" s="1"/>
  <c r="I199" i="5"/>
  <c r="I198" i="5" s="1"/>
  <c r="I197" i="5" s="1"/>
  <c r="I201" i="5"/>
  <c r="I196" i="5"/>
  <c r="I194" i="5"/>
  <c r="I193" i="5" s="1"/>
  <c r="H140" i="34"/>
  <c r="H138" i="34"/>
  <c r="H137" i="34" s="1"/>
  <c r="H136" i="34" s="1"/>
  <c r="G121" i="34"/>
  <c r="G120" i="34" s="1"/>
  <c r="H135" i="34"/>
  <c r="H133" i="34"/>
  <c r="H132" i="34" s="1"/>
  <c r="H127" i="34" s="1"/>
  <c r="I140" i="34"/>
  <c r="I138" i="34"/>
  <c r="I137" i="34" s="1"/>
  <c r="I136" i="34" s="1"/>
  <c r="I135" i="34"/>
  <c r="I133" i="34"/>
  <c r="I132" i="34" s="1"/>
  <c r="I127" i="34" s="1"/>
  <c r="H201" i="5"/>
  <c r="H199" i="5"/>
  <c r="H198" i="5" s="1"/>
  <c r="H197" i="5" s="1"/>
  <c r="G196" i="5"/>
  <c r="G194" i="5"/>
  <c r="G193" i="5" s="1"/>
  <c r="G201" i="5"/>
  <c r="G199" i="5"/>
  <c r="G198" i="5" s="1"/>
  <c r="G197" i="5" s="1"/>
  <c r="I799" i="4"/>
  <c r="G799" i="4"/>
  <c r="H799" i="4"/>
  <c r="I369" i="4"/>
  <c r="H369" i="4"/>
  <c r="G369" i="4"/>
  <c r="G302" i="34"/>
  <c r="I121" i="34" l="1"/>
  <c r="I120" i="34" s="1"/>
  <c r="H121" i="34"/>
  <c r="H120" i="34" s="1"/>
  <c r="I182" i="5"/>
  <c r="I181" i="5" s="1"/>
  <c r="G693" i="3"/>
  <c r="G692" i="3" s="1"/>
  <c r="G691" i="3" s="1"/>
  <c r="G690" i="3" s="1"/>
  <c r="G668" i="3" s="1"/>
  <c r="G650" i="3" s="1"/>
  <c r="E37" i="2" s="1"/>
  <c r="H563" i="5"/>
  <c r="H302" i="34"/>
  <c r="G303" i="34"/>
  <c r="G301" i="34"/>
  <c r="G300" i="34" s="1"/>
  <c r="G299" i="34" s="1"/>
  <c r="G298" i="34" s="1"/>
  <c r="G297" i="34" s="1"/>
  <c r="G262" i="34" s="1"/>
  <c r="H693" i="3"/>
  <c r="H692" i="3" s="1"/>
  <c r="H691" i="3" s="1"/>
  <c r="H690" i="3" s="1"/>
  <c r="H668" i="3" s="1"/>
  <c r="H650" i="3" s="1"/>
  <c r="F37" i="2" s="1"/>
  <c r="I302" i="34"/>
  <c r="I563" i="5"/>
  <c r="H182" i="5"/>
  <c r="H181" i="5" s="1"/>
  <c r="G182" i="5"/>
  <c r="G181" i="5" s="1"/>
  <c r="F693" i="3"/>
  <c r="F692" i="3" s="1"/>
  <c r="F691" i="3" s="1"/>
  <c r="F690" i="3" s="1"/>
  <c r="F668" i="3" s="1"/>
  <c r="F650" i="3" s="1"/>
  <c r="D37" i="2" s="1"/>
  <c r="G563" i="5"/>
  <c r="H288" i="4"/>
  <c r="H287" i="4" s="1"/>
  <c r="H286" i="4" s="1"/>
  <c r="H285" i="4" s="1"/>
  <c r="I288" i="4"/>
  <c r="I287" i="4" s="1"/>
  <c r="I286" i="4" s="1"/>
  <c r="I285" i="4" s="1"/>
  <c r="G288" i="4"/>
  <c r="G287" i="4" s="1"/>
  <c r="G286" i="4" s="1"/>
  <c r="G285" i="4" s="1"/>
  <c r="I564" i="5" l="1"/>
  <c r="I562" i="5"/>
  <c r="I561" i="5" s="1"/>
  <c r="I560" i="5" s="1"/>
  <c r="I559" i="5" s="1"/>
  <c r="I558" i="5" s="1"/>
  <c r="H564" i="5"/>
  <c r="H562" i="5"/>
  <c r="H561" i="5" s="1"/>
  <c r="H560" i="5" s="1"/>
  <c r="H559" i="5" s="1"/>
  <c r="H558" i="5" s="1"/>
  <c r="I303" i="34"/>
  <c r="I301" i="34"/>
  <c r="I300" i="34" s="1"/>
  <c r="I299" i="34" s="1"/>
  <c r="I298" i="34" s="1"/>
  <c r="I297" i="34" s="1"/>
  <c r="I262" i="34" s="1"/>
  <c r="H303" i="34"/>
  <c r="H301" i="34"/>
  <c r="H300" i="34" s="1"/>
  <c r="H299" i="34" s="1"/>
  <c r="H298" i="34" s="1"/>
  <c r="H297" i="34" s="1"/>
  <c r="H262" i="34" s="1"/>
  <c r="G564" i="5"/>
  <c r="G562" i="5"/>
  <c r="G561" i="5" s="1"/>
  <c r="G560" i="5" s="1"/>
  <c r="G559" i="5" s="1"/>
  <c r="G558" i="5" s="1"/>
  <c r="G417" i="4"/>
  <c r="H417" i="4"/>
  <c r="I417" i="4"/>
  <c r="H415" i="4"/>
  <c r="I415" i="4"/>
  <c r="G415" i="4"/>
  <c r="I412" i="4"/>
  <c r="I411" i="4" s="1"/>
  <c r="H412" i="4"/>
  <c r="H411" i="4" s="1"/>
  <c r="G412" i="4"/>
  <c r="G411" i="4" s="1"/>
  <c r="I414" i="4" l="1"/>
  <c r="I410" i="4" s="1"/>
  <c r="I1245" i="4" s="1"/>
  <c r="G414" i="4"/>
  <c r="G410" i="4" s="1"/>
  <c r="G1245" i="4" s="1"/>
  <c r="H414" i="4"/>
  <c r="H410" i="4" s="1"/>
  <c r="H1245" i="4" s="1"/>
  <c r="F69" i="3"/>
  <c r="F68" i="3" s="1"/>
  <c r="F67" i="3" s="1"/>
  <c r="H71" i="4"/>
  <c r="I71" i="4"/>
  <c r="G71" i="4"/>
  <c r="I1202" i="4"/>
  <c r="I1201" i="4" s="1"/>
  <c r="H1202" i="4"/>
  <c r="H1201" i="4" s="1"/>
  <c r="I1199" i="4"/>
  <c r="H1199" i="4"/>
  <c r="I1197" i="4"/>
  <c r="H1197" i="4"/>
  <c r="I1194" i="4"/>
  <c r="H1194" i="4"/>
  <c r="I1192" i="4"/>
  <c r="H1192" i="4"/>
  <c r="I1184" i="4"/>
  <c r="I1183" i="4" s="1"/>
  <c r="I1182" i="4" s="1"/>
  <c r="I1181" i="4" s="1"/>
  <c r="I1180" i="4" s="1"/>
  <c r="I1179" i="4" s="1"/>
  <c r="I1178" i="4" s="1"/>
  <c r="H1184" i="4"/>
  <c r="H1183" i="4" s="1"/>
  <c r="H1182" i="4" s="1"/>
  <c r="H1181" i="4" s="1"/>
  <c r="H1180" i="4" s="1"/>
  <c r="H1179" i="4" s="1"/>
  <c r="H1178" i="4" s="1"/>
  <c r="I1176" i="4"/>
  <c r="I1175" i="4" s="1"/>
  <c r="I1174" i="4" s="1"/>
  <c r="I1173" i="4" s="1"/>
  <c r="I1283" i="4" s="1"/>
  <c r="H1176" i="4"/>
  <c r="H1175" i="4" s="1"/>
  <c r="H1174" i="4" s="1"/>
  <c r="H1173" i="4" s="1"/>
  <c r="H1283" i="4" s="1"/>
  <c r="I1169" i="4"/>
  <c r="I1168" i="4" s="1"/>
  <c r="I1167" i="4" s="1"/>
  <c r="I1166" i="4" s="1"/>
  <c r="H1169" i="4"/>
  <c r="H1168" i="4" s="1"/>
  <c r="H1167" i="4" s="1"/>
  <c r="H1166" i="4" s="1"/>
  <c r="I1164" i="4"/>
  <c r="H1164" i="4"/>
  <c r="I1162" i="4"/>
  <c r="H1162" i="4"/>
  <c r="I1160" i="4"/>
  <c r="H1160" i="4"/>
  <c r="I1156" i="4"/>
  <c r="H1156" i="4"/>
  <c r="I1151" i="4"/>
  <c r="I1146" i="4" s="1"/>
  <c r="H1151" i="4"/>
  <c r="H1146" i="4" s="1"/>
  <c r="I1149" i="4"/>
  <c r="H1149" i="4"/>
  <c r="I1147" i="4"/>
  <c r="H1147" i="4"/>
  <c r="I1144" i="4"/>
  <c r="I1143" i="4" s="1"/>
  <c r="H1144" i="4"/>
  <c r="H1143" i="4" s="1"/>
  <c r="I1139" i="4"/>
  <c r="I1138" i="4" s="1"/>
  <c r="H1139" i="4"/>
  <c r="H1138" i="4" s="1"/>
  <c r="I1136" i="4"/>
  <c r="I1135" i="4" s="1"/>
  <c r="H1136" i="4"/>
  <c r="H1135" i="4" s="1"/>
  <c r="I1133" i="4"/>
  <c r="H1133" i="4"/>
  <c r="I1131" i="4"/>
  <c r="H1131" i="4"/>
  <c r="I1129" i="4"/>
  <c r="H1129" i="4"/>
  <c r="I1123" i="4"/>
  <c r="I1122" i="4" s="1"/>
  <c r="H1123" i="4"/>
  <c r="H1122" i="4" s="1"/>
  <c r="I1120" i="4"/>
  <c r="I1119" i="4" s="1"/>
  <c r="H1120" i="4"/>
  <c r="H1119" i="4" s="1"/>
  <c r="I1116" i="4"/>
  <c r="I1115" i="4" s="1"/>
  <c r="I1114" i="4" s="1"/>
  <c r="H1116" i="4"/>
  <c r="H1115" i="4" s="1"/>
  <c r="H1114" i="4" s="1"/>
  <c r="I1111" i="4"/>
  <c r="I1110" i="4" s="1"/>
  <c r="I1109" i="4" s="1"/>
  <c r="H1111" i="4"/>
  <c r="H1110" i="4" s="1"/>
  <c r="H1109" i="4" s="1"/>
  <c r="I1107" i="4"/>
  <c r="I1106" i="4" s="1"/>
  <c r="I1105" i="4" s="1"/>
  <c r="H1107" i="4"/>
  <c r="H1106" i="4" s="1"/>
  <c r="H1105" i="4" s="1"/>
  <c r="I1103" i="4"/>
  <c r="I1102" i="4" s="1"/>
  <c r="I1101" i="4" s="1"/>
  <c r="H1103" i="4"/>
  <c r="H1102" i="4" s="1"/>
  <c r="H1101" i="4" s="1"/>
  <c r="I1099" i="4"/>
  <c r="I1098" i="4" s="1"/>
  <c r="I1097" i="4" s="1"/>
  <c r="H1099" i="4"/>
  <c r="H1098" i="4" s="1"/>
  <c r="H1097" i="4" s="1"/>
  <c r="I1095" i="4"/>
  <c r="I1094" i="4" s="1"/>
  <c r="H1095" i="4"/>
  <c r="H1094" i="4" s="1"/>
  <c r="I1092" i="4"/>
  <c r="I1091" i="4" s="1"/>
  <c r="H1092" i="4"/>
  <c r="H1091" i="4" s="1"/>
  <c r="I1087" i="4"/>
  <c r="H1087" i="4"/>
  <c r="I1084" i="4"/>
  <c r="I1083" i="4" s="1"/>
  <c r="H1084" i="4"/>
  <c r="H1083" i="4" s="1"/>
  <c r="I1081" i="4"/>
  <c r="I1080" i="4" s="1"/>
  <c r="H1081" i="4"/>
  <c r="H1080" i="4" s="1"/>
  <c r="I1079" i="4"/>
  <c r="I674" i="5" s="1"/>
  <c r="H1079" i="4"/>
  <c r="H674" i="5" s="1"/>
  <c r="I1075" i="4"/>
  <c r="H1075" i="4"/>
  <c r="I1072" i="4"/>
  <c r="I1071" i="4" s="1"/>
  <c r="H1072" i="4"/>
  <c r="H1071" i="4" s="1"/>
  <c r="I1067" i="4"/>
  <c r="I1066" i="4" s="1"/>
  <c r="I1065" i="4" s="1"/>
  <c r="I1064" i="4" s="1"/>
  <c r="H1067" i="4"/>
  <c r="H1066" i="4" s="1"/>
  <c r="H1065" i="4" s="1"/>
  <c r="H1064" i="4" s="1"/>
  <c r="I1061" i="4"/>
  <c r="I1060" i="4" s="1"/>
  <c r="I1059" i="4" s="1"/>
  <c r="I1058" i="4" s="1"/>
  <c r="I1282" i="4" s="1"/>
  <c r="H1061" i="4"/>
  <c r="H1060" i="4" s="1"/>
  <c r="H1059" i="4" s="1"/>
  <c r="H1058" i="4" s="1"/>
  <c r="H1282" i="4" s="1"/>
  <c r="I1056" i="4"/>
  <c r="H1056" i="4"/>
  <c r="H1055" i="4" s="1"/>
  <c r="I1052" i="4"/>
  <c r="I1051" i="4" s="1"/>
  <c r="I1050" i="4" s="1"/>
  <c r="H1052" i="4"/>
  <c r="H1051" i="4" s="1"/>
  <c r="H1050" i="4" s="1"/>
  <c r="I1048" i="4"/>
  <c r="I1047" i="4" s="1"/>
  <c r="I1046" i="4" s="1"/>
  <c r="H1048" i="4"/>
  <c r="H1047" i="4" s="1"/>
  <c r="H1046" i="4" s="1"/>
  <c r="I1044" i="4"/>
  <c r="I1043" i="4" s="1"/>
  <c r="I1042" i="4" s="1"/>
  <c r="H1044" i="4"/>
  <c r="H1043" i="4" s="1"/>
  <c r="H1042" i="4" s="1"/>
  <c r="I1040" i="4"/>
  <c r="I1039" i="4" s="1"/>
  <c r="I1038" i="4" s="1"/>
  <c r="H1040" i="4"/>
  <c r="H1039" i="4" s="1"/>
  <c r="H1038" i="4" s="1"/>
  <c r="I1036" i="4"/>
  <c r="I1035" i="4" s="1"/>
  <c r="I1034" i="4" s="1"/>
  <c r="H1036" i="4"/>
  <c r="H1035" i="4" s="1"/>
  <c r="H1034" i="4" s="1"/>
  <c r="I1032" i="4"/>
  <c r="H1032" i="4"/>
  <c r="I1030" i="4"/>
  <c r="H1030" i="4"/>
  <c r="I1026" i="4"/>
  <c r="I1025" i="4" s="1"/>
  <c r="I1024" i="4" s="1"/>
  <c r="H1026" i="4"/>
  <c r="H1025" i="4" s="1"/>
  <c r="H1024" i="4" s="1"/>
  <c r="I1021" i="4"/>
  <c r="I1020" i="4" s="1"/>
  <c r="H1021" i="4"/>
  <c r="H1020" i="4" s="1"/>
  <c r="I1018" i="4"/>
  <c r="H1018" i="4"/>
  <c r="I1016" i="4"/>
  <c r="H1016" i="4"/>
  <c r="I1013" i="4"/>
  <c r="I1012" i="4" s="1"/>
  <c r="H1013" i="4"/>
  <c r="H1012" i="4" s="1"/>
  <c r="I1010" i="4"/>
  <c r="H1010" i="4"/>
  <c r="I1008" i="4"/>
  <c r="H1008" i="4"/>
  <c r="I1003" i="4"/>
  <c r="H1003" i="4"/>
  <c r="I1001" i="4"/>
  <c r="H1001" i="4"/>
  <c r="I997" i="4"/>
  <c r="H997" i="4"/>
  <c r="I995" i="4"/>
  <c r="H995" i="4"/>
  <c r="I984" i="4"/>
  <c r="I983" i="4" s="1"/>
  <c r="H984" i="4"/>
  <c r="H983" i="4" s="1"/>
  <c r="I981" i="4"/>
  <c r="I980" i="4" s="1"/>
  <c r="H981" i="4"/>
  <c r="H980" i="4" s="1"/>
  <c r="I978" i="4"/>
  <c r="H978" i="4"/>
  <c r="I976" i="4"/>
  <c r="H976" i="4"/>
  <c r="I966" i="4"/>
  <c r="H966" i="4"/>
  <c r="I964" i="4"/>
  <c r="H964" i="4"/>
  <c r="I962" i="4"/>
  <c r="H962" i="4"/>
  <c r="I958" i="4"/>
  <c r="I957" i="4" s="1"/>
  <c r="I956" i="4" s="1"/>
  <c r="H958" i="4"/>
  <c r="H957" i="4" s="1"/>
  <c r="H956" i="4" s="1"/>
  <c r="I952" i="4"/>
  <c r="I951" i="4" s="1"/>
  <c r="I950" i="4" s="1"/>
  <c r="I949" i="4" s="1"/>
  <c r="I948" i="4" s="1"/>
  <c r="H952" i="4"/>
  <c r="H951" i="4" s="1"/>
  <c r="H950" i="4" s="1"/>
  <c r="H949" i="4" s="1"/>
  <c r="H948" i="4" s="1"/>
  <c r="I945" i="4"/>
  <c r="I944" i="4" s="1"/>
  <c r="I943" i="4" s="1"/>
  <c r="I942" i="4" s="1"/>
  <c r="I941" i="4" s="1"/>
  <c r="H945" i="4"/>
  <c r="H944" i="4" s="1"/>
  <c r="H943" i="4" s="1"/>
  <c r="H942" i="4" s="1"/>
  <c r="H941" i="4" s="1"/>
  <c r="I938" i="4"/>
  <c r="H153" i="3" s="1"/>
  <c r="H152" i="3" s="1"/>
  <c r="H147" i="3" s="1"/>
  <c r="H143" i="3" s="1"/>
  <c r="H938" i="4"/>
  <c r="G153" i="3" s="1"/>
  <c r="G152" i="3" s="1"/>
  <c r="I935" i="4"/>
  <c r="H935" i="4"/>
  <c r="I933" i="4"/>
  <c r="H933" i="4"/>
  <c r="I930" i="4"/>
  <c r="I929" i="4" s="1"/>
  <c r="H930" i="4"/>
  <c r="H929" i="4" s="1"/>
  <c r="I922" i="4"/>
  <c r="H922" i="4"/>
  <c r="I920" i="4"/>
  <c r="H920" i="4"/>
  <c r="I915" i="4"/>
  <c r="H915" i="4"/>
  <c r="I913" i="4"/>
  <c r="H913" i="4"/>
  <c r="I911" i="4"/>
  <c r="H911" i="4"/>
  <c r="I908" i="4"/>
  <c r="I907" i="4" s="1"/>
  <c r="H908" i="4"/>
  <c r="H907" i="4" s="1"/>
  <c r="I903" i="4"/>
  <c r="I902" i="4" s="1"/>
  <c r="H903" i="4"/>
  <c r="H902" i="4" s="1"/>
  <c r="I900" i="4"/>
  <c r="H900" i="4"/>
  <c r="I898" i="4"/>
  <c r="H898" i="4"/>
  <c r="I863" i="4"/>
  <c r="I862" i="4" s="1"/>
  <c r="I861" i="4" s="1"/>
  <c r="I860" i="4" s="1"/>
  <c r="H863" i="4"/>
  <c r="H862" i="4" s="1"/>
  <c r="H861" i="4" s="1"/>
  <c r="H860" i="4" s="1"/>
  <c r="I858" i="4"/>
  <c r="I857" i="4" s="1"/>
  <c r="I856" i="4" s="1"/>
  <c r="H858" i="4"/>
  <c r="H857" i="4" s="1"/>
  <c r="H856" i="4" s="1"/>
  <c r="I854" i="4"/>
  <c r="I853" i="4" s="1"/>
  <c r="I852" i="4" s="1"/>
  <c r="H854" i="4"/>
  <c r="H853" i="4" s="1"/>
  <c r="H852" i="4" s="1"/>
  <c r="I850" i="4"/>
  <c r="I849" i="4" s="1"/>
  <c r="I848" i="4" s="1"/>
  <c r="I1255" i="4" s="1"/>
  <c r="H850" i="4"/>
  <c r="H849" i="4" s="1"/>
  <c r="H848" i="4" s="1"/>
  <c r="H1255" i="4" s="1"/>
  <c r="I846" i="4"/>
  <c r="I845" i="4" s="1"/>
  <c r="H846" i="4"/>
  <c r="H845" i="4" s="1"/>
  <c r="I843" i="4"/>
  <c r="I842" i="4" s="1"/>
  <c r="H843" i="4"/>
  <c r="H842" i="4" s="1"/>
  <c r="I839" i="4"/>
  <c r="H839" i="4"/>
  <c r="I838" i="4"/>
  <c r="H838" i="4"/>
  <c r="I836" i="4"/>
  <c r="I835" i="4" s="1"/>
  <c r="H836" i="4"/>
  <c r="H835" i="4" s="1"/>
  <c r="I833" i="4"/>
  <c r="I832" i="4" s="1"/>
  <c r="H833" i="4"/>
  <c r="H832" i="4" s="1"/>
  <c r="I830" i="4"/>
  <c r="I829" i="4" s="1"/>
  <c r="H830" i="4"/>
  <c r="H829" i="4" s="1"/>
  <c r="I826" i="4"/>
  <c r="I825" i="4" s="1"/>
  <c r="I824" i="4" s="1"/>
  <c r="H826" i="4"/>
  <c r="H825" i="4" s="1"/>
  <c r="H824" i="4" s="1"/>
  <c r="I814" i="4"/>
  <c r="I813" i="4" s="1"/>
  <c r="I812" i="4" s="1"/>
  <c r="I811" i="4" s="1"/>
  <c r="H814" i="4"/>
  <c r="H813" i="4" s="1"/>
  <c r="H812" i="4" s="1"/>
  <c r="H811" i="4" s="1"/>
  <c r="I797" i="4"/>
  <c r="I796" i="4" s="1"/>
  <c r="H797" i="4"/>
  <c r="H796" i="4" s="1"/>
  <c r="I793" i="4"/>
  <c r="H793" i="4"/>
  <c r="I791" i="4"/>
  <c r="H791" i="4"/>
  <c r="I789" i="4"/>
  <c r="H789" i="4"/>
  <c r="I786" i="4"/>
  <c r="I785" i="4" s="1"/>
  <c r="H786" i="4"/>
  <c r="H785" i="4" s="1"/>
  <c r="I781" i="4"/>
  <c r="I780" i="4" s="1"/>
  <c r="H781" i="4"/>
  <c r="H780" i="4" s="1"/>
  <c r="I778" i="4"/>
  <c r="H778" i="4"/>
  <c r="I776" i="4"/>
  <c r="H776" i="4"/>
  <c r="I774" i="4"/>
  <c r="H774" i="4"/>
  <c r="I771" i="4"/>
  <c r="H771" i="4"/>
  <c r="I769" i="4"/>
  <c r="H769" i="4"/>
  <c r="I763" i="4"/>
  <c r="I762" i="4" s="1"/>
  <c r="H763" i="4"/>
  <c r="H762" i="4" s="1"/>
  <c r="I758" i="4"/>
  <c r="I757" i="4" s="1"/>
  <c r="I756" i="4" s="1"/>
  <c r="H758" i="4"/>
  <c r="H757" i="4" s="1"/>
  <c r="H756" i="4" s="1"/>
  <c r="I754" i="4"/>
  <c r="I753" i="4" s="1"/>
  <c r="I752" i="4" s="1"/>
  <c r="H754" i="4"/>
  <c r="H753" i="4" s="1"/>
  <c r="H752" i="4" s="1"/>
  <c r="I750" i="4"/>
  <c r="I749" i="4" s="1"/>
  <c r="I748" i="4" s="1"/>
  <c r="H750" i="4"/>
  <c r="H749" i="4" s="1"/>
  <c r="H748" i="4" s="1"/>
  <c r="I746" i="4"/>
  <c r="I745" i="4" s="1"/>
  <c r="I744" i="4" s="1"/>
  <c r="H746" i="4"/>
  <c r="H745" i="4" s="1"/>
  <c r="H744" i="4" s="1"/>
  <c r="I740" i="4"/>
  <c r="I739" i="4" s="1"/>
  <c r="I738" i="4" s="1"/>
  <c r="I737" i="4" s="1"/>
  <c r="H740" i="4"/>
  <c r="H739" i="4" s="1"/>
  <c r="H738" i="4" s="1"/>
  <c r="H737" i="4" s="1"/>
  <c r="I735" i="4"/>
  <c r="I734" i="4" s="1"/>
  <c r="I733" i="4" s="1"/>
  <c r="I732" i="4" s="1"/>
  <c r="H735" i="4"/>
  <c r="H734" i="4" s="1"/>
  <c r="H733" i="4" s="1"/>
  <c r="H732" i="4" s="1"/>
  <c r="I726" i="4"/>
  <c r="I725" i="4" s="1"/>
  <c r="I724" i="4" s="1"/>
  <c r="H726" i="4"/>
  <c r="H725" i="4" s="1"/>
  <c r="H724" i="4" s="1"/>
  <c r="I722" i="4"/>
  <c r="I721" i="4" s="1"/>
  <c r="I720" i="4" s="1"/>
  <c r="H722" i="4"/>
  <c r="H721" i="4" s="1"/>
  <c r="H720" i="4" s="1"/>
  <c r="I718" i="4"/>
  <c r="I717" i="4" s="1"/>
  <c r="I716" i="4" s="1"/>
  <c r="H718" i="4"/>
  <c r="H717" i="4" s="1"/>
  <c r="H716" i="4" s="1"/>
  <c r="I714" i="4"/>
  <c r="I713" i="4" s="1"/>
  <c r="I712" i="4" s="1"/>
  <c r="H714" i="4"/>
  <c r="H713" i="4" s="1"/>
  <c r="H712" i="4" s="1"/>
  <c r="I710" i="4"/>
  <c r="I709" i="4" s="1"/>
  <c r="I708" i="4" s="1"/>
  <c r="H710" i="4"/>
  <c r="H709" i="4" s="1"/>
  <c r="H708" i="4" s="1"/>
  <c r="I706" i="4"/>
  <c r="I705" i="4" s="1"/>
  <c r="H706" i="4"/>
  <c r="H705" i="4" s="1"/>
  <c r="I703" i="4"/>
  <c r="I702" i="4" s="1"/>
  <c r="H703" i="4"/>
  <c r="H702" i="4" s="1"/>
  <c r="I699" i="4"/>
  <c r="I698" i="4" s="1"/>
  <c r="H699" i="4"/>
  <c r="H698" i="4" s="1"/>
  <c r="I696" i="4"/>
  <c r="I695" i="4" s="1"/>
  <c r="H696" i="4"/>
  <c r="H695" i="4" s="1"/>
  <c r="I693" i="4"/>
  <c r="I692" i="4" s="1"/>
  <c r="H693" i="4"/>
  <c r="H692" i="4" s="1"/>
  <c r="I690" i="4"/>
  <c r="I689" i="4" s="1"/>
  <c r="H690" i="4"/>
  <c r="H689" i="4" s="1"/>
  <c r="I686" i="4"/>
  <c r="I685" i="4" s="1"/>
  <c r="H686" i="4"/>
  <c r="H685" i="4" s="1"/>
  <c r="I683" i="4"/>
  <c r="I682" i="4" s="1"/>
  <c r="H683" i="4"/>
  <c r="H682" i="4" s="1"/>
  <c r="I679" i="4"/>
  <c r="I678" i="4" s="1"/>
  <c r="I677" i="4" s="1"/>
  <c r="H679" i="4"/>
  <c r="H678" i="4" s="1"/>
  <c r="H677" i="4" s="1"/>
  <c r="I673" i="4"/>
  <c r="I672" i="4" s="1"/>
  <c r="I670" i="4" s="1"/>
  <c r="H673" i="4"/>
  <c r="H672" i="4" s="1"/>
  <c r="I668" i="4"/>
  <c r="I667" i="4" s="1"/>
  <c r="I666" i="4" s="1"/>
  <c r="I665" i="4" s="1"/>
  <c r="H668" i="4"/>
  <c r="H667" i="4" s="1"/>
  <c r="H666" i="4" s="1"/>
  <c r="H665" i="4" s="1"/>
  <c r="I663" i="4"/>
  <c r="I662" i="4" s="1"/>
  <c r="I661" i="4" s="1"/>
  <c r="H663" i="4"/>
  <c r="H662" i="4" s="1"/>
  <c r="H661" i="4" s="1"/>
  <c r="I659" i="4"/>
  <c r="I658" i="4" s="1"/>
  <c r="I657" i="4" s="1"/>
  <c r="H659" i="4"/>
  <c r="H658" i="4" s="1"/>
  <c r="H657" i="4" s="1"/>
  <c r="I655" i="4"/>
  <c r="I654" i="4" s="1"/>
  <c r="H655" i="4"/>
  <c r="H654" i="4" s="1"/>
  <c r="I652" i="4"/>
  <c r="I651" i="4" s="1"/>
  <c r="H652" i="4"/>
  <c r="H651" i="4" s="1"/>
  <c r="I649" i="4"/>
  <c r="I648" i="4" s="1"/>
  <c r="H649" i="4"/>
  <c r="H648" i="4" s="1"/>
  <c r="I645" i="4"/>
  <c r="I644" i="4" s="1"/>
  <c r="H645" i="4"/>
  <c r="H644" i="4" s="1"/>
  <c r="I642" i="4"/>
  <c r="I641" i="4" s="1"/>
  <c r="H642" i="4"/>
  <c r="H641" i="4" s="1"/>
  <c r="I639" i="4"/>
  <c r="I638" i="4" s="1"/>
  <c r="H639" i="4"/>
  <c r="H638" i="4" s="1"/>
  <c r="I635" i="4"/>
  <c r="I634" i="4" s="1"/>
  <c r="I633" i="4" s="1"/>
  <c r="H635" i="4"/>
  <c r="H634" i="4" s="1"/>
  <c r="H633" i="4" s="1"/>
  <c r="I631" i="4"/>
  <c r="I630" i="4" s="1"/>
  <c r="I629" i="4" s="1"/>
  <c r="H631" i="4"/>
  <c r="H630" i="4" s="1"/>
  <c r="H629" i="4" s="1"/>
  <c r="I619" i="4"/>
  <c r="I618" i="4" s="1"/>
  <c r="I617" i="4" s="1"/>
  <c r="I616" i="4" s="1"/>
  <c r="H619" i="4"/>
  <c r="H618" i="4" s="1"/>
  <c r="H617" i="4" s="1"/>
  <c r="H616" i="4" s="1"/>
  <c r="I603" i="4"/>
  <c r="I602" i="4" s="1"/>
  <c r="H603" i="4"/>
  <c r="H602" i="4" s="1"/>
  <c r="I600" i="4"/>
  <c r="I599" i="4" s="1"/>
  <c r="H600" i="4"/>
  <c r="H599" i="4" s="1"/>
  <c r="I594" i="4"/>
  <c r="H594" i="4"/>
  <c r="I590" i="4"/>
  <c r="H590" i="4"/>
  <c r="I588" i="4"/>
  <c r="H588" i="4"/>
  <c r="I582" i="4"/>
  <c r="I581" i="4" s="1"/>
  <c r="H582" i="4"/>
  <c r="H581" i="4" s="1"/>
  <c r="I579" i="4"/>
  <c r="H579" i="4"/>
  <c r="I575" i="4"/>
  <c r="H575" i="4"/>
  <c r="I567" i="4"/>
  <c r="I566" i="4" s="1"/>
  <c r="H567" i="4"/>
  <c r="H566" i="4" s="1"/>
  <c r="I564" i="4"/>
  <c r="H564" i="4"/>
  <c r="I561" i="4"/>
  <c r="H561" i="4"/>
  <c r="I559" i="4"/>
  <c r="H559" i="4"/>
  <c r="I557" i="4"/>
  <c r="H557" i="4"/>
  <c r="I549" i="4"/>
  <c r="I548" i="4" s="1"/>
  <c r="H549" i="4"/>
  <c r="H548" i="4" s="1"/>
  <c r="I544" i="4"/>
  <c r="I543" i="4" s="1"/>
  <c r="I542" i="4" s="1"/>
  <c r="H544" i="4"/>
  <c r="H543" i="4" s="1"/>
  <c r="H542" i="4" s="1"/>
  <c r="I540" i="4"/>
  <c r="H540" i="4"/>
  <c r="I538" i="4"/>
  <c r="H538" i="4"/>
  <c r="I536" i="4"/>
  <c r="H536" i="4"/>
  <c r="I529" i="4"/>
  <c r="I528" i="4" s="1"/>
  <c r="I527" i="4" s="1"/>
  <c r="H529" i="4"/>
  <c r="H528" i="4" s="1"/>
  <c r="H527" i="4" s="1"/>
  <c r="I525" i="4"/>
  <c r="H525" i="4"/>
  <c r="I523" i="4"/>
  <c r="H523" i="4"/>
  <c r="I522" i="4"/>
  <c r="I521" i="4" s="1"/>
  <c r="H522" i="4"/>
  <c r="H521" i="4" s="1"/>
  <c r="I519" i="4"/>
  <c r="I516" i="4" s="1"/>
  <c r="I515" i="4" s="1"/>
  <c r="H519" i="4"/>
  <c r="H516" i="4" s="1"/>
  <c r="H515" i="4" s="1"/>
  <c r="I517" i="4"/>
  <c r="H517" i="4"/>
  <c r="I512" i="4"/>
  <c r="I511" i="4" s="1"/>
  <c r="I510" i="4" s="1"/>
  <c r="I509" i="4" s="1"/>
  <c r="H512" i="4"/>
  <c r="H511" i="4" s="1"/>
  <c r="H510" i="4" s="1"/>
  <c r="H509" i="4" s="1"/>
  <c r="I504" i="4"/>
  <c r="I503" i="4" s="1"/>
  <c r="I501" i="4" s="1"/>
  <c r="H504" i="4"/>
  <c r="H503" i="4" s="1"/>
  <c r="H501" i="4" s="1"/>
  <c r="I502" i="4"/>
  <c r="H502" i="4"/>
  <c r="I499" i="4"/>
  <c r="I498" i="4" s="1"/>
  <c r="I497" i="4" s="1"/>
  <c r="I496" i="4" s="1"/>
  <c r="I495" i="4" s="1"/>
  <c r="H499" i="4"/>
  <c r="H498" i="4" s="1"/>
  <c r="H497" i="4" s="1"/>
  <c r="H496" i="4" s="1"/>
  <c r="H495" i="4" s="1"/>
  <c r="I494" i="4"/>
  <c r="H494" i="4"/>
  <c r="I491" i="4"/>
  <c r="H491" i="4"/>
  <c r="I489" i="4"/>
  <c r="H489" i="4"/>
  <c r="I486" i="4"/>
  <c r="I485" i="4" s="1"/>
  <c r="H486" i="4"/>
  <c r="H485" i="4" s="1"/>
  <c r="I481" i="4"/>
  <c r="I480" i="4" s="1"/>
  <c r="H481" i="4"/>
  <c r="H480" i="4" s="1"/>
  <c r="I475" i="4"/>
  <c r="H475" i="4"/>
  <c r="I473" i="4"/>
  <c r="H473" i="4"/>
  <c r="I471" i="4"/>
  <c r="H471" i="4"/>
  <c r="I465" i="4"/>
  <c r="I464" i="4" s="1"/>
  <c r="H465" i="4"/>
  <c r="H464" i="4" s="1"/>
  <c r="I462" i="4"/>
  <c r="I461" i="4" s="1"/>
  <c r="H462" i="4"/>
  <c r="H461" i="4" s="1"/>
  <c r="I457" i="4"/>
  <c r="I456" i="4" s="1"/>
  <c r="I452" i="4" s="1"/>
  <c r="I451" i="4" s="1"/>
  <c r="H457" i="4"/>
  <c r="H456" i="4" s="1"/>
  <c r="H452" i="4" s="1"/>
  <c r="H451" i="4" s="1"/>
  <c r="I454" i="4"/>
  <c r="I453" i="4" s="1"/>
  <c r="H454" i="4"/>
  <c r="H453" i="4" s="1"/>
  <c r="I449" i="4"/>
  <c r="H449" i="4"/>
  <c r="I448" i="4"/>
  <c r="I611" i="5" s="1"/>
  <c r="H448" i="4"/>
  <c r="H611" i="5" s="1"/>
  <c r="I443" i="4"/>
  <c r="I442" i="4" s="1"/>
  <c r="H443" i="4"/>
  <c r="H442" i="4" s="1"/>
  <c r="I440" i="4"/>
  <c r="I439" i="4" s="1"/>
  <c r="H440" i="4"/>
  <c r="H439" i="4" s="1"/>
  <c r="I436" i="4"/>
  <c r="I435" i="4" s="1"/>
  <c r="I434" i="4" s="1"/>
  <c r="H436" i="4"/>
  <c r="H435" i="4" s="1"/>
  <c r="H434" i="4" s="1"/>
  <c r="I433" i="4"/>
  <c r="H433" i="4"/>
  <c r="I428" i="4"/>
  <c r="I427" i="4" s="1"/>
  <c r="H428" i="4"/>
  <c r="H427" i="4" s="1"/>
  <c r="I425" i="4"/>
  <c r="I424" i="4" s="1"/>
  <c r="H425" i="4"/>
  <c r="H424" i="4" s="1"/>
  <c r="I421" i="4"/>
  <c r="I420" i="4" s="1"/>
  <c r="I419" i="4" s="1"/>
  <c r="H421" i="4"/>
  <c r="H420" i="4" s="1"/>
  <c r="H419" i="4" s="1"/>
  <c r="I408" i="4"/>
  <c r="I407" i="4" s="1"/>
  <c r="H408" i="4"/>
  <c r="H407" i="4" s="1"/>
  <c r="I405" i="4"/>
  <c r="I404" i="4" s="1"/>
  <c r="H405" i="4"/>
  <c r="H404" i="4" s="1"/>
  <c r="I402" i="4"/>
  <c r="I401" i="4" s="1"/>
  <c r="H402" i="4"/>
  <c r="H401" i="4" s="1"/>
  <c r="I398" i="4"/>
  <c r="I397" i="4" s="1"/>
  <c r="H398" i="4"/>
  <c r="H397" i="4" s="1"/>
  <c r="I395" i="4"/>
  <c r="H395" i="4"/>
  <c r="I392" i="4"/>
  <c r="I391" i="4" s="1"/>
  <c r="H392" i="4"/>
  <c r="H391" i="4" s="1"/>
  <c r="I389" i="4"/>
  <c r="H389" i="4"/>
  <c r="I388" i="4"/>
  <c r="I514" i="5" s="1"/>
  <c r="H388" i="4"/>
  <c r="H514" i="5" s="1"/>
  <c r="I383" i="4"/>
  <c r="H383" i="4"/>
  <c r="I381" i="4"/>
  <c r="H381" i="4"/>
  <c r="I379" i="4"/>
  <c r="H379" i="4"/>
  <c r="I376" i="4"/>
  <c r="I375" i="4" s="1"/>
  <c r="H376" i="4"/>
  <c r="H375" i="4" s="1"/>
  <c r="I368" i="4"/>
  <c r="I367" i="4" s="1"/>
  <c r="H368" i="4"/>
  <c r="H367" i="4" s="1"/>
  <c r="I365" i="4"/>
  <c r="I362" i="4" s="1"/>
  <c r="I361" i="4" s="1"/>
  <c r="H365" i="4"/>
  <c r="H362" i="4" s="1"/>
  <c r="H361" i="4" s="1"/>
  <c r="I363" i="4"/>
  <c r="H363" i="4"/>
  <c r="I359" i="4"/>
  <c r="I358" i="4" s="1"/>
  <c r="H359" i="4"/>
  <c r="H358" i="4" s="1"/>
  <c r="I356" i="4"/>
  <c r="I355" i="4" s="1"/>
  <c r="H356" i="4"/>
  <c r="H355" i="4" s="1"/>
  <c r="I354" i="4"/>
  <c r="H354" i="4"/>
  <c r="I346" i="4"/>
  <c r="I345" i="4" s="1"/>
  <c r="I343" i="4" s="1"/>
  <c r="H346" i="4"/>
  <c r="H345" i="4" s="1"/>
  <c r="H343" i="4" s="1"/>
  <c r="I341" i="4"/>
  <c r="I340" i="4" s="1"/>
  <c r="I338" i="4" s="1"/>
  <c r="H341" i="4"/>
  <c r="H340" i="4" s="1"/>
  <c r="H338" i="4" s="1"/>
  <c r="I339" i="4"/>
  <c r="H339" i="4"/>
  <c r="I336" i="4"/>
  <c r="I335" i="4" s="1"/>
  <c r="I334" i="4" s="1"/>
  <c r="H336" i="4"/>
  <c r="H335" i="4" s="1"/>
  <c r="H334" i="4" s="1"/>
  <c r="I332" i="4"/>
  <c r="I331" i="4" s="1"/>
  <c r="I330" i="4" s="1"/>
  <c r="H332" i="4"/>
  <c r="H331" i="4" s="1"/>
  <c r="H330" i="4" s="1"/>
  <c r="I328" i="4"/>
  <c r="H328" i="4"/>
  <c r="I326" i="4"/>
  <c r="H326" i="4"/>
  <c r="I323" i="4"/>
  <c r="I322" i="4" s="1"/>
  <c r="H323" i="4"/>
  <c r="H322" i="4" s="1"/>
  <c r="I319" i="4"/>
  <c r="H319" i="4"/>
  <c r="I317" i="4"/>
  <c r="H317" i="4"/>
  <c r="I315" i="4"/>
  <c r="H315" i="4"/>
  <c r="I308" i="4"/>
  <c r="I307" i="4" s="1"/>
  <c r="I306" i="4" s="1"/>
  <c r="H308" i="4"/>
  <c r="H307" i="4" s="1"/>
  <c r="H306" i="4" s="1"/>
  <c r="I304" i="4"/>
  <c r="I303" i="4" s="1"/>
  <c r="I302" i="4" s="1"/>
  <c r="H304" i="4"/>
  <c r="H303" i="4" s="1"/>
  <c r="H302" i="4" s="1"/>
  <c r="I300" i="4"/>
  <c r="I299" i="4" s="1"/>
  <c r="I298" i="4" s="1"/>
  <c r="H300" i="4"/>
  <c r="H299" i="4" s="1"/>
  <c r="H298" i="4" s="1"/>
  <c r="I296" i="4"/>
  <c r="I295" i="4" s="1"/>
  <c r="I294" i="4" s="1"/>
  <c r="H296" i="4"/>
  <c r="H295" i="4" s="1"/>
  <c r="H294" i="4" s="1"/>
  <c r="I283" i="4"/>
  <c r="I282" i="4" s="1"/>
  <c r="I281" i="4" s="1"/>
  <c r="H283" i="4"/>
  <c r="H282" i="4" s="1"/>
  <c r="I278" i="4"/>
  <c r="I277" i="4" s="1"/>
  <c r="H278" i="4"/>
  <c r="H277" i="4" s="1"/>
  <c r="I275" i="4"/>
  <c r="I274" i="4" s="1"/>
  <c r="H275" i="4"/>
  <c r="H274" i="4" s="1"/>
  <c r="I272" i="4"/>
  <c r="I271" i="4" s="1"/>
  <c r="H272" i="4"/>
  <c r="H271" i="4" s="1"/>
  <c r="I269" i="4"/>
  <c r="I268" i="4" s="1"/>
  <c r="H269" i="4"/>
  <c r="H268" i="4" s="1"/>
  <c r="I266" i="4"/>
  <c r="I265" i="4" s="1"/>
  <c r="H266" i="4"/>
  <c r="H265" i="4" s="1"/>
  <c r="I261" i="4"/>
  <c r="H261" i="4"/>
  <c r="I260" i="4"/>
  <c r="H260" i="4"/>
  <c r="I258" i="4"/>
  <c r="I257" i="4" s="1"/>
  <c r="H258" i="4"/>
  <c r="H257" i="4" s="1"/>
  <c r="I255" i="4"/>
  <c r="I254" i="4" s="1"/>
  <c r="H255" i="4"/>
  <c r="H254" i="4" s="1"/>
  <c r="I246" i="4"/>
  <c r="I245" i="4" s="1"/>
  <c r="I241" i="4" s="1"/>
  <c r="I240" i="4" s="1"/>
  <c r="H246" i="4"/>
  <c r="H245" i="4" s="1"/>
  <c r="H241" i="4" s="1"/>
  <c r="H240" i="4" s="1"/>
  <c r="I238" i="4"/>
  <c r="H238" i="4"/>
  <c r="I236" i="4"/>
  <c r="H236" i="4"/>
  <c r="I230" i="4"/>
  <c r="I229" i="4" s="1"/>
  <c r="I228" i="4" s="1"/>
  <c r="I227" i="4" s="1"/>
  <c r="I226" i="4" s="1"/>
  <c r="H230" i="4"/>
  <c r="H229" i="4" s="1"/>
  <c r="H228" i="4" s="1"/>
  <c r="H227" i="4" s="1"/>
  <c r="H226" i="4" s="1"/>
  <c r="I223" i="4"/>
  <c r="I222" i="4" s="1"/>
  <c r="I221" i="4" s="1"/>
  <c r="I220" i="4" s="1"/>
  <c r="I1268" i="4" s="1"/>
  <c r="H223" i="4"/>
  <c r="H222" i="4" s="1"/>
  <c r="H221" i="4" s="1"/>
  <c r="H220" i="4" s="1"/>
  <c r="H1268" i="4" s="1"/>
  <c r="I218" i="4"/>
  <c r="H218" i="4"/>
  <c r="I216" i="4"/>
  <c r="H216" i="4"/>
  <c r="I210" i="4"/>
  <c r="I209" i="4" s="1"/>
  <c r="I208" i="4" s="1"/>
  <c r="H210" i="4"/>
  <c r="H209" i="4" s="1"/>
  <c r="H208" i="4" s="1"/>
  <c r="I206" i="4"/>
  <c r="I205" i="4" s="1"/>
  <c r="I204" i="4" s="1"/>
  <c r="H206" i="4"/>
  <c r="H205" i="4" s="1"/>
  <c r="H204" i="4" s="1"/>
  <c r="I200" i="4"/>
  <c r="I899" i="5" s="1"/>
  <c r="H200" i="4"/>
  <c r="H899" i="5" s="1"/>
  <c r="I194" i="4"/>
  <c r="I193" i="4" s="1"/>
  <c r="H194" i="4"/>
  <c r="H193" i="4" s="1"/>
  <c r="I191" i="4"/>
  <c r="I190" i="4" s="1"/>
  <c r="H191" i="4"/>
  <c r="H190" i="4" s="1"/>
  <c r="I187" i="4"/>
  <c r="H187" i="4"/>
  <c r="I185" i="4"/>
  <c r="H185" i="4"/>
  <c r="I183" i="4"/>
  <c r="H183" i="4"/>
  <c r="I180" i="4"/>
  <c r="I179" i="4" s="1"/>
  <c r="H180" i="4"/>
  <c r="H179" i="4" s="1"/>
  <c r="I173" i="4"/>
  <c r="I172" i="4" s="1"/>
  <c r="I171" i="4" s="1"/>
  <c r="I170" i="4" s="1"/>
  <c r="I169" i="4" s="1"/>
  <c r="I168" i="4" s="1"/>
  <c r="I1215" i="4" s="1"/>
  <c r="H173" i="4"/>
  <c r="H172" i="4" s="1"/>
  <c r="H171" i="4" s="1"/>
  <c r="H170" i="4" s="1"/>
  <c r="H169" i="4" s="1"/>
  <c r="H168" i="4" s="1"/>
  <c r="H1215" i="4" s="1"/>
  <c r="I166" i="4"/>
  <c r="I165" i="4" s="1"/>
  <c r="H166" i="4"/>
  <c r="H165" i="4" s="1"/>
  <c r="I161" i="4"/>
  <c r="I160" i="4" s="1"/>
  <c r="I159" i="4" s="1"/>
  <c r="I158" i="4" s="1"/>
  <c r="I1280" i="4" s="1"/>
  <c r="H161" i="4"/>
  <c r="H160" i="4" s="1"/>
  <c r="H159" i="4" s="1"/>
  <c r="H158" i="4" s="1"/>
  <c r="H1280" i="4" s="1"/>
  <c r="I156" i="4"/>
  <c r="I155" i="4" s="1"/>
  <c r="H156" i="4"/>
  <c r="H155" i="4" s="1"/>
  <c r="H154" i="4" s="1"/>
  <c r="I151" i="4"/>
  <c r="I150" i="4" s="1"/>
  <c r="I149" i="4" s="1"/>
  <c r="H151" i="4"/>
  <c r="H150" i="4" s="1"/>
  <c r="H149" i="4" s="1"/>
  <c r="I147" i="4"/>
  <c r="I146" i="4" s="1"/>
  <c r="I145" i="4" s="1"/>
  <c r="H147" i="4"/>
  <c r="H146" i="4" s="1"/>
  <c r="H145" i="4" s="1"/>
  <c r="I142" i="4"/>
  <c r="I141" i="4" s="1"/>
  <c r="I140" i="4" s="1"/>
  <c r="I139" i="4" s="1"/>
  <c r="H142" i="4"/>
  <c r="H141" i="4" s="1"/>
  <c r="H140" i="4" s="1"/>
  <c r="H139" i="4" s="1"/>
  <c r="I138" i="4"/>
  <c r="H138" i="4"/>
  <c r="I134" i="4"/>
  <c r="H134" i="4"/>
  <c r="I128" i="4"/>
  <c r="H128" i="4"/>
  <c r="I126" i="4"/>
  <c r="H126" i="4"/>
  <c r="I120" i="4"/>
  <c r="I119" i="4" s="1"/>
  <c r="H120" i="4"/>
  <c r="H119" i="4" s="1"/>
  <c r="I117" i="4"/>
  <c r="I116" i="4" s="1"/>
  <c r="H117" i="4"/>
  <c r="H116" i="4" s="1"/>
  <c r="I111" i="4"/>
  <c r="I110" i="4" s="1"/>
  <c r="I109" i="4" s="1"/>
  <c r="H111" i="4"/>
  <c r="H110" i="4" s="1"/>
  <c r="H109" i="4" s="1"/>
  <c r="I107" i="4"/>
  <c r="I106" i="4" s="1"/>
  <c r="H107" i="4"/>
  <c r="H106" i="4" s="1"/>
  <c r="I104" i="4"/>
  <c r="H104" i="4"/>
  <c r="I102" i="4"/>
  <c r="H102" i="4"/>
  <c r="I98" i="4"/>
  <c r="I97" i="4" s="1"/>
  <c r="I96" i="4" s="1"/>
  <c r="H98" i="4"/>
  <c r="H97" i="4" s="1"/>
  <c r="H96" i="4" s="1"/>
  <c r="I93" i="4"/>
  <c r="H93" i="4"/>
  <c r="I91" i="4"/>
  <c r="H91" i="4"/>
  <c r="I88" i="4"/>
  <c r="H88" i="4"/>
  <c r="I86" i="4"/>
  <c r="H86" i="4"/>
  <c r="I83" i="4"/>
  <c r="H83" i="4"/>
  <c r="I78" i="4"/>
  <c r="I77" i="4" s="1"/>
  <c r="H78" i="4"/>
  <c r="H77" i="4" s="1"/>
  <c r="I74" i="4"/>
  <c r="I73" i="4" s="1"/>
  <c r="H74" i="4"/>
  <c r="H73" i="4" s="1"/>
  <c r="I69" i="4"/>
  <c r="H69" i="4"/>
  <c r="I66" i="4"/>
  <c r="H66" i="4"/>
  <c r="I65" i="4"/>
  <c r="H65" i="4"/>
  <c r="H64" i="4" s="1"/>
  <c r="I62" i="4"/>
  <c r="H62" i="4"/>
  <c r="I60" i="4"/>
  <c r="H60" i="4"/>
  <c r="I54" i="4"/>
  <c r="I53" i="4" s="1"/>
  <c r="I52" i="4" s="1"/>
  <c r="I51" i="4" s="1"/>
  <c r="H54" i="4"/>
  <c r="H53" i="4" s="1"/>
  <c r="H52" i="4" s="1"/>
  <c r="H51" i="4" s="1"/>
  <c r="I49" i="4"/>
  <c r="I48" i="4" s="1"/>
  <c r="H49" i="4"/>
  <c r="H48" i="4" s="1"/>
  <c r="I47" i="4"/>
  <c r="H47" i="4"/>
  <c r="I44" i="4"/>
  <c r="H44" i="4"/>
  <c r="I36" i="4"/>
  <c r="I35" i="4" s="1"/>
  <c r="I34" i="4" s="1"/>
  <c r="I33" i="4" s="1"/>
  <c r="I32" i="4" s="1"/>
  <c r="H36" i="4"/>
  <c r="H35" i="4" s="1"/>
  <c r="H34" i="4" s="1"/>
  <c r="H33" i="4" s="1"/>
  <c r="H32" i="4" s="1"/>
  <c r="I30" i="4"/>
  <c r="I29" i="4" s="1"/>
  <c r="I28" i="4" s="1"/>
  <c r="I27" i="4" s="1"/>
  <c r="I26" i="4" s="1"/>
  <c r="H30" i="4"/>
  <c r="H29" i="4" s="1"/>
  <c r="H28" i="4" s="1"/>
  <c r="H27" i="4" s="1"/>
  <c r="H26" i="4" s="1"/>
  <c r="I24" i="4"/>
  <c r="I23" i="4" s="1"/>
  <c r="H24" i="4"/>
  <c r="H23" i="4" s="1"/>
  <c r="I21" i="4"/>
  <c r="H21" i="4"/>
  <c r="I19" i="4"/>
  <c r="H107" i="3" s="1"/>
  <c r="H106" i="3" s="1"/>
  <c r="H103" i="3" s="1"/>
  <c r="H102" i="3" s="1"/>
  <c r="H101" i="3" s="1"/>
  <c r="H100" i="3" s="1"/>
  <c r="F14" i="2" s="1"/>
  <c r="H19" i="4"/>
  <c r="G107" i="3" s="1"/>
  <c r="G106" i="3" s="1"/>
  <c r="G103" i="3" s="1"/>
  <c r="G102" i="3" s="1"/>
  <c r="G101" i="3" s="1"/>
  <c r="G100" i="3" s="1"/>
  <c r="E14" i="2" s="1"/>
  <c r="I17" i="4"/>
  <c r="H17" i="4"/>
  <c r="F79" i="3" l="1"/>
  <c r="F78" i="3" s="1"/>
  <c r="F77" i="3" s="1"/>
  <c r="F63" i="3" s="1"/>
  <c r="G33" i="34"/>
  <c r="H612" i="5"/>
  <c r="H610" i="5"/>
  <c r="H609" i="5" s="1"/>
  <c r="H608" i="5" s="1"/>
  <c r="H607" i="5" s="1"/>
  <c r="H606" i="5" s="1"/>
  <c r="H900" i="5"/>
  <c r="H898" i="5"/>
  <c r="H897" i="5" s="1"/>
  <c r="H896" i="5" s="1"/>
  <c r="H895" i="5" s="1"/>
  <c r="H894" i="5" s="1"/>
  <c r="H827" i="5" s="1"/>
  <c r="H53" i="34"/>
  <c r="H41" i="5"/>
  <c r="H513" i="5"/>
  <c r="H512" i="5" s="1"/>
  <c r="H515" i="5"/>
  <c r="H673" i="5"/>
  <c r="H675" i="5"/>
  <c r="I900" i="5"/>
  <c r="I898" i="5"/>
  <c r="I897" i="5" s="1"/>
  <c r="I896" i="5" s="1"/>
  <c r="I895" i="5" s="1"/>
  <c r="I894" i="5" s="1"/>
  <c r="I827" i="5" s="1"/>
  <c r="I53" i="34"/>
  <c r="I41" i="5"/>
  <c r="I515" i="5"/>
  <c r="I513" i="5"/>
  <c r="I512" i="5" s="1"/>
  <c r="I612" i="5"/>
  <c r="I610" i="5"/>
  <c r="I609" i="5" s="1"/>
  <c r="I608" i="5" s="1"/>
  <c r="I607" i="5" s="1"/>
  <c r="I606" i="5" s="1"/>
  <c r="I675" i="5"/>
  <c r="I673" i="5"/>
  <c r="H394" i="4"/>
  <c r="H525" i="5"/>
  <c r="I394" i="4"/>
  <c r="I525" i="5"/>
  <c r="H1272" i="4"/>
  <c r="I1272" i="4"/>
  <c r="I563" i="4"/>
  <c r="H563" i="4"/>
  <c r="G147" i="3"/>
  <c r="G143" i="3" s="1"/>
  <c r="H387" i="4"/>
  <c r="H386" i="4" s="1"/>
  <c r="G790" i="3"/>
  <c r="G789" i="3" s="1"/>
  <c r="G788" i="3" s="1"/>
  <c r="G787" i="3" s="1"/>
  <c r="H432" i="4"/>
  <c r="H431" i="4" s="1"/>
  <c r="H430" i="4" s="1"/>
  <c r="G835" i="3"/>
  <c r="G834" i="3" s="1"/>
  <c r="G833" i="3" s="1"/>
  <c r="G832" i="3" s="1"/>
  <c r="H447" i="4"/>
  <c r="H446" i="4" s="1"/>
  <c r="H445" i="4" s="1"/>
  <c r="G850" i="3"/>
  <c r="G849" i="3" s="1"/>
  <c r="G848" i="3" s="1"/>
  <c r="G847" i="3" s="1"/>
  <c r="H478" i="4"/>
  <c r="H477" i="4" s="1"/>
  <c r="G881" i="3"/>
  <c r="G880" i="3" s="1"/>
  <c r="G879" i="3" s="1"/>
  <c r="G871" i="3" s="1"/>
  <c r="G870" i="3" s="1"/>
  <c r="H493" i="4"/>
  <c r="H488" i="4" s="1"/>
  <c r="H484" i="4" s="1"/>
  <c r="H483" i="4" s="1"/>
  <c r="G896" i="3"/>
  <c r="G895" i="3" s="1"/>
  <c r="G890" i="3" s="1"/>
  <c r="G886" i="3" s="1"/>
  <c r="G885" i="3" s="1"/>
  <c r="G942" i="3"/>
  <c r="G941" i="3" s="1"/>
  <c r="G940" i="3" s="1"/>
  <c r="G939" i="3" s="1"/>
  <c r="I387" i="4"/>
  <c r="I386" i="4" s="1"/>
  <c r="H790" i="3"/>
  <c r="H789" i="3" s="1"/>
  <c r="H788" i="3" s="1"/>
  <c r="H787" i="3" s="1"/>
  <c r="I432" i="4"/>
  <c r="I431" i="4" s="1"/>
  <c r="I430" i="4" s="1"/>
  <c r="H835" i="3"/>
  <c r="H834" i="3" s="1"/>
  <c r="H833" i="3" s="1"/>
  <c r="H832" i="3" s="1"/>
  <c r="I447" i="4"/>
  <c r="I446" i="4" s="1"/>
  <c r="I445" i="4" s="1"/>
  <c r="H850" i="3"/>
  <c r="H849" i="3" s="1"/>
  <c r="H848" i="3" s="1"/>
  <c r="H847" i="3" s="1"/>
  <c r="I478" i="4"/>
  <c r="I477" i="4" s="1"/>
  <c r="H881" i="3"/>
  <c r="H880" i="3" s="1"/>
  <c r="H879" i="3" s="1"/>
  <c r="H871" i="3" s="1"/>
  <c r="H870" i="3" s="1"/>
  <c r="I493" i="4"/>
  <c r="I488" i="4" s="1"/>
  <c r="I484" i="4" s="1"/>
  <c r="I483" i="4" s="1"/>
  <c r="H896" i="3"/>
  <c r="H895" i="3" s="1"/>
  <c r="H890" i="3" s="1"/>
  <c r="H886" i="3" s="1"/>
  <c r="H885" i="3" s="1"/>
  <c r="H942" i="3"/>
  <c r="H941" i="3" s="1"/>
  <c r="H940" i="3" s="1"/>
  <c r="H939" i="3" s="1"/>
  <c r="I353" i="4"/>
  <c r="I352" i="4" s="1"/>
  <c r="I351" i="4" s="1"/>
  <c r="I350" i="4" s="1"/>
  <c r="I349" i="4" s="1"/>
  <c r="H713" i="3"/>
  <c r="H712" i="3" s="1"/>
  <c r="H711" i="3" s="1"/>
  <c r="H710" i="3" s="1"/>
  <c r="H709" i="3" s="1"/>
  <c r="H708" i="3" s="1"/>
  <c r="H707" i="3" s="1"/>
  <c r="I1155" i="4"/>
  <c r="H512" i="3"/>
  <c r="H511" i="3" s="1"/>
  <c r="I1157" i="4"/>
  <c r="H516" i="3"/>
  <c r="H353" i="4"/>
  <c r="H352" i="4" s="1"/>
  <c r="H351" i="4" s="1"/>
  <c r="H350" i="4" s="1"/>
  <c r="H349" i="4" s="1"/>
  <c r="H348" i="4" s="1"/>
  <c r="G713" i="3"/>
  <c r="G712" i="3" s="1"/>
  <c r="G711" i="3" s="1"/>
  <c r="G710" i="3" s="1"/>
  <c r="G709" i="3" s="1"/>
  <c r="G708" i="3" s="1"/>
  <c r="G707" i="3" s="1"/>
  <c r="H1155" i="4"/>
  <c r="G512" i="3"/>
  <c r="G511" i="3" s="1"/>
  <c r="H1157" i="4"/>
  <c r="G516" i="3"/>
  <c r="H1077" i="4"/>
  <c r="H1074" i="4" s="1"/>
  <c r="G435" i="3"/>
  <c r="G433" i="3" s="1"/>
  <c r="G430" i="3" s="1"/>
  <c r="H1089" i="4"/>
  <c r="H1086" i="4" s="1"/>
  <c r="G446" i="3"/>
  <c r="G445" i="3" s="1"/>
  <c r="G442" i="3" s="1"/>
  <c r="I1077" i="4"/>
  <c r="I1074" i="4" s="1"/>
  <c r="H435" i="3"/>
  <c r="H433" i="3" s="1"/>
  <c r="H430" i="3" s="1"/>
  <c r="I1089" i="4"/>
  <c r="I1086" i="4" s="1"/>
  <c r="H446" i="3"/>
  <c r="H445" i="3" s="1"/>
  <c r="H442" i="3" s="1"/>
  <c r="I199" i="4"/>
  <c r="I198" i="4" s="1"/>
  <c r="I197" i="4" s="1"/>
  <c r="I196" i="4" s="1"/>
  <c r="H262" i="3"/>
  <c r="H261" i="3" s="1"/>
  <c r="H260" i="3" s="1"/>
  <c r="H259" i="3" s="1"/>
  <c r="H258" i="3" s="1"/>
  <c r="H238" i="3" s="1"/>
  <c r="H199" i="4"/>
  <c r="H198" i="4" s="1"/>
  <c r="H197" i="4" s="1"/>
  <c r="H196" i="4" s="1"/>
  <c r="G262" i="3"/>
  <c r="G261" i="3" s="1"/>
  <c r="G260" i="3" s="1"/>
  <c r="G259" i="3" s="1"/>
  <c r="G258" i="3" s="1"/>
  <c r="G238" i="3" s="1"/>
  <c r="I136" i="4"/>
  <c r="I133" i="4" s="1"/>
  <c r="I132" i="4" s="1"/>
  <c r="I131" i="4" s="1"/>
  <c r="H166" i="3"/>
  <c r="H164" i="3" s="1"/>
  <c r="H161" i="3" s="1"/>
  <c r="I593" i="4"/>
  <c r="I592" i="4" s="1"/>
  <c r="H169" i="3"/>
  <c r="H168" i="3" s="1"/>
  <c r="H167" i="3" s="1"/>
  <c r="H136" i="4"/>
  <c r="H133" i="4" s="1"/>
  <c r="H132" i="4" s="1"/>
  <c r="H131" i="4" s="1"/>
  <c r="G166" i="3"/>
  <c r="G164" i="3" s="1"/>
  <c r="G161" i="3" s="1"/>
  <c r="H593" i="4"/>
  <c r="H592" i="4" s="1"/>
  <c r="G169" i="3"/>
  <c r="G168" i="3" s="1"/>
  <c r="G167" i="3" s="1"/>
  <c r="I46" i="4"/>
  <c r="I43" i="4" s="1"/>
  <c r="I42" i="4" s="1"/>
  <c r="I41" i="4" s="1"/>
  <c r="I40" i="4" s="1"/>
  <c r="H18" i="3"/>
  <c r="H17" i="3" s="1"/>
  <c r="I64" i="4"/>
  <c r="I59" i="4" s="1"/>
  <c r="H52" i="3"/>
  <c r="H51" i="3" s="1"/>
  <c r="H46" i="3" s="1"/>
  <c r="H45" i="3" s="1"/>
  <c r="H81" i="4"/>
  <c r="H80" i="4" s="1"/>
  <c r="G69" i="3"/>
  <c r="G68" i="3" s="1"/>
  <c r="G67" i="3" s="1"/>
  <c r="G63" i="3" s="1"/>
  <c r="H46" i="4"/>
  <c r="H43" i="4" s="1"/>
  <c r="H42" i="4" s="1"/>
  <c r="H41" i="4" s="1"/>
  <c r="H40" i="4" s="1"/>
  <c r="G18" i="3"/>
  <c r="G17" i="3" s="1"/>
  <c r="H59" i="4"/>
  <c r="G52" i="3"/>
  <c r="G51" i="3" s="1"/>
  <c r="G46" i="3" s="1"/>
  <c r="G45" i="3" s="1"/>
  <c r="I81" i="4"/>
  <c r="I80" i="4" s="1"/>
  <c r="H69" i="3"/>
  <c r="H68" i="3" s="1"/>
  <c r="H67" i="3" s="1"/>
  <c r="H63" i="3" s="1"/>
  <c r="H1240" i="4"/>
  <c r="H688" i="4"/>
  <c r="H743" i="4"/>
  <c r="I810" i="4"/>
  <c r="I809" i="4" s="1"/>
  <c r="H810" i="4"/>
  <c r="H809" i="4" s="1"/>
  <c r="I647" i="4"/>
  <c r="I773" i="4"/>
  <c r="H647" i="4"/>
  <c r="H773" i="4"/>
  <c r="I1240" i="4"/>
  <c r="I688" i="4"/>
  <c r="I743" i="4"/>
  <c r="H615" i="4"/>
  <c r="H614" i="4" s="1"/>
  <c r="I615" i="4"/>
  <c r="I614" i="4" s="1"/>
  <c r="H438" i="4"/>
  <c r="I438" i="4"/>
  <c r="H598" i="4"/>
  <c r="H597" i="4" s="1"/>
  <c r="H596" i="4" s="1"/>
  <c r="H595" i="4" s="1"/>
  <c r="H68" i="4"/>
  <c r="I203" i="4"/>
  <c r="I1274" i="4" s="1"/>
  <c r="I182" i="4"/>
  <c r="I178" i="4" s="1"/>
  <c r="I325" i="4"/>
  <c r="I321" i="4" s="1"/>
  <c r="I975" i="4"/>
  <c r="H203" i="4"/>
  <c r="H1274" i="4" s="1"/>
  <c r="H215" i="4"/>
  <c r="H214" i="4" s="1"/>
  <c r="I293" i="4"/>
  <c r="I292" i="4" s="1"/>
  <c r="I291" i="4" s="1"/>
  <c r="I290" i="4" s="1"/>
  <c r="I795" i="4"/>
  <c r="H937" i="4"/>
  <c r="H932" i="4" s="1"/>
  <c r="H928" i="4" s="1"/>
  <c r="I919" i="4"/>
  <c r="I918" i="4" s="1"/>
  <c r="I917" i="4" s="1"/>
  <c r="I189" i="4"/>
  <c r="H16" i="4"/>
  <c r="H15" i="4" s="1"/>
  <c r="H14" i="4" s="1"/>
  <c r="H13" i="4" s="1"/>
  <c r="H12" i="4" s="1"/>
  <c r="H125" i="4"/>
  <c r="H124" i="4" s="1"/>
  <c r="H123" i="4" s="1"/>
  <c r="H122" i="4" s="1"/>
  <c r="I423" i="4"/>
  <c r="I460" i="4"/>
  <c r="I459" i="4" s="1"/>
  <c r="I470" i="4"/>
  <c r="I897" i="4"/>
  <c r="I896" i="4" s="1"/>
  <c r="I994" i="4"/>
  <c r="I1000" i="4"/>
  <c r="I1007" i="4"/>
  <c r="H325" i="4"/>
  <c r="H321" i="4" s="1"/>
  <c r="H400" i="4"/>
  <c r="I937" i="4"/>
  <c r="I932" i="4" s="1"/>
  <c r="I928" i="4" s="1"/>
  <c r="H961" i="4"/>
  <c r="H960" i="4" s="1"/>
  <c r="H955" i="4" s="1"/>
  <c r="H1265" i="4" s="1"/>
  <c r="H975" i="4"/>
  <c r="H1191" i="4"/>
  <c r="I85" i="4"/>
  <c r="I90" i="4"/>
  <c r="I125" i="4"/>
  <c r="I124" i="4" s="1"/>
  <c r="I123" i="4" s="1"/>
  <c r="I122" i="4" s="1"/>
  <c r="H235" i="4"/>
  <c r="H234" i="4" s="1"/>
  <c r="H1250" i="4" s="1"/>
  <c r="H535" i="4"/>
  <c r="H534" i="4" s="1"/>
  <c r="H533" i="4" s="1"/>
  <c r="H897" i="4"/>
  <c r="H896" i="4" s="1"/>
  <c r="I1196" i="4"/>
  <c r="I235" i="4"/>
  <c r="I234" i="4" s="1"/>
  <c r="I1250" i="4" s="1"/>
  <c r="H514" i="4"/>
  <c r="H508" i="4" s="1"/>
  <c r="H507" i="4" s="1"/>
  <c r="H506" i="4" s="1"/>
  <c r="I556" i="4"/>
  <c r="I828" i="4"/>
  <c r="I841" i="4"/>
  <c r="I910" i="4"/>
  <c r="I906" i="4" s="1"/>
  <c r="I905" i="4" s="1"/>
  <c r="H1000" i="4"/>
  <c r="I1029" i="4"/>
  <c r="I1028" i="4" s="1"/>
  <c r="I1128" i="4"/>
  <c r="I1127" i="4" s="1"/>
  <c r="I1126" i="4" s="1"/>
  <c r="I940" i="4"/>
  <c r="I253" i="4"/>
  <c r="I252" i="4" s="1"/>
  <c r="I251" i="4" s="1"/>
  <c r="H1054" i="4"/>
  <c r="H940" i="4"/>
  <c r="H189" i="4"/>
  <c r="I788" i="4"/>
  <c r="I784" i="4" s="1"/>
  <c r="H1029" i="4"/>
  <c r="H1028" i="4" s="1"/>
  <c r="I16" i="4"/>
  <c r="I15" i="4" s="1"/>
  <c r="I14" i="4" s="1"/>
  <c r="I13" i="4" s="1"/>
  <c r="I12" i="4" s="1"/>
  <c r="H85" i="4"/>
  <c r="H90" i="4"/>
  <c r="I215" i="4"/>
  <c r="I214" i="4" s="1"/>
  <c r="I400" i="4"/>
  <c r="H470" i="4"/>
  <c r="H841" i="4"/>
  <c r="H919" i="4"/>
  <c r="H918" i="4" s="1"/>
  <c r="H917" i="4" s="1"/>
  <c r="H994" i="4"/>
  <c r="H1128" i="4"/>
  <c r="H1127" i="4" s="1"/>
  <c r="H1126" i="4" s="1"/>
  <c r="H423" i="4"/>
  <c r="H556" i="4"/>
  <c r="I671" i="4"/>
  <c r="H164" i="4"/>
  <c r="H163" i="4"/>
  <c r="H1281" i="4" s="1"/>
  <c r="H701" i="4"/>
  <c r="H761" i="4"/>
  <c r="H760" i="4"/>
  <c r="H828" i="4"/>
  <c r="I101" i="4"/>
  <c r="I100" i="4" s="1"/>
  <c r="I95" i="4" s="1"/>
  <c r="I1269" i="4" s="1"/>
  <c r="H115" i="4"/>
  <c r="H114" i="4" s="1"/>
  <c r="H113" i="4" s="1"/>
  <c r="H314" i="4"/>
  <c r="H313" i="4" s="1"/>
  <c r="I546" i="4"/>
  <c r="I547" i="4"/>
  <c r="I637" i="4"/>
  <c r="I1142" i="4"/>
  <c r="I264" i="4"/>
  <c r="I263" i="4" s="1"/>
  <c r="I1276" i="4" s="1"/>
  <c r="H293" i="4"/>
  <c r="H292" i="4" s="1"/>
  <c r="H291" i="4" s="1"/>
  <c r="H290" i="4" s="1"/>
  <c r="I115" i="4"/>
  <c r="I114" i="4" s="1"/>
  <c r="I113" i="4" s="1"/>
  <c r="H101" i="4"/>
  <c r="H100" i="4" s="1"/>
  <c r="H95" i="4" s="1"/>
  <c r="H1269" i="4" s="1"/>
  <c r="H153" i="4"/>
  <c r="H1279" i="4" s="1"/>
  <c r="H182" i="4"/>
  <c r="H178" i="4" s="1"/>
  <c r="H253" i="4"/>
  <c r="H252" i="4" s="1"/>
  <c r="H251" i="4" s="1"/>
  <c r="I280" i="4"/>
  <c r="I314" i="4"/>
  <c r="I313" i="4" s="1"/>
  <c r="H670" i="4"/>
  <c r="H671" i="4"/>
  <c r="H1118" i="4"/>
  <c r="H1113" i="4" s="1"/>
  <c r="H378" i="4"/>
  <c r="H374" i="4" s="1"/>
  <c r="H574" i="4"/>
  <c r="H573" i="4" s="1"/>
  <c r="I598" i="4"/>
  <c r="I597" i="4" s="1"/>
  <c r="I596" i="4" s="1"/>
  <c r="I595" i="4" s="1"/>
  <c r="I701" i="4"/>
  <c r="I768" i="4"/>
  <c r="H788" i="4"/>
  <c r="H784" i="4" s="1"/>
  <c r="H910" i="4"/>
  <c r="H906" i="4" s="1"/>
  <c r="H905" i="4" s="1"/>
  <c r="H1007" i="4"/>
  <c r="I1015" i="4"/>
  <c r="H1161" i="4"/>
  <c r="I1191" i="4"/>
  <c r="H1196" i="4"/>
  <c r="I378" i="4"/>
  <c r="I374" i="4" s="1"/>
  <c r="I535" i="4"/>
  <c r="I534" i="4" s="1"/>
  <c r="I533" i="4" s="1"/>
  <c r="I574" i="4"/>
  <c r="I573" i="4" s="1"/>
  <c r="I572" i="4" s="1"/>
  <c r="I587" i="4"/>
  <c r="H768" i="4"/>
  <c r="H795" i="4"/>
  <c r="H1015" i="4"/>
  <c r="I1161" i="4"/>
  <c r="I144" i="4"/>
  <c r="I164" i="4"/>
  <c r="I163" i="4"/>
  <c r="I1281" i="4" s="1"/>
  <c r="H264" i="4"/>
  <c r="H263" i="4" s="1"/>
  <c r="H1276" i="4" s="1"/>
  <c r="H280" i="4"/>
  <c r="H281" i="4"/>
  <c r="H144" i="4"/>
  <c r="I153" i="4"/>
  <c r="I1279" i="4" s="1"/>
  <c r="I154" i="4"/>
  <c r="H344" i="4"/>
  <c r="H460" i="4"/>
  <c r="H459" i="4" s="1"/>
  <c r="I961" i="4"/>
  <c r="I960" i="4" s="1"/>
  <c r="I955" i="4" s="1"/>
  <c r="I1265" i="4" s="1"/>
  <c r="H547" i="4"/>
  <c r="H546" i="4"/>
  <c r="I344" i="4"/>
  <c r="H637" i="4"/>
  <c r="I1172" i="4"/>
  <c r="I1171" i="4" s="1"/>
  <c r="I1231" i="4" s="1"/>
  <c r="I1234" i="4" s="1"/>
  <c r="H1142" i="4"/>
  <c r="I514" i="4"/>
  <c r="I508" i="4" s="1"/>
  <c r="I507" i="4" s="1"/>
  <c r="I506" i="4" s="1"/>
  <c r="H587" i="4"/>
  <c r="I761" i="4"/>
  <c r="I760" i="4"/>
  <c r="I1055" i="4"/>
  <c r="I1054" i="4"/>
  <c r="I1118" i="4"/>
  <c r="I1113" i="4" s="1"/>
  <c r="H1172" i="4"/>
  <c r="H1171" i="4" s="1"/>
  <c r="H1231" i="4" s="1"/>
  <c r="H1234" i="4" s="1"/>
  <c r="I68" i="4"/>
  <c r="I1277" i="4" l="1"/>
  <c r="H1277" i="4"/>
  <c r="I628" i="4"/>
  <c r="G32" i="34"/>
  <c r="G31" i="34" s="1"/>
  <c r="G30" i="34" s="1"/>
  <c r="G29" i="34" s="1"/>
  <c r="G34" i="34"/>
  <c r="H628" i="4"/>
  <c r="I675" i="4"/>
  <c r="H675" i="4"/>
  <c r="I385" i="4"/>
  <c r="I373" i="4" s="1"/>
  <c r="I372" i="4" s="1"/>
  <c r="H385" i="4"/>
  <c r="H373" i="4" s="1"/>
  <c r="I42" i="5"/>
  <c r="I40" i="5"/>
  <c r="I39" i="5" s="1"/>
  <c r="I38" i="5" s="1"/>
  <c r="I37" i="5" s="1"/>
  <c r="I36" i="5" s="1"/>
  <c r="I35" i="5" s="1"/>
  <c r="I34" i="5" s="1"/>
  <c r="H54" i="34"/>
  <c r="H52" i="34"/>
  <c r="H51" i="34" s="1"/>
  <c r="H50" i="34" s="1"/>
  <c r="H49" i="34" s="1"/>
  <c r="H48" i="34" s="1"/>
  <c r="H47" i="34" s="1"/>
  <c r="H46" i="34" s="1"/>
  <c r="H344" i="34" s="1"/>
  <c r="I54" i="34"/>
  <c r="I52" i="34"/>
  <c r="I51" i="34" s="1"/>
  <c r="I50" i="34" s="1"/>
  <c r="I49" i="34" s="1"/>
  <c r="I48" i="34" s="1"/>
  <c r="I47" i="34" s="1"/>
  <c r="I46" i="34" s="1"/>
  <c r="I344" i="34" s="1"/>
  <c r="H42" i="5"/>
  <c r="H40" i="5"/>
  <c r="H39" i="5" s="1"/>
  <c r="H38" i="5" s="1"/>
  <c r="H37" i="5" s="1"/>
  <c r="H36" i="5" s="1"/>
  <c r="H35" i="5" s="1"/>
  <c r="H34" i="5" s="1"/>
  <c r="I526" i="5"/>
  <c r="I524" i="5"/>
  <c r="I523" i="5" s="1"/>
  <c r="I511" i="5" s="1"/>
  <c r="I510" i="5" s="1"/>
  <c r="I496" i="5" s="1"/>
  <c r="I454" i="5" s="1"/>
  <c r="H526" i="5"/>
  <c r="H524" i="5"/>
  <c r="H523" i="5" s="1"/>
  <c r="H511" i="5" s="1"/>
  <c r="H510" i="5" s="1"/>
  <c r="H496" i="5" s="1"/>
  <c r="H454" i="5" s="1"/>
  <c r="G237" i="3"/>
  <c r="E21" i="2"/>
  <c r="E20" i="2" s="1"/>
  <c r="H237" i="3"/>
  <c r="F21" i="2"/>
  <c r="F20" i="2" s="1"/>
  <c r="G534" i="3"/>
  <c r="E38" i="2"/>
  <c r="E34" i="2" s="1"/>
  <c r="H534" i="3"/>
  <c r="F38" i="2"/>
  <c r="F34" i="2" s="1"/>
  <c r="H908" i="3"/>
  <c r="F46" i="2"/>
  <c r="F43" i="2" s="1"/>
  <c r="G908" i="3"/>
  <c r="E46" i="2"/>
  <c r="E43" i="2" s="1"/>
  <c r="I555" i="4"/>
  <c r="I554" i="4" s="1"/>
  <c r="I553" i="4" s="1"/>
  <c r="I552" i="4" s="1"/>
  <c r="I551" i="4" s="1"/>
  <c r="H555" i="4"/>
  <c r="H554" i="4" s="1"/>
  <c r="H553" i="4" s="1"/>
  <c r="H552" i="4" s="1"/>
  <c r="H551" i="4" s="1"/>
  <c r="H130" i="4"/>
  <c r="H1154" i="4"/>
  <c r="H1153" i="4" s="1"/>
  <c r="H1141" i="4" s="1"/>
  <c r="G514" i="3"/>
  <c r="G513" i="3" s="1"/>
  <c r="G510" i="3" s="1"/>
  <c r="G509" i="3" s="1"/>
  <c r="G497" i="3" s="1"/>
  <c r="G481" i="3" s="1"/>
  <c r="E31" i="2" s="1"/>
  <c r="I1154" i="4"/>
  <c r="I1153" i="4" s="1"/>
  <c r="I1141" i="4" s="1"/>
  <c r="H514" i="3"/>
  <c r="H513" i="3" s="1"/>
  <c r="H510" i="3" s="1"/>
  <c r="H509" i="3" s="1"/>
  <c r="H497" i="3" s="1"/>
  <c r="H481" i="3" s="1"/>
  <c r="F31" i="2" s="1"/>
  <c r="H469" i="4"/>
  <c r="H468" i="4" s="1"/>
  <c r="H467" i="4" s="1"/>
  <c r="H869" i="3"/>
  <c r="F42" i="2" s="1"/>
  <c r="H775" i="3"/>
  <c r="H774" i="3" s="1"/>
  <c r="F41" i="2" s="1"/>
  <c r="G869" i="3"/>
  <c r="E42" i="2" s="1"/>
  <c r="G775" i="3"/>
  <c r="G774" i="3" s="1"/>
  <c r="E41" i="2" s="1"/>
  <c r="I233" i="4"/>
  <c r="I232" i="4" s="1"/>
  <c r="I225" i="4" s="1"/>
  <c r="I1246" i="4" s="1"/>
  <c r="H233" i="4"/>
  <c r="H232" i="4" s="1"/>
  <c r="H225" i="4" s="1"/>
  <c r="H1246" i="4" s="1"/>
  <c r="I213" i="4"/>
  <c r="I212" i="4" s="1"/>
  <c r="I1225" i="4"/>
  <c r="H213" i="4"/>
  <c r="H212" i="4" s="1"/>
  <c r="H1225" i="4"/>
  <c r="H1266" i="4"/>
  <c r="I1266" i="4"/>
  <c r="I11" i="4"/>
  <c r="H426" i="3"/>
  <c r="G426" i="3"/>
  <c r="H586" i="4"/>
  <c r="H585" i="4" s="1"/>
  <c r="H584" i="4" s="1"/>
  <c r="I586" i="4"/>
  <c r="I585" i="4" s="1"/>
  <c r="I584" i="4" s="1"/>
  <c r="G155" i="3"/>
  <c r="G142" i="3" s="1"/>
  <c r="G141" i="3" s="1"/>
  <c r="E17" i="2" s="1"/>
  <c r="H155" i="3"/>
  <c r="H142" i="3" s="1"/>
  <c r="H141" i="3" s="1"/>
  <c r="F17" i="2" s="1"/>
  <c r="G44" i="3"/>
  <c r="G43" i="3" s="1"/>
  <c r="E13" i="2" s="1"/>
  <c r="H44" i="3"/>
  <c r="H43" i="3" s="1"/>
  <c r="F13" i="2" s="1"/>
  <c r="H927" i="4"/>
  <c r="H926" i="4" s="1"/>
  <c r="H925" i="4" s="1"/>
  <c r="I927" i="4"/>
  <c r="I926" i="4" s="1"/>
  <c r="I925" i="4" s="1"/>
  <c r="H974" i="4"/>
  <c r="H973" i="4" s="1"/>
  <c r="H972" i="4" s="1"/>
  <c r="I974" i="4"/>
  <c r="I973" i="4" s="1"/>
  <c r="I972" i="4" s="1"/>
  <c r="I823" i="4"/>
  <c r="I1270" i="4" s="1"/>
  <c r="H823" i="4"/>
  <c r="H1270" i="4" s="1"/>
  <c r="I783" i="4"/>
  <c r="H783" i="4"/>
  <c r="H58" i="4"/>
  <c r="H572" i="4"/>
  <c r="H571" i="4" s="1"/>
  <c r="H250" i="4"/>
  <c r="H249" i="4" s="1"/>
  <c r="I250" i="4"/>
  <c r="I249" i="4" s="1"/>
  <c r="I993" i="4"/>
  <c r="I571" i="4"/>
  <c r="I1190" i="4"/>
  <c r="I1189" i="4" s="1"/>
  <c r="I1188" i="4" s="1"/>
  <c r="I1187" i="4" s="1"/>
  <c r="I1186" i="4" s="1"/>
  <c r="I202" i="4"/>
  <c r="H202" i="4"/>
  <c r="I177" i="4"/>
  <c r="I176" i="4" s="1"/>
  <c r="I175" i="4" s="1"/>
  <c r="H895" i="4"/>
  <c r="H742" i="4"/>
  <c r="I767" i="4"/>
  <c r="I766" i="4" s="1"/>
  <c r="I1023" i="4"/>
  <c r="I1275" i="4" s="1"/>
  <c r="I58" i="4"/>
  <c r="I469" i="4"/>
  <c r="I468" i="4" s="1"/>
  <c r="I467" i="4" s="1"/>
  <c r="I742" i="4"/>
  <c r="H1023" i="4"/>
  <c r="H1275" i="4" s="1"/>
  <c r="I1006" i="4"/>
  <c r="I895" i="4"/>
  <c r="I894" i="4" s="1"/>
  <c r="I76" i="4"/>
  <c r="I1214" i="4" s="1"/>
  <c r="H532" i="4"/>
  <c r="H531" i="4" s="1"/>
  <c r="H1256" i="4" s="1"/>
  <c r="H1257" i="4" s="1"/>
  <c r="H1070" i="4"/>
  <c r="H1069" i="4" s="1"/>
  <c r="H1190" i="4"/>
  <c r="H1189" i="4" s="1"/>
  <c r="H1188" i="4" s="1"/>
  <c r="H1187" i="4" s="1"/>
  <c r="H1186" i="4" s="1"/>
  <c r="I312" i="4"/>
  <c r="H177" i="4"/>
  <c r="H176" i="4" s="1"/>
  <c r="H175" i="4" s="1"/>
  <c r="H1218" i="4" s="1"/>
  <c r="I1070" i="4"/>
  <c r="I1069" i="4" s="1"/>
  <c r="H76" i="4"/>
  <c r="H1214" i="4" s="1"/>
  <c r="H1006" i="4"/>
  <c r="H993" i="4"/>
  <c r="I130" i="4"/>
  <c r="H312" i="4"/>
  <c r="I348" i="4"/>
  <c r="I532" i="4"/>
  <c r="I531" i="4" s="1"/>
  <c r="I1256" i="4" s="1"/>
  <c r="I1257" i="4" s="1"/>
  <c r="H767" i="4"/>
  <c r="H766" i="4" s="1"/>
  <c r="H11" i="4"/>
  <c r="I980" i="5" l="1"/>
  <c r="H980" i="5"/>
  <c r="G10" i="34"/>
  <c r="G9" i="34" s="1"/>
  <c r="F10" i="2"/>
  <c r="E10" i="2"/>
  <c r="E40" i="2"/>
  <c r="F40" i="2"/>
  <c r="H425" i="3"/>
  <c r="H419" i="3" s="1"/>
  <c r="G425" i="3"/>
  <c r="G419" i="3" s="1"/>
  <c r="G10" i="3"/>
  <c r="H10" i="3"/>
  <c r="I201" i="4"/>
  <c r="H1267" i="4"/>
  <c r="H201" i="4"/>
  <c r="H773" i="3"/>
  <c r="G773" i="3"/>
  <c r="H1263" i="4"/>
  <c r="I1263" i="4"/>
  <c r="I1249" i="4"/>
  <c r="H1249" i="4"/>
  <c r="I1218" i="4"/>
  <c r="I1219" i="4"/>
  <c r="H1219" i="4"/>
  <c r="H311" i="4"/>
  <c r="H310" i="4" s="1"/>
  <c r="H1271" i="4"/>
  <c r="I311" i="4"/>
  <c r="I310" i="4" s="1"/>
  <c r="I1271" i="4"/>
  <c r="H822" i="4"/>
  <c r="I627" i="4"/>
  <c r="I1267" i="4"/>
  <c r="I822" i="4"/>
  <c r="I765" i="4"/>
  <c r="I570" i="4"/>
  <c r="I569" i="4" s="1"/>
  <c r="H765" i="4"/>
  <c r="H570" i="4"/>
  <c r="H569" i="4" s="1"/>
  <c r="H954" i="4"/>
  <c r="H947" i="4" s="1"/>
  <c r="H894" i="4"/>
  <c r="H1125" i="4"/>
  <c r="I992" i="4"/>
  <c r="I991" i="4" s="1"/>
  <c r="I1125" i="4"/>
  <c r="I57" i="4"/>
  <c r="I56" i="4" s="1"/>
  <c r="I39" i="4" s="1"/>
  <c r="I371" i="4"/>
  <c r="I1241" i="4" s="1"/>
  <c r="I1244" i="4" s="1"/>
  <c r="H57" i="4"/>
  <c r="H56" i="4" s="1"/>
  <c r="H39" i="4" s="1"/>
  <c r="H372" i="4"/>
  <c r="H371" i="4" s="1"/>
  <c r="H1241" i="4" s="1"/>
  <c r="H1244" i="4" s="1"/>
  <c r="H992" i="4"/>
  <c r="H991" i="4" s="1"/>
  <c r="I954" i="4"/>
  <c r="I947" i="4" s="1"/>
  <c r="H627" i="4"/>
  <c r="H821" i="4" l="1"/>
  <c r="H808" i="4" s="1"/>
  <c r="I821" i="4"/>
  <c r="I1251" i="4" s="1"/>
  <c r="I1254" i="4" s="1"/>
  <c r="G328" i="3"/>
  <c r="G1091" i="3" s="1"/>
  <c r="E30" i="2"/>
  <c r="E27" i="2" s="1"/>
  <c r="E54" i="2" s="1"/>
  <c r="H328" i="3"/>
  <c r="H1091" i="3" s="1"/>
  <c r="F30" i="2"/>
  <c r="F27" i="2" s="1"/>
  <c r="F54" i="2" s="1"/>
  <c r="I626" i="4"/>
  <c r="I613" i="4" s="1"/>
  <c r="I1221" i="4"/>
  <c r="I1224" i="4" s="1"/>
  <c r="H1221" i="4"/>
  <c r="H1224" i="4" s="1"/>
  <c r="H1273" i="4"/>
  <c r="H1063" i="4"/>
  <c r="H971" i="4" s="1"/>
  <c r="I1273" i="4"/>
  <c r="I1285" i="4" s="1"/>
  <c r="I981" i="5" s="1"/>
  <c r="I1063" i="4"/>
  <c r="I971" i="4" s="1"/>
  <c r="I1226" i="4" s="1"/>
  <c r="I1229" i="4" s="1"/>
  <c r="H1285" i="4"/>
  <c r="H981" i="5" s="1"/>
  <c r="I1212" i="4"/>
  <c r="H1212" i="4"/>
  <c r="H1213" i="4" s="1"/>
  <c r="H626" i="4"/>
  <c r="H38" i="4"/>
  <c r="I38" i="4"/>
  <c r="I248" i="4"/>
  <c r="H248" i="4"/>
  <c r="I808" i="4" l="1"/>
  <c r="I1213" i="4"/>
  <c r="F58" i="2"/>
  <c r="E58" i="2"/>
  <c r="H1251" i="4"/>
  <c r="H1254" i="4" s="1"/>
  <c r="I1236" i="4"/>
  <c r="I1239" i="4" s="1"/>
  <c r="H924" i="4"/>
  <c r="H1226" i="4"/>
  <c r="H613" i="4"/>
  <c r="H1236" i="4"/>
  <c r="H1239" i="4" s="1"/>
  <c r="I924" i="4"/>
  <c r="F37" i="25"/>
  <c r="I1204" i="4" l="1"/>
  <c r="E18" i="7" s="1"/>
  <c r="E19" i="7" s="1"/>
  <c r="E13" i="7" s="1"/>
  <c r="E12" i="7" s="1"/>
  <c r="E9" i="7" s="1"/>
  <c r="H1204" i="4"/>
  <c r="H1229" i="4"/>
  <c r="H1259" i="4"/>
  <c r="H1262" i="4" s="1"/>
  <c r="I1259" i="4"/>
  <c r="I1262" i="4" s="1"/>
  <c r="E18" i="25"/>
  <c r="V14" i="25"/>
  <c r="T14" i="25" s="1"/>
  <c r="Q14" i="25" s="1"/>
  <c r="V32" i="25"/>
  <c r="T32" i="25" s="1"/>
  <c r="Q32" i="25" s="1"/>
  <c r="V24" i="25"/>
  <c r="T24" i="25" s="1"/>
  <c r="Q24" i="25" s="1"/>
  <c r="V23" i="25"/>
  <c r="T23" i="25" s="1"/>
  <c r="Q23" i="25" s="1"/>
  <c r="V22" i="25"/>
  <c r="T22" i="25" s="1"/>
  <c r="Q22" i="25" s="1"/>
  <c r="V21" i="25"/>
  <c r="T21" i="25" s="1"/>
  <c r="Q21" i="25" s="1"/>
  <c r="V30" i="25"/>
  <c r="T30" i="25" s="1"/>
  <c r="Q30" i="25" s="1"/>
  <c r="V20" i="25"/>
  <c r="T20" i="25" s="1"/>
  <c r="Q20" i="25" s="1"/>
  <c r="T27" i="25"/>
  <c r="Q27" i="25" s="1"/>
  <c r="T16" i="25"/>
  <c r="Q16" i="25" s="1"/>
  <c r="V13" i="25"/>
  <c r="T13" i="25" s="1"/>
  <c r="Q13" i="25" s="1"/>
  <c r="V15" i="25"/>
  <c r="T15" i="25" s="1"/>
  <c r="Q15" i="25" s="1"/>
  <c r="V29" i="25"/>
  <c r="T29" i="25" s="1"/>
  <c r="Q29" i="25" s="1"/>
  <c r="V17" i="25"/>
  <c r="T17" i="25" s="1"/>
  <c r="Q17" i="25" s="1"/>
  <c r="V34" i="25"/>
  <c r="T34" i="25" s="1"/>
  <c r="Q34" i="25" s="1"/>
  <c r="T33" i="25"/>
  <c r="Q33" i="25" s="1"/>
  <c r="V12" i="25"/>
  <c r="T12" i="25" s="1"/>
  <c r="Q12" i="25" s="1"/>
  <c r="V19" i="25"/>
  <c r="T19" i="25" s="1"/>
  <c r="Q19" i="25" s="1"/>
  <c r="V26" i="25"/>
  <c r="T26" i="25" s="1"/>
  <c r="Q26" i="25" s="1"/>
  <c r="V31" i="25"/>
  <c r="T31" i="25" s="1"/>
  <c r="Q31" i="25" s="1"/>
  <c r="V28" i="25"/>
  <c r="Q28" i="25" s="1"/>
  <c r="V11" i="25"/>
  <c r="T11" i="25" s="1"/>
  <c r="Q11" i="25" s="1"/>
  <c r="V10" i="25"/>
  <c r="T10" i="25" s="1"/>
  <c r="Q10" i="25" s="1"/>
  <c r="Q9" i="25"/>
  <c r="V7" i="25"/>
  <c r="V6" i="25"/>
  <c r="V5" i="25"/>
  <c r="J14" i="25"/>
  <c r="H14" i="25" s="1"/>
  <c r="E14" i="25" s="1"/>
  <c r="J32" i="25"/>
  <c r="H32" i="25" s="1"/>
  <c r="E32" i="25" s="1"/>
  <c r="J24" i="25"/>
  <c r="E24" i="25" s="1"/>
  <c r="J23" i="25"/>
  <c r="H23" i="25" s="1"/>
  <c r="E23" i="25" s="1"/>
  <c r="J22" i="25"/>
  <c r="E22" i="25" s="1"/>
  <c r="J21" i="25"/>
  <c r="H21" i="25" s="1"/>
  <c r="E21" i="25" s="1"/>
  <c r="J30" i="25"/>
  <c r="H30" i="25" s="1"/>
  <c r="E30" i="25" s="1"/>
  <c r="J20" i="25"/>
  <c r="H20" i="25" s="1"/>
  <c r="E20" i="25" s="1"/>
  <c r="H27" i="25"/>
  <c r="E27" i="25" s="1"/>
  <c r="H16" i="25"/>
  <c r="E16" i="25" s="1"/>
  <c r="J13" i="25"/>
  <c r="J15" i="25"/>
  <c r="H15" i="25" s="1"/>
  <c r="E15" i="25" s="1"/>
  <c r="J29" i="25"/>
  <c r="H29" i="25" s="1"/>
  <c r="E29" i="25" s="1"/>
  <c r="H17" i="25"/>
  <c r="E17" i="25" s="1"/>
  <c r="J34" i="25"/>
  <c r="H34" i="25" s="1"/>
  <c r="E34" i="25" s="1"/>
  <c r="E33" i="25"/>
  <c r="J12" i="25"/>
  <c r="H12" i="25" s="1"/>
  <c r="E12" i="25" s="1"/>
  <c r="J19" i="25"/>
  <c r="H19" i="25" s="1"/>
  <c r="E19" i="25" s="1"/>
  <c r="J26" i="25"/>
  <c r="H26" i="25" s="1"/>
  <c r="E26" i="25" s="1"/>
  <c r="J31" i="25"/>
  <c r="H31" i="25" s="1"/>
  <c r="E31" i="25" s="1"/>
  <c r="E28" i="25"/>
  <c r="J11" i="25"/>
  <c r="H11" i="25" s="1"/>
  <c r="E11" i="25" s="1"/>
  <c r="J10" i="25"/>
  <c r="H10" i="25" s="1"/>
  <c r="E10" i="25" s="1"/>
  <c r="E9" i="25"/>
  <c r="P14" i="25"/>
  <c r="N14" i="25" s="1"/>
  <c r="P32" i="25"/>
  <c r="N32" i="25" s="1"/>
  <c r="P24" i="25"/>
  <c r="N24" i="25" s="1"/>
  <c r="P23" i="25"/>
  <c r="N23" i="25" s="1"/>
  <c r="P22" i="25"/>
  <c r="N22" i="25" s="1"/>
  <c r="P21" i="25"/>
  <c r="N21" i="25" s="1"/>
  <c r="P30" i="25"/>
  <c r="N30" i="25" s="1"/>
  <c r="P20" i="25"/>
  <c r="N20" i="25" s="1"/>
  <c r="N27" i="25"/>
  <c r="N16" i="25"/>
  <c r="P13" i="25"/>
  <c r="N13" i="25" s="1"/>
  <c r="P15" i="25"/>
  <c r="N15" i="25" s="1"/>
  <c r="P29" i="25"/>
  <c r="N29" i="25" s="1"/>
  <c r="P17" i="25"/>
  <c r="N17" i="25" s="1"/>
  <c r="P34" i="25"/>
  <c r="N34" i="25" s="1"/>
  <c r="N33" i="25"/>
  <c r="P12" i="25"/>
  <c r="N12" i="25" s="1"/>
  <c r="P19" i="25"/>
  <c r="N19" i="25" s="1"/>
  <c r="P26" i="25"/>
  <c r="N26" i="25" s="1"/>
  <c r="P31" i="25"/>
  <c r="P28" i="25"/>
  <c r="P11" i="25"/>
  <c r="P10" i="25"/>
  <c r="P7" i="25"/>
  <c r="P6" i="25"/>
  <c r="P5" i="25"/>
  <c r="N5" i="25" s="1"/>
  <c r="J7" i="25"/>
  <c r="H7" i="25" s="1"/>
  <c r="F55" i="2" l="1"/>
  <c r="F56" i="2" s="1"/>
  <c r="F59" i="2"/>
  <c r="F60" i="2" s="1"/>
  <c r="H1092" i="3"/>
  <c r="I1207" i="4"/>
  <c r="H13" i="25"/>
  <c r="E13" i="25" s="1"/>
  <c r="D18" i="7"/>
  <c r="D19" i="7" s="1"/>
  <c r="D13" i="7" s="1"/>
  <c r="H1207" i="4"/>
  <c r="E14" i="7"/>
  <c r="G1092" i="3"/>
  <c r="E59" i="2"/>
  <c r="E60" i="2" s="1"/>
  <c r="E55" i="2"/>
  <c r="E56" i="2" s="1"/>
  <c r="M80" i="1"/>
  <c r="G408" i="4"/>
  <c r="G407" i="4" s="1"/>
  <c r="G1136" i="4"/>
  <c r="G1135" i="4" s="1"/>
  <c r="G36" i="4"/>
  <c r="G35" i="4" s="1"/>
  <c r="G34" i="4" s="1"/>
  <c r="G33" i="4" s="1"/>
  <c r="G32" i="4" s="1"/>
  <c r="G938" i="4"/>
  <c r="F153" i="3" s="1"/>
  <c r="F152" i="3" s="1"/>
  <c r="F147" i="3" s="1"/>
  <c r="F143" i="3" s="1"/>
  <c r="F881" i="3"/>
  <c r="F880" i="3" s="1"/>
  <c r="F879" i="3" s="1"/>
  <c r="F871" i="3" s="1"/>
  <c r="F870" i="3" s="1"/>
  <c r="G908" i="4"/>
  <c r="G907" i="4" s="1"/>
  <c r="G138" i="4"/>
  <c r="G1176" i="4"/>
  <c r="G1175" i="4" s="1"/>
  <c r="G1174" i="4" s="1"/>
  <c r="G1173" i="4" s="1"/>
  <c r="G1283" i="4" s="1"/>
  <c r="G246" i="4"/>
  <c r="G245" i="4" s="1"/>
  <c r="G241" i="4" s="1"/>
  <c r="G240" i="4" s="1"/>
  <c r="G436" i="4"/>
  <c r="G435" i="4" s="1"/>
  <c r="G434" i="4" s="1"/>
  <c r="G398" i="4"/>
  <c r="G397" i="4" s="1"/>
  <c r="G395" i="4"/>
  <c r="G354" i="4"/>
  <c r="G53" i="34" s="1"/>
  <c r="G359" i="4"/>
  <c r="G358" i="4" s="1"/>
  <c r="G37" i="25"/>
  <c r="G494" i="4"/>
  <c r="F896" i="3" s="1"/>
  <c r="F895" i="3" s="1"/>
  <c r="F890" i="3" s="1"/>
  <c r="F886" i="3" s="1"/>
  <c r="F885" i="3" s="1"/>
  <c r="G1056" i="4"/>
  <c r="G1055" i="4" s="1"/>
  <c r="G1123" i="4"/>
  <c r="G1122" i="4" s="1"/>
  <c r="G1032" i="4"/>
  <c r="G900" i="4"/>
  <c r="G448" i="4"/>
  <c r="G611" i="5" s="1"/>
  <c r="G449" i="4"/>
  <c r="G561" i="4"/>
  <c r="G915" i="4"/>
  <c r="G913" i="4"/>
  <c r="G911" i="4"/>
  <c r="G793" i="4"/>
  <c r="G791" i="4"/>
  <c r="G786" i="4"/>
  <c r="G785" i="4" s="1"/>
  <c r="G187" i="4"/>
  <c r="G185" i="4"/>
  <c r="G183" i="4"/>
  <c r="G47" i="4"/>
  <c r="G1003" i="4"/>
  <c r="G512" i="4"/>
  <c r="G511" i="4" s="1"/>
  <c r="G510" i="4" s="1"/>
  <c r="G509" i="4" s="1"/>
  <c r="G1107" i="4"/>
  <c r="G1106" i="4" s="1"/>
  <c r="G1105" i="4" s="1"/>
  <c r="E7" i="25"/>
  <c r="G161" i="4"/>
  <c r="G160" i="4" s="1"/>
  <c r="G159" i="4" s="1"/>
  <c r="G158" i="4" s="1"/>
  <c r="G1280" i="4" s="1"/>
  <c r="V48" i="25"/>
  <c r="T48" i="25" s="1"/>
  <c r="Q48" i="25" s="1"/>
  <c r="P48" i="25"/>
  <c r="N48" i="25" s="1"/>
  <c r="K48" i="25" s="1"/>
  <c r="J48" i="25"/>
  <c r="H48" i="25" s="1"/>
  <c r="E48" i="25" s="1"/>
  <c r="V47" i="25"/>
  <c r="T47" i="25" s="1"/>
  <c r="Q47" i="25" s="1"/>
  <c r="P47" i="25"/>
  <c r="N47" i="25" s="1"/>
  <c r="K47" i="25" s="1"/>
  <c r="J47" i="25"/>
  <c r="H47" i="25" s="1"/>
  <c r="E47" i="25" s="1"/>
  <c r="V46" i="25"/>
  <c r="T46" i="25" s="1"/>
  <c r="Q46" i="25" s="1"/>
  <c r="P46" i="25"/>
  <c r="N46" i="25" s="1"/>
  <c r="K46" i="25" s="1"/>
  <c r="J46" i="25"/>
  <c r="H46" i="25" s="1"/>
  <c r="E46" i="25" s="1"/>
  <c r="V45" i="25"/>
  <c r="T45" i="25" s="1"/>
  <c r="Q45" i="25" s="1"/>
  <c r="P45" i="25"/>
  <c r="N45" i="25" s="1"/>
  <c r="K45" i="25" s="1"/>
  <c r="J45" i="25"/>
  <c r="H45" i="25" s="1"/>
  <c r="E45" i="25" s="1"/>
  <c r="V44" i="25"/>
  <c r="T44" i="25" s="1"/>
  <c r="Q44" i="25" s="1"/>
  <c r="P44" i="25"/>
  <c r="N44" i="25" s="1"/>
  <c r="K44" i="25" s="1"/>
  <c r="J44" i="25"/>
  <c r="H44" i="25" s="1"/>
  <c r="E44" i="25" s="1"/>
  <c r="V43" i="25"/>
  <c r="T43" i="25" s="1"/>
  <c r="Q43" i="25" s="1"/>
  <c r="P43" i="25"/>
  <c r="J43" i="25"/>
  <c r="H43" i="25" s="1"/>
  <c r="E43" i="25" s="1"/>
  <c r="E6" i="25"/>
  <c r="K26" i="25"/>
  <c r="K17" i="25"/>
  <c r="K12" i="25"/>
  <c r="G457" i="4"/>
  <c r="G456" i="4" s="1"/>
  <c r="G452" i="4" s="1"/>
  <c r="G451" i="4" s="1"/>
  <c r="G465" i="4"/>
  <c r="G464" i="4" s="1"/>
  <c r="G388" i="4"/>
  <c r="G514" i="5" s="1"/>
  <c r="G392" i="4"/>
  <c r="G391" i="4" s="1"/>
  <c r="G376" i="4"/>
  <c r="G375" i="4" s="1"/>
  <c r="G854" i="4"/>
  <c r="G776" i="4"/>
  <c r="G778" i="4"/>
  <c r="G774" i="4"/>
  <c r="K16" i="25"/>
  <c r="S37" i="25"/>
  <c r="T7" i="25"/>
  <c r="Q7" i="25" s="1"/>
  <c r="T6" i="25"/>
  <c r="Q6" i="25" s="1"/>
  <c r="K9" i="25"/>
  <c r="K34" i="25"/>
  <c r="K33" i="25"/>
  <c r="K19" i="25"/>
  <c r="N31" i="25"/>
  <c r="K31" i="25" s="1"/>
  <c r="N7" i="25"/>
  <c r="K7" i="25" s="1"/>
  <c r="N6" i="25"/>
  <c r="K6" i="25" s="1"/>
  <c r="M37" i="25"/>
  <c r="K27" i="25"/>
  <c r="K13" i="25"/>
  <c r="K15" i="25"/>
  <c r="K29" i="25"/>
  <c r="R37" i="25"/>
  <c r="T5" i="25"/>
  <c r="Q5" i="25" s="1"/>
  <c r="N10" i="25"/>
  <c r="K10" i="25" s="1"/>
  <c r="L37" i="25"/>
  <c r="K28" i="25"/>
  <c r="G238" i="4"/>
  <c r="G440" i="4"/>
  <c r="G439" i="4" s="1"/>
  <c r="G567" i="4"/>
  <c r="G566" i="4" s="1"/>
  <c r="G93" i="4"/>
  <c r="G91" i="4"/>
  <c r="G686" i="4"/>
  <c r="G685" i="4" s="1"/>
  <c r="G428" i="4"/>
  <c r="G427" i="4" s="1"/>
  <c r="G443" i="4"/>
  <c r="G442" i="4" s="1"/>
  <c r="G858" i="4"/>
  <c r="G857" i="4" s="1"/>
  <c r="G856" i="4" s="1"/>
  <c r="G260" i="4"/>
  <c r="G261" i="4"/>
  <c r="G1151" i="4"/>
  <c r="G1146" i="4" s="1"/>
  <c r="G1144" i="4"/>
  <c r="G1143" i="4" s="1"/>
  <c r="G726" i="4"/>
  <c r="G725" i="4" s="1"/>
  <c r="G724" i="4" s="1"/>
  <c r="G559" i="4"/>
  <c r="G557" i="4"/>
  <c r="G486" i="4"/>
  <c r="G485" i="4" s="1"/>
  <c r="G142" i="4"/>
  <c r="G141" i="4" s="1"/>
  <c r="G140" i="4" s="1"/>
  <c r="G139" i="4" s="1"/>
  <c r="G78" i="4"/>
  <c r="G77" i="4" s="1"/>
  <c r="G19" i="4"/>
  <c r="F107" i="3" s="1"/>
  <c r="F106" i="3" s="1"/>
  <c r="F103" i="3" s="1"/>
  <c r="F102" i="3" s="1"/>
  <c r="F101" i="3" s="1"/>
  <c r="F100" i="3" s="1"/>
  <c r="D14" i="2" s="1"/>
  <c r="G564" i="4"/>
  <c r="G134" i="4"/>
  <c r="G590" i="4"/>
  <c r="G838" i="4"/>
  <c r="G839" i="4"/>
  <c r="G1164" i="4"/>
  <c r="G1120" i="4"/>
  <c r="G1119" i="4" s="1"/>
  <c r="G1103" i="4"/>
  <c r="G1102" i="4" s="1"/>
  <c r="G1101" i="4" s="1"/>
  <c r="G1160" i="4"/>
  <c r="F516" i="3" s="1"/>
  <c r="G1156" i="4"/>
  <c r="F512" i="3" s="1"/>
  <c r="F511" i="3" s="1"/>
  <c r="G433" i="4"/>
  <c r="G200" i="4"/>
  <c r="F446" i="3"/>
  <c r="F445" i="3" s="1"/>
  <c r="F442" i="3" s="1"/>
  <c r="G1116" i="4"/>
  <c r="G1115" i="4" s="1"/>
  <c r="G1114" i="4" s="1"/>
  <c r="G258" i="4"/>
  <c r="G257" i="4" s="1"/>
  <c r="AI1222" i="4"/>
  <c r="G517" i="4"/>
  <c r="G16" i="6"/>
  <c r="G15" i="6" s="1"/>
  <c r="G14" i="6" s="1"/>
  <c r="G13" i="6" s="1"/>
  <c r="G12" i="6" s="1"/>
  <c r="G722" i="4"/>
  <c r="G721" i="4" s="1"/>
  <c r="G720" i="4" s="1"/>
  <c r="G504" i="4"/>
  <c r="G503" i="4" s="1"/>
  <c r="G501" i="4" s="1"/>
  <c r="G502" i="4"/>
  <c r="G341" i="4"/>
  <c r="G340" i="4" s="1"/>
  <c r="G338" i="4" s="1"/>
  <c r="G339" i="4"/>
  <c r="G30" i="4"/>
  <c r="G29" i="4" s="1"/>
  <c r="G28" i="4" s="1"/>
  <c r="G27" i="4" s="1"/>
  <c r="G26" i="4" s="1"/>
  <c r="G54" i="4"/>
  <c r="G53" i="4" s="1"/>
  <c r="G52" i="4" s="1"/>
  <c r="G51" i="4" s="1"/>
  <c r="G683" i="4"/>
  <c r="G682" i="4" s="1"/>
  <c r="G714" i="4"/>
  <c r="G713" i="4" s="1"/>
  <c r="G712" i="4" s="1"/>
  <c r="G676" i="4" s="1"/>
  <c r="G1194" i="4"/>
  <c r="G1192" i="4"/>
  <c r="G44" i="4"/>
  <c r="G49" i="4"/>
  <c r="G48" i="4" s="1"/>
  <c r="K702" i="5"/>
  <c r="G107" i="4"/>
  <c r="G106" i="4" s="1"/>
  <c r="G710" i="4"/>
  <c r="G709" i="4" s="1"/>
  <c r="G708" i="4" s="1"/>
  <c r="G522" i="4"/>
  <c r="G521" i="4" s="1"/>
  <c r="G997" i="4"/>
  <c r="G962" i="4"/>
  <c r="G65" i="4"/>
  <c r="F52" i="3" s="1"/>
  <c r="F51" i="3" s="1"/>
  <c r="F46" i="3" s="1"/>
  <c r="F45" i="3" s="1"/>
  <c r="F44" i="3" s="1"/>
  <c r="F43" i="3" s="1"/>
  <c r="D13" i="2" s="1"/>
  <c r="G718" i="4"/>
  <c r="G717" i="4" s="1"/>
  <c r="G716" i="4" s="1"/>
  <c r="G663" i="4"/>
  <c r="G662" i="4" s="1"/>
  <c r="G661" i="4" s="1"/>
  <c r="G549" i="4"/>
  <c r="G548" i="4" s="1"/>
  <c r="G540" i="4"/>
  <c r="G536" i="4"/>
  <c r="G538" i="4"/>
  <c r="G126" i="4"/>
  <c r="G128" i="4"/>
  <c r="G1061" i="4"/>
  <c r="G1060" i="4" s="1"/>
  <c r="G1059" i="4" s="1"/>
  <c r="G1058" i="4" s="1"/>
  <c r="G1282" i="4" s="1"/>
  <c r="G594" i="4"/>
  <c r="G308" i="4"/>
  <c r="G307" i="4" s="1"/>
  <c r="G306" i="4" s="1"/>
  <c r="G1169" i="4"/>
  <c r="G1168" i="4" s="1"/>
  <c r="G1167" i="4" s="1"/>
  <c r="G1166" i="4" s="1"/>
  <c r="G814" i="4"/>
  <c r="G813" i="4" s="1"/>
  <c r="G812" i="4" s="1"/>
  <c r="G811" i="4" s="1"/>
  <c r="G41" i="6"/>
  <c r="G40" i="6" s="1"/>
  <c r="G39" i="6" s="1"/>
  <c r="G38" i="6" s="1"/>
  <c r="G37" i="6" s="1"/>
  <c r="G36" i="6" s="1"/>
  <c r="G525" i="4"/>
  <c r="G29" i="6"/>
  <c r="G28" i="6" s="1"/>
  <c r="G27" i="6" s="1"/>
  <c r="G26" i="6" s="1"/>
  <c r="G25" i="6" s="1"/>
  <c r="G24" i="6" s="1"/>
  <c r="G22" i="6"/>
  <c r="G21" i="6" s="1"/>
  <c r="G20" i="6" s="1"/>
  <c r="G19" i="6" s="1"/>
  <c r="G18" i="6" s="1"/>
  <c r="G332" i="4"/>
  <c r="G331" i="4" s="1"/>
  <c r="G330" i="4" s="1"/>
  <c r="G1067" i="4"/>
  <c r="G1066" i="4" s="1"/>
  <c r="G1065" i="4" s="1"/>
  <c r="G1064" i="4" s="1"/>
  <c r="G1099" i="4"/>
  <c r="G1098" i="4" s="1"/>
  <c r="G1097" i="4" s="1"/>
  <c r="G1021" i="4"/>
  <c r="G1020" i="4" s="1"/>
  <c r="G976" i="4"/>
  <c r="G223" i="4"/>
  <c r="G222" i="4" s="1"/>
  <c r="G221" i="4" s="1"/>
  <c r="G220" i="4" s="1"/>
  <c r="G1268" i="4" s="1"/>
  <c r="G111" i="4"/>
  <c r="G110" i="4" s="1"/>
  <c r="G109" i="4" s="1"/>
  <c r="G102" i="4"/>
  <c r="G104" i="4"/>
  <c r="G98" i="4"/>
  <c r="G97" i="4" s="1"/>
  <c r="G96" i="4" s="1"/>
  <c r="G356" i="4"/>
  <c r="G355" i="4" s="1"/>
  <c r="G45" i="6"/>
  <c r="G44" i="6" s="1"/>
  <c r="G43" i="6" s="1"/>
  <c r="G42" i="6" s="1"/>
  <c r="G1202" i="4"/>
  <c r="G1201" i="4" s="1"/>
  <c r="G1199" i="4"/>
  <c r="G1184" i="4"/>
  <c r="G1183" i="4" s="1"/>
  <c r="G1182" i="4" s="1"/>
  <c r="G1181" i="4" s="1"/>
  <c r="G1180" i="4" s="1"/>
  <c r="G1179" i="4" s="1"/>
  <c r="G1178" i="4" s="1"/>
  <c r="G1147" i="4"/>
  <c r="G1162" i="4"/>
  <c r="G1139" i="4"/>
  <c r="G1138" i="4" s="1"/>
  <c r="G1131" i="4"/>
  <c r="G1129" i="4"/>
  <c r="G1092" i="4"/>
  <c r="G1091" i="4" s="1"/>
  <c r="G1084" i="4"/>
  <c r="G1083" i="4" s="1"/>
  <c r="G1095" i="4"/>
  <c r="G1094" i="4" s="1"/>
  <c r="G1079" i="4"/>
  <c r="G674" i="5" s="1"/>
  <c r="G1052" i="4"/>
  <c r="G1051" i="4" s="1"/>
  <c r="G1050" i="4" s="1"/>
  <c r="G1048" i="4"/>
  <c r="G1047" i="4" s="1"/>
  <c r="G1046" i="4" s="1"/>
  <c r="G1044" i="4"/>
  <c r="G1043" i="4" s="1"/>
  <c r="G1042" i="4" s="1"/>
  <c r="G1018" i="4"/>
  <c r="G1016" i="4"/>
  <c r="G1013" i="4"/>
  <c r="G1012" i="4" s="1"/>
  <c r="G1010" i="4"/>
  <c r="G1008" i="4"/>
  <c r="G1001" i="4"/>
  <c r="G958" i="4"/>
  <c r="G957" i="4" s="1"/>
  <c r="G956" i="4" s="1"/>
  <c r="G945" i="4"/>
  <c r="G944" i="4" s="1"/>
  <c r="G943" i="4" s="1"/>
  <c r="G942" i="4" s="1"/>
  <c r="G941" i="4" s="1"/>
  <c r="G930" i="4"/>
  <c r="G929" i="4" s="1"/>
  <c r="G903" i="4"/>
  <c r="G902" i="4" s="1"/>
  <c r="G843" i="4"/>
  <c r="G842" i="4" s="1"/>
  <c r="G836" i="4"/>
  <c r="G835" i="4" s="1"/>
  <c r="G833" i="4"/>
  <c r="G832" i="4" s="1"/>
  <c r="G781" i="4"/>
  <c r="G780" i="4" s="1"/>
  <c r="G763" i="4"/>
  <c r="G762" i="4" s="1"/>
  <c r="G761" i="4" s="1"/>
  <c r="G754" i="4"/>
  <c r="G753" i="4" s="1"/>
  <c r="G752" i="4" s="1"/>
  <c r="G750" i="4"/>
  <c r="G749" i="4" s="1"/>
  <c r="G748" i="4" s="1"/>
  <c r="G740" i="4"/>
  <c r="G739" i="4" s="1"/>
  <c r="G738" i="4" s="1"/>
  <c r="G737" i="4" s="1"/>
  <c r="G735" i="4"/>
  <c r="G734" i="4" s="1"/>
  <c r="G733" i="4" s="1"/>
  <c r="G732" i="4" s="1"/>
  <c r="G696" i="4"/>
  <c r="G695" i="4" s="1"/>
  <c r="G673" i="4"/>
  <c r="G672" i="4" s="1"/>
  <c r="G671" i="4" s="1"/>
  <c r="G668" i="4"/>
  <c r="G667" i="4" s="1"/>
  <c r="G666" i="4" s="1"/>
  <c r="G665" i="4" s="1"/>
  <c r="G659" i="4"/>
  <c r="G658" i="4" s="1"/>
  <c r="G657" i="4" s="1"/>
  <c r="G649" i="4"/>
  <c r="G648" i="4" s="1"/>
  <c r="G645" i="4"/>
  <c r="G644" i="4" s="1"/>
  <c r="G635" i="4"/>
  <c r="G634" i="4" s="1"/>
  <c r="G633" i="4" s="1"/>
  <c r="G619" i="4"/>
  <c r="G618" i="4" s="1"/>
  <c r="G617" i="4" s="1"/>
  <c r="G616" i="4" s="1"/>
  <c r="G582" i="4"/>
  <c r="G581" i="4" s="1"/>
  <c r="G575" i="4"/>
  <c r="G529" i="4"/>
  <c r="G528" i="4" s="1"/>
  <c r="G527" i="4" s="1"/>
  <c r="G491" i="4"/>
  <c r="G481" i="4"/>
  <c r="G480" i="4" s="1"/>
  <c r="G473" i="4"/>
  <c r="G471" i="4"/>
  <c r="G462" i="4"/>
  <c r="G461" i="4" s="1"/>
  <c r="G454" i="4"/>
  <c r="G453" i="4" s="1"/>
  <c r="G425" i="4"/>
  <c r="G424" i="4" s="1"/>
  <c r="G421" i="4"/>
  <c r="G420" i="4" s="1"/>
  <c r="G419" i="4" s="1"/>
  <c r="G402" i="4"/>
  <c r="G401" i="4" s="1"/>
  <c r="G346" i="4"/>
  <c r="G345" i="4" s="1"/>
  <c r="G326" i="4"/>
  <c r="G323" i="4"/>
  <c r="G322" i="4" s="1"/>
  <c r="G304" i="4"/>
  <c r="G303" i="4" s="1"/>
  <c r="G302" i="4" s="1"/>
  <c r="G300" i="4"/>
  <c r="G299" i="4" s="1"/>
  <c r="G298" i="4" s="1"/>
  <c r="G296" i="4"/>
  <c r="G295" i="4" s="1"/>
  <c r="G294" i="4" s="1"/>
  <c r="G283" i="4"/>
  <c r="G282" i="4" s="1"/>
  <c r="G281" i="4" s="1"/>
  <c r="G278" i="4"/>
  <c r="G277" i="4" s="1"/>
  <c r="G275" i="4"/>
  <c r="G274" i="4" s="1"/>
  <c r="G272" i="4"/>
  <c r="G271" i="4" s="1"/>
  <c r="G269" i="4"/>
  <c r="G268" i="4" s="1"/>
  <c r="G266" i="4"/>
  <c r="G265" i="4" s="1"/>
  <c r="G230" i="4"/>
  <c r="G229" i="4" s="1"/>
  <c r="G228" i="4" s="1"/>
  <c r="G227" i="4" s="1"/>
  <c r="G226" i="4" s="1"/>
  <c r="G210" i="4"/>
  <c r="G209" i="4" s="1"/>
  <c r="G208" i="4" s="1"/>
  <c r="G206" i="4"/>
  <c r="G205" i="4" s="1"/>
  <c r="G204" i="4" s="1"/>
  <c r="G173" i="4"/>
  <c r="G172" i="4" s="1"/>
  <c r="G171" i="4" s="1"/>
  <c r="G170" i="4" s="1"/>
  <c r="G169" i="4" s="1"/>
  <c r="G168" i="4" s="1"/>
  <c r="G1215" i="4" s="1"/>
  <c r="G166" i="4"/>
  <c r="G165" i="4" s="1"/>
  <c r="G163" i="4" s="1"/>
  <c r="G1281" i="4" s="1"/>
  <c r="G156" i="4"/>
  <c r="G155" i="4" s="1"/>
  <c r="G154" i="4" s="1"/>
  <c r="G151" i="4"/>
  <c r="G150" i="4" s="1"/>
  <c r="G149" i="4" s="1"/>
  <c r="G147" i="4"/>
  <c r="G146" i="4" s="1"/>
  <c r="G145" i="4" s="1"/>
  <c r="G120" i="4"/>
  <c r="G119" i="4" s="1"/>
  <c r="G117" i="4"/>
  <c r="G116" i="4" s="1"/>
  <c r="G74" i="4"/>
  <c r="G73" i="4" s="1"/>
  <c r="G60" i="4"/>
  <c r="G24" i="4"/>
  <c r="G23" i="4" s="1"/>
  <c r="G21" i="4"/>
  <c r="G17" i="4"/>
  <c r="G69" i="4"/>
  <c r="G68" i="4" s="1"/>
  <c r="G577" i="4"/>
  <c r="G66" i="4"/>
  <c r="G35" i="6"/>
  <c r="G34" i="6" s="1"/>
  <c r="G33" i="6" s="1"/>
  <c r="G32" i="6" s="1"/>
  <c r="G31" i="6" s="1"/>
  <c r="G30" i="6" s="1"/>
  <c r="G579" i="4"/>
  <c r="G898" i="4"/>
  <c r="G336" i="4"/>
  <c r="G335" i="4" s="1"/>
  <c r="G334" i="4" s="1"/>
  <c r="G797" i="4"/>
  <c r="G796" i="4" s="1"/>
  <c r="G1133" i="4"/>
  <c r="G771" i="4"/>
  <c r="G769" i="4"/>
  <c r="G1149" i="4"/>
  <c r="G588" i="4"/>
  <c r="G978" i="4"/>
  <c r="G600" i="4"/>
  <c r="G599" i="4" s="1"/>
  <c r="G984" i="4"/>
  <c r="G983" i="4" s="1"/>
  <c r="G218" i="4"/>
  <c r="G81" i="4"/>
  <c r="G83" i="4"/>
  <c r="G86" i="4"/>
  <c r="G88" i="4"/>
  <c r="G933" i="4"/>
  <c r="G1040" i="4"/>
  <c r="G1039" i="4" s="1"/>
  <c r="G1038" i="4" s="1"/>
  <c r="G1081" i="4"/>
  <c r="G1080" i="4" s="1"/>
  <c r="G319" i="4"/>
  <c r="G499" i="4"/>
  <c r="G498" i="4" s="1"/>
  <c r="G497" i="4" s="1"/>
  <c r="G496" i="4" s="1"/>
  <c r="G495" i="4" s="1"/>
  <c r="G758" i="4"/>
  <c r="G757" i="4" s="1"/>
  <c r="G756" i="4" s="1"/>
  <c r="G652" i="4"/>
  <c r="G651" i="4" s="1"/>
  <c r="G216" i="4"/>
  <c r="G519" i="4"/>
  <c r="G516" i="4" s="1"/>
  <c r="G515" i="4" s="1"/>
  <c r="G690" i="4"/>
  <c r="G689" i="4" s="1"/>
  <c r="G952" i="4"/>
  <c r="G951" i="4" s="1"/>
  <c r="G950" i="4" s="1"/>
  <c r="G949" i="4" s="1"/>
  <c r="G948" i="4" s="1"/>
  <c r="G315" i="4"/>
  <c r="G1030" i="4"/>
  <c r="G236" i="4"/>
  <c r="G255" i="4"/>
  <c r="G254" i="4" s="1"/>
  <c r="G328" i="4"/>
  <c r="G523" i="4"/>
  <c r="G846" i="4"/>
  <c r="G845" i="4" s="1"/>
  <c r="G935" i="4"/>
  <c r="G194" i="4"/>
  <c r="G193" i="4" s="1"/>
  <c r="G489" i="4"/>
  <c r="G699" i="4"/>
  <c r="G698" i="4" s="1"/>
  <c r="G706" i="4"/>
  <c r="G705" i="4" s="1"/>
  <c r="G826" i="4"/>
  <c r="G825" i="4" s="1"/>
  <c r="G824" i="4" s="1"/>
  <c r="G830" i="4"/>
  <c r="G829" i="4" s="1"/>
  <c r="G1072" i="4"/>
  <c r="G1071" i="4" s="1"/>
  <c r="G365" i="4"/>
  <c r="G362" i="4" s="1"/>
  <c r="G361" i="4" s="1"/>
  <c r="G642" i="4"/>
  <c r="G641" i="4" s="1"/>
  <c r="G995" i="4"/>
  <c r="G746" i="4"/>
  <c r="G745" i="4" s="1"/>
  <c r="G744" i="4" s="1"/>
  <c r="G981" i="4"/>
  <c r="G980" i="4" s="1"/>
  <c r="G381" i="4"/>
  <c r="G631" i="4"/>
  <c r="G630" i="4" s="1"/>
  <c r="G629" i="4" s="1"/>
  <c r="G655" i="4"/>
  <c r="G654" i="4" s="1"/>
  <c r="G693" i="4"/>
  <c r="G692" i="4" s="1"/>
  <c r="G389" i="4"/>
  <c r="G850" i="4"/>
  <c r="G849" i="4" s="1"/>
  <c r="G848" i="4" s="1"/>
  <c r="G1255" i="4" s="1"/>
  <c r="G1026" i="4"/>
  <c r="G1025" i="4" s="1"/>
  <c r="G1024" i="4" s="1"/>
  <c r="G1197" i="4"/>
  <c r="G363" i="4"/>
  <c r="G383" i="4"/>
  <c r="G62" i="4"/>
  <c r="G191" i="4"/>
  <c r="G190" i="4" s="1"/>
  <c r="G317" i="4"/>
  <c r="G379" i="4"/>
  <c r="G603" i="4"/>
  <c r="G602" i="4" s="1"/>
  <c r="G920" i="4"/>
  <c r="G639" i="4"/>
  <c r="G638" i="4" s="1"/>
  <c r="G679" i="4"/>
  <c r="G678" i="4" s="1"/>
  <c r="G677" i="4" s="1"/>
  <c r="G703" i="4"/>
  <c r="G702" i="4" s="1"/>
  <c r="G964" i="4"/>
  <c r="G1036" i="4"/>
  <c r="G1035" i="4" s="1"/>
  <c r="G1034" i="4" s="1"/>
  <c r="G1075" i="4"/>
  <c r="G863" i="4"/>
  <c r="G862" i="4" s="1"/>
  <c r="G861" i="4" s="1"/>
  <c r="G860" i="4" s="1"/>
  <c r="G922" i="4"/>
  <c r="G966" i="4"/>
  <c r="G1087" i="4"/>
  <c r="D18" i="2"/>
  <c r="C10" i="7"/>
  <c r="D14" i="7" l="1"/>
  <c r="D12" i="7"/>
  <c r="D9" i="7" s="1"/>
  <c r="F262" i="3"/>
  <c r="F261" i="3" s="1"/>
  <c r="F260" i="3" s="1"/>
  <c r="F259" i="3" s="1"/>
  <c r="F258" i="3" s="1"/>
  <c r="F238" i="3" s="1"/>
  <c r="D21" i="2" s="1"/>
  <c r="G899" i="5"/>
  <c r="R38" i="25"/>
  <c r="G54" i="34"/>
  <c r="G52" i="34"/>
  <c r="G51" i="34" s="1"/>
  <c r="G50" i="34" s="1"/>
  <c r="G49" i="34" s="1"/>
  <c r="G48" i="34" s="1"/>
  <c r="G47" i="34" s="1"/>
  <c r="G46" i="34" s="1"/>
  <c r="G344" i="34" s="1"/>
  <c r="G612" i="5"/>
  <c r="G610" i="5"/>
  <c r="G609" i="5" s="1"/>
  <c r="G608" i="5" s="1"/>
  <c r="G607" i="5" s="1"/>
  <c r="G606" i="5" s="1"/>
  <c r="F713" i="3"/>
  <c r="F712" i="3" s="1"/>
  <c r="F711" i="3" s="1"/>
  <c r="F710" i="3" s="1"/>
  <c r="F709" i="3" s="1"/>
  <c r="F708" i="3" s="1"/>
  <c r="F707" i="3" s="1"/>
  <c r="G41" i="5"/>
  <c r="G673" i="5"/>
  <c r="G675" i="5"/>
  <c r="G515" i="5"/>
  <c r="G513" i="5"/>
  <c r="G512" i="5" s="1"/>
  <c r="G394" i="4"/>
  <c r="G525" i="5"/>
  <c r="G563" i="4"/>
  <c r="G743" i="4"/>
  <c r="F835" i="3"/>
  <c r="F834" i="3" s="1"/>
  <c r="F833" i="3" s="1"/>
  <c r="F832" i="3" s="1"/>
  <c r="F869" i="3"/>
  <c r="D42" i="2" s="1"/>
  <c r="F790" i="3"/>
  <c r="F789" i="3" s="1"/>
  <c r="F788" i="3" s="1"/>
  <c r="F787" i="3" s="1"/>
  <c r="F850" i="3"/>
  <c r="F849" i="3" s="1"/>
  <c r="F848" i="3" s="1"/>
  <c r="F847" i="3" s="1"/>
  <c r="G1272" i="4"/>
  <c r="F435" i="3"/>
  <c r="F433" i="3" s="1"/>
  <c r="F430" i="3" s="1"/>
  <c r="F426" i="3" s="1"/>
  <c r="G593" i="4"/>
  <c r="G592" i="4" s="1"/>
  <c r="F169" i="3"/>
  <c r="F168" i="3" s="1"/>
  <c r="F167" i="3" s="1"/>
  <c r="G136" i="4"/>
  <c r="G133" i="4" s="1"/>
  <c r="G132" i="4" s="1"/>
  <c r="G131" i="4" s="1"/>
  <c r="F166" i="3"/>
  <c r="F164" i="3" s="1"/>
  <c r="F161" i="3" s="1"/>
  <c r="G46" i="4"/>
  <c r="G43" i="4" s="1"/>
  <c r="G42" i="4" s="1"/>
  <c r="G41" i="4" s="1"/>
  <c r="G40" i="4" s="1"/>
  <c r="F18" i="3"/>
  <c r="F17" i="3" s="1"/>
  <c r="G810" i="4"/>
  <c r="G809" i="4" s="1"/>
  <c r="G1029" i="4"/>
  <c r="G1028" i="4" s="1"/>
  <c r="G647" i="4"/>
  <c r="G615" i="4"/>
  <c r="G614" i="4" s="1"/>
  <c r="G688" i="4"/>
  <c r="G773" i="4"/>
  <c r="G1240" i="4"/>
  <c r="G438" i="4"/>
  <c r="G460" i="4"/>
  <c r="G459" i="4" s="1"/>
  <c r="G795" i="4"/>
  <c r="G1007" i="4"/>
  <c r="G387" i="4"/>
  <c r="G386" i="4" s="1"/>
  <c r="G1155" i="4"/>
  <c r="G253" i="4"/>
  <c r="G252" i="4" s="1"/>
  <c r="G251" i="4" s="1"/>
  <c r="G101" i="4"/>
  <c r="G100" i="4" s="1"/>
  <c r="G95" i="4" s="1"/>
  <c r="G1269" i="4" s="1"/>
  <c r="G125" i="4"/>
  <c r="G124" i="4" s="1"/>
  <c r="G123" i="4" s="1"/>
  <c r="G122" i="4" s="1"/>
  <c r="G1077" i="4"/>
  <c r="G1074" i="4" s="1"/>
  <c r="G919" i="4"/>
  <c r="G918" i="4" s="1"/>
  <c r="G917" i="4" s="1"/>
  <c r="G1196" i="4"/>
  <c r="G493" i="4"/>
  <c r="G488" i="4" s="1"/>
  <c r="G670" i="4"/>
  <c r="G994" i="4"/>
  <c r="G760" i="4"/>
  <c r="G353" i="4"/>
  <c r="G352" i="4" s="1"/>
  <c r="G351" i="4" s="1"/>
  <c r="G325" i="4"/>
  <c r="G321" i="4" s="1"/>
  <c r="G587" i="4"/>
  <c r="G1015" i="4"/>
  <c r="G853" i="4"/>
  <c r="G852" i="4" s="1"/>
  <c r="G80" i="4"/>
  <c r="G574" i="4"/>
  <c r="G573" i="4" s="1"/>
  <c r="G572" i="4" s="1"/>
  <c r="G235" i="4"/>
  <c r="G280" i="4"/>
  <c r="G701" i="4"/>
  <c r="G897" i="4"/>
  <c r="G896" i="4" s="1"/>
  <c r="G1128" i="4"/>
  <c r="G1127" i="4" s="1"/>
  <c r="G1126" i="4" s="1"/>
  <c r="G215" i="4"/>
  <c r="G214" i="4" s="1"/>
  <c r="G1225" i="4" s="1"/>
  <c r="G975" i="4"/>
  <c r="G768" i="4"/>
  <c r="G767" i="4" s="1"/>
  <c r="G1161" i="4"/>
  <c r="G535" i="4"/>
  <c r="G534" i="4" s="1"/>
  <c r="G940" i="4"/>
  <c r="G637" i="4"/>
  <c r="G115" i="4"/>
  <c r="G114" i="4" s="1"/>
  <c r="G113" i="4" s="1"/>
  <c r="G85" i="4"/>
  <c r="G423" i="4"/>
  <c r="G64" i="4"/>
  <c r="G59" i="4" s="1"/>
  <c r="G58" i="4" s="1"/>
  <c r="G1089" i="4"/>
  <c r="G1086" i="4" s="1"/>
  <c r="G432" i="4"/>
  <c r="G431" i="4" s="1"/>
  <c r="G430" i="4" s="1"/>
  <c r="G478" i="4"/>
  <c r="G477" i="4" s="1"/>
  <c r="G447" i="4"/>
  <c r="G446" i="4" s="1"/>
  <c r="G445" i="4" s="1"/>
  <c r="G544" i="4"/>
  <c r="G543" i="4" s="1"/>
  <c r="G542" i="4" s="1"/>
  <c r="G1191" i="4"/>
  <c r="G841" i="4"/>
  <c r="G961" i="4"/>
  <c r="G1054" i="4"/>
  <c r="G264" i="4"/>
  <c r="G263" i="4" s="1"/>
  <c r="G1276" i="4" s="1"/>
  <c r="G293" i="4"/>
  <c r="G292" i="4" s="1"/>
  <c r="G291" i="4" s="1"/>
  <c r="G290" i="4" s="1"/>
  <c r="G556" i="4"/>
  <c r="G90" i="4"/>
  <c r="G1000" i="4"/>
  <c r="G16" i="4"/>
  <c r="G15" i="4" s="1"/>
  <c r="G14" i="4" s="1"/>
  <c r="G13" i="4" s="1"/>
  <c r="G12" i="4" s="1"/>
  <c r="G1172" i="4"/>
  <c r="D32" i="2" s="1"/>
  <c r="G1142" i="4"/>
  <c r="G1118" i="4"/>
  <c r="G1113" i="4" s="1"/>
  <c r="G910" i="4"/>
  <c r="G906" i="4" s="1"/>
  <c r="G905" i="4" s="1"/>
  <c r="G828" i="4"/>
  <c r="G598" i="4"/>
  <c r="G597" i="4" s="1"/>
  <c r="G596" i="4" s="1"/>
  <c r="G595" i="4" s="1"/>
  <c r="G514" i="4"/>
  <c r="G508" i="4" s="1"/>
  <c r="G507" i="4" s="1"/>
  <c r="G506" i="4" s="1"/>
  <c r="G378" i="4"/>
  <c r="G374" i="4" s="1"/>
  <c r="G344" i="4"/>
  <c r="G343" i="4"/>
  <c r="G314" i="4"/>
  <c r="G313" i="4" s="1"/>
  <c r="G203" i="4"/>
  <c r="G1274" i="4" s="1"/>
  <c r="G182" i="4"/>
  <c r="G164" i="4"/>
  <c r="G153" i="4"/>
  <c r="G1279" i="4" s="1"/>
  <c r="G144" i="4"/>
  <c r="F12" i="3"/>
  <c r="F11" i="3" s="1"/>
  <c r="D11" i="2" s="1"/>
  <c r="G189" i="4"/>
  <c r="G546" i="4"/>
  <c r="G547" i="4"/>
  <c r="G199" i="4"/>
  <c r="G198" i="4" s="1"/>
  <c r="G197" i="4" s="1"/>
  <c r="G1157" i="4"/>
  <c r="F514" i="3" s="1"/>
  <c r="F513" i="3" s="1"/>
  <c r="F510" i="3" s="1"/>
  <c r="F509" i="3" s="1"/>
  <c r="F497" i="3" s="1"/>
  <c r="G180" i="4"/>
  <c r="G179" i="4" s="1"/>
  <c r="G475" i="4"/>
  <c r="G470" i="4" s="1"/>
  <c r="G469" i="4" s="1"/>
  <c r="G405" i="4"/>
  <c r="G404" i="4" s="1"/>
  <c r="G400" i="4" s="1"/>
  <c r="G368" i="4"/>
  <c r="G367" i="4" s="1"/>
  <c r="G789" i="4"/>
  <c r="G788" i="4" s="1"/>
  <c r="G784" i="4" s="1"/>
  <c r="G1111" i="4"/>
  <c r="G1110" i="4" s="1"/>
  <c r="G1109" i="4" s="1"/>
  <c r="G937" i="4"/>
  <c r="G932" i="4" s="1"/>
  <c r="G928" i="4" s="1"/>
  <c r="L38" i="25"/>
  <c r="N43" i="25"/>
  <c r="K43" i="25" s="1"/>
  <c r="T37" i="25"/>
  <c r="Q37" i="25"/>
  <c r="F38" i="25"/>
  <c r="N37" i="25"/>
  <c r="K5" i="25"/>
  <c r="K37" i="25" s="1"/>
  <c r="H37" i="25"/>
  <c r="E5" i="25"/>
  <c r="E37" i="25" s="1"/>
  <c r="G17" i="6"/>
  <c r="G48" i="6"/>
  <c r="G628" i="4" l="1"/>
  <c r="G675" i="4"/>
  <c r="F237" i="3"/>
  <c r="G900" i="5"/>
  <c r="G898" i="5"/>
  <c r="G897" i="5" s="1"/>
  <c r="G896" i="5" s="1"/>
  <c r="G895" i="5" s="1"/>
  <c r="G894" i="5" s="1"/>
  <c r="G827" i="5" s="1"/>
  <c r="G385" i="4"/>
  <c r="G373" i="4" s="1"/>
  <c r="G372" i="4" s="1"/>
  <c r="F534" i="3"/>
  <c r="D38" i="2"/>
  <c r="F425" i="3"/>
  <c r="F419" i="3" s="1"/>
  <c r="D30" i="2" s="1"/>
  <c r="G40" i="5"/>
  <c r="G39" i="5" s="1"/>
  <c r="G38" i="5" s="1"/>
  <c r="G37" i="5" s="1"/>
  <c r="G36" i="5" s="1"/>
  <c r="G35" i="5" s="1"/>
  <c r="G34" i="5" s="1"/>
  <c r="G42" i="5"/>
  <c r="G526" i="5"/>
  <c r="G524" i="5"/>
  <c r="G523" i="5" s="1"/>
  <c r="G511" i="5" s="1"/>
  <c r="G510" i="5" s="1"/>
  <c r="G496" i="5" s="1"/>
  <c r="G454" i="5" s="1"/>
  <c r="G555" i="4"/>
  <c r="G554" i="4" s="1"/>
  <c r="G553" i="4" s="1"/>
  <c r="G552" i="4" s="1"/>
  <c r="G551" i="4" s="1"/>
  <c r="F155" i="3"/>
  <c r="F142" i="3" s="1"/>
  <c r="F141" i="3" s="1"/>
  <c r="D17" i="2" s="1"/>
  <c r="G484" i="4"/>
  <c r="G483" i="4" s="1"/>
  <c r="G742" i="4"/>
  <c r="F775" i="3"/>
  <c r="F774" i="3" s="1"/>
  <c r="G11" i="4"/>
  <c r="F481" i="3"/>
  <c r="D31" i="2" s="1"/>
  <c r="G586" i="4"/>
  <c r="G585" i="4" s="1"/>
  <c r="G584" i="4" s="1"/>
  <c r="G927" i="4"/>
  <c r="G926" i="4" s="1"/>
  <c r="G925" i="4" s="1"/>
  <c r="G974" i="4"/>
  <c r="G973" i="4" s="1"/>
  <c r="G972" i="4" s="1"/>
  <c r="G960" i="4"/>
  <c r="G955" i="4" s="1"/>
  <c r="G1265" i="4" s="1"/>
  <c r="G823" i="4"/>
  <c r="G1270" i="4" s="1"/>
  <c r="G1023" i="4"/>
  <c r="G1275" i="4" s="1"/>
  <c r="G783" i="4"/>
  <c r="G1006" i="4"/>
  <c r="G1154" i="4"/>
  <c r="G1153" i="4" s="1"/>
  <c r="G1141" i="4" s="1"/>
  <c r="G1125" i="4" s="1"/>
  <c r="G250" i="4"/>
  <c r="G249" i="4" s="1"/>
  <c r="G234" i="4"/>
  <c r="G1250" i="4" s="1"/>
  <c r="G571" i="4"/>
  <c r="G993" i="4"/>
  <c r="G1190" i="4"/>
  <c r="G1189" i="4" s="1"/>
  <c r="G1188" i="4" s="1"/>
  <c r="G1187" i="4" s="1"/>
  <c r="G1186" i="4" s="1"/>
  <c r="G202" i="4"/>
  <c r="G766" i="4"/>
  <c r="D20" i="2"/>
  <c r="G312" i="4"/>
  <c r="G533" i="4"/>
  <c r="G532" i="4" s="1"/>
  <c r="G531" i="4" s="1"/>
  <c r="G1256" i="4" s="1"/>
  <c r="G1257" i="4" s="1"/>
  <c r="G895" i="4"/>
  <c r="G76" i="4"/>
  <c r="G1214" i="4" s="1"/>
  <c r="G468" i="4"/>
  <c r="G1171" i="4"/>
  <c r="G1231" i="4" s="1"/>
  <c r="G1234" i="4" s="1"/>
  <c r="G350" i="4"/>
  <c r="G349" i="4" s="1"/>
  <c r="G348" i="4" s="1"/>
  <c r="G178" i="4"/>
  <c r="G177" i="4" s="1"/>
  <c r="G196" i="4"/>
  <c r="G1277" i="4" s="1"/>
  <c r="G130" i="4"/>
  <c r="G1070" i="4"/>
  <c r="G213" i="4"/>
  <c r="G212" i="4" s="1"/>
  <c r="D52" i="2"/>
  <c r="G1069" i="4" l="1"/>
  <c r="G1063" i="4" s="1"/>
  <c r="G1263" i="4"/>
  <c r="G1264" i="4" s="1"/>
  <c r="F773" i="3"/>
  <c r="D41" i="2"/>
  <c r="D40" i="2" s="1"/>
  <c r="F328" i="3"/>
  <c r="F10" i="3"/>
  <c r="G954" i="4"/>
  <c r="G947" i="4" s="1"/>
  <c r="G467" i="4"/>
  <c r="G371" i="4" s="1"/>
  <c r="G1241" i="4" s="1"/>
  <c r="G1244" i="4" s="1"/>
  <c r="G570" i="4"/>
  <c r="G569" i="4" s="1"/>
  <c r="G233" i="4"/>
  <c r="G232" i="4" s="1"/>
  <c r="G225" i="4" s="1"/>
  <c r="G1246" i="4" s="1"/>
  <c r="G311" i="4"/>
  <c r="G310" i="4" s="1"/>
  <c r="G1271" i="4"/>
  <c r="G822" i="4"/>
  <c r="G627" i="4"/>
  <c r="G1267" i="4"/>
  <c r="G1266" i="4"/>
  <c r="G765" i="4"/>
  <c r="G992" i="4"/>
  <c r="G991" i="4" s="1"/>
  <c r="G201" i="4"/>
  <c r="D43" i="2"/>
  <c r="G176" i="4"/>
  <c r="G175" i="4" s="1"/>
  <c r="G894" i="4"/>
  <c r="J678" i="5"/>
  <c r="G57" i="4"/>
  <c r="G56" i="4" s="1"/>
  <c r="K80" i="1"/>
  <c r="O80" i="1" s="1"/>
  <c r="J702" i="5"/>
  <c r="D22" i="2"/>
  <c r="G1273" i="4" l="1"/>
  <c r="G821" i="4"/>
  <c r="G1251" i="4" s="1"/>
  <c r="G1254" i="4" s="1"/>
  <c r="G1221" i="4"/>
  <c r="G1224" i="4" s="1"/>
  <c r="G1249" i="4"/>
  <c r="G1218" i="4"/>
  <c r="G1219" i="4"/>
  <c r="G1285" i="4"/>
  <c r="G981" i="5" s="1"/>
  <c r="G626" i="4"/>
  <c r="G1236" i="4" s="1"/>
  <c r="G971" i="4"/>
  <c r="G1226" i="4" s="1"/>
  <c r="G1229" i="4" s="1"/>
  <c r="G39" i="4"/>
  <c r="G1212" i="4" s="1"/>
  <c r="G1213" i="4" s="1"/>
  <c r="D34" i="2"/>
  <c r="G248" i="4"/>
  <c r="F1091" i="3"/>
  <c r="D57" i="2"/>
  <c r="D27" i="2"/>
  <c r="D10" i="2"/>
  <c r="G1239" i="4" l="1"/>
  <c r="G1259" i="4"/>
  <c r="G1262" i="4" s="1"/>
  <c r="G613" i="4"/>
  <c r="G808" i="4"/>
  <c r="G38" i="4"/>
  <c r="G924" i="4"/>
  <c r="D54" i="2"/>
  <c r="D58" i="2" s="1"/>
  <c r="K676" i="5"/>
  <c r="G1204" i="4" l="1"/>
  <c r="F1092" i="3" l="1"/>
  <c r="G1207" i="4"/>
  <c r="C18" i="7"/>
  <c r="C19" i="7" s="1"/>
  <c r="C13" i="7" s="1"/>
  <c r="C14" i="7" s="1"/>
  <c r="D59" i="2"/>
  <c r="D60" i="2" s="1"/>
  <c r="D55" i="2"/>
  <c r="D56" i="2" s="1"/>
  <c r="C12" i="7" l="1"/>
  <c r="C9" i="7" s="1"/>
  <c r="G421" i="5" l="1"/>
  <c r="G420" i="5" s="1"/>
  <c r="G419" i="5" l="1"/>
  <c r="G418" i="5" s="1"/>
  <c r="G365" i="5" s="1"/>
  <c r="G980" i="5" s="1"/>
</calcChain>
</file>

<file path=xl/sharedStrings.xml><?xml version="1.0" encoding="utf-8"?>
<sst xmlns="http://schemas.openxmlformats.org/spreadsheetml/2006/main" count="16508" uniqueCount="1109">
  <si>
    <t>к решению СПОГО</t>
  </si>
  <si>
    <t>(тыс.руб.)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</si>
  <si>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</si>
  <si>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</si>
  <si>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</si>
  <si>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</si>
  <si>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</si>
  <si>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</si>
  <si>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</si>
  <si>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</si>
  <si>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</si>
  <si>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</si>
  <si>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</si>
  <si>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</si>
  <si>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</si>
  <si>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</si>
  <si>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</si>
  <si>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</si>
  <si>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</si>
  <si>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</si>
  <si>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</si>
  <si>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</si>
  <si>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</si>
  <si>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</si>
  <si>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</si>
  <si>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</si>
  <si>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</si>
  <si>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</si>
  <si>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</si>
  <si>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НА ИМУЩЕСТВО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</si>
  <si>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</si>
  <si>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</si>
  <si>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</si>
  <si>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</si>
  <si>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</si>
  <si>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</si>
  <si>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</si>
  <si>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</si>
  <si>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</si>
  <si>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</si>
  <si>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1 11 05010 00 0000 120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</si>
  <si>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</si>
  <si>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</si>
  <si>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</si>
  <si>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</si>
  <si>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</si>
  <si>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</si>
  <si>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</si>
  <si>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</si>
  <si>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</si>
  <si>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</si>
  <si>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</si>
  <si>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</si>
  <si>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</si>
  <si>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</si>
  <si>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</si>
  <si>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</si>
  <si>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</si>
  <si>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</si>
  <si>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</si>
  <si>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</si>
  <si>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</si>
  <si>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</si>
  <si>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</si>
  <si>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</si>
  <si>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</si>
  <si>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</si>
  <si>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</si>
  <si>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</si>
  <si>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</si>
  <si>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</si>
  <si>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</si>
  <si>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</si>
  <si>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</si>
  <si>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Иные межбюджетные трансферты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</si>
  <si>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</si>
  <si>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</si>
  <si>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</si>
  <si>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</si>
  <si>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</si>
  <si>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</si>
  <si>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</si>
  <si>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</si>
  <si>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</si>
  <si>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</si>
  <si>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</si>
  <si>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</si>
  <si>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</si>
  <si>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</si>
  <si>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</si>
  <si>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</si>
  <si>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</si>
  <si>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</si>
  <si>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</si>
  <si>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</si>
  <si>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</si>
  <si>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</si>
  <si>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</si>
  <si>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</si>
  <si>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</si>
  <si>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</si>
  <si>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</si>
  <si>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</si>
  <si>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</si>
  <si>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</si>
  <si>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</si>
  <si>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</si>
  <si>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</si>
  <si>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</si>
  <si>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</si>
  <si>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</si>
  <si>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</si>
  <si>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</si>
  <si>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</si>
  <si>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</si>
  <si>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</si>
  <si>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</si>
  <si>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</si>
  <si>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</si>
  <si>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</si>
  <si>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</si>
  <si>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</si>
  <si>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</si>
  <si>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</si>
  <si>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</si>
  <si>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</si>
  <si>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</si>
  <si>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</si>
  <si>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</si>
  <si>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</si>
  <si>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</si>
  <si>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</si>
  <si>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</si>
  <si>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</si>
  <si>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</si>
  <si>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</si>
  <si>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</si>
  <si>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</si>
  <si>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</si>
  <si>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</si>
  <si>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</si>
  <si>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</si>
  <si>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</si>
  <si>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</si>
  <si>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</si>
  <si>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</si>
  <si>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</si>
  <si>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</si>
  <si>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</si>
  <si>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</si>
  <si>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</si>
  <si>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</si>
  <si>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</si>
  <si>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</si>
  <si>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</si>
  <si>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</si>
  <si>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</si>
  <si>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</si>
  <si>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</si>
  <si>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</si>
  <si>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</si>
  <si>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</si>
  <si>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</si>
  <si>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</si>
  <si>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</si>
  <si>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</si>
  <si>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</si>
  <si>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</si>
  <si>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</si>
  <si>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</si>
  <si>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</si>
  <si>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</si>
  <si>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</si>
  <si>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</si>
  <si>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</si>
  <si>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</si>
  <si>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</si>
  <si>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</si>
  <si>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</si>
  <si>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</si>
  <si>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</si>
  <si>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</si>
  <si>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</si>
  <si>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</si>
  <si>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</si>
  <si>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 xml:space="preserve">Поддержка преподавания этнических языков (корякский, эвенский, юкагирский и якутский) 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</si>
  <si>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</si>
  <si>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</si>
  <si>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</si>
  <si>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</si>
  <si>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</si>
  <si>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Дошкольное образование</t>
  </si>
  <si>
    <t>52 0 00 00000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</si>
  <si>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</si>
  <si>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</si>
  <si>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муниципальным учреждениям  на проведение физкультурно-спортивных мероприятий</t>
  </si>
  <si>
    <t>Молодежная политика и оздоровление детей</t>
  </si>
  <si>
    <t>Прочие мероприятия в области образования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</si>
  <si>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</si>
  <si>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</si>
  <si>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</si>
  <si>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</si>
  <si>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</si>
  <si>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</si>
  <si>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</si>
  <si>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</si>
  <si>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</si>
  <si>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</si>
  <si>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</si>
  <si>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</si>
  <si>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</si>
  <si>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</si>
  <si>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</si>
  <si>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</si>
  <si>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</si>
  <si>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</si>
  <si>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</si>
  <si>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</si>
  <si>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</si>
  <si>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</si>
  <si>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</si>
  <si>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</si>
  <si>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</si>
  <si>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</si>
  <si>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</si>
  <si>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</si>
  <si>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</si>
  <si>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</si>
  <si>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</si>
  <si>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</si>
  <si>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</si>
  <si>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</si>
  <si>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</si>
  <si>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</si>
  <si>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</si>
  <si>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</si>
  <si>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</si>
  <si>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обл/б</t>
  </si>
  <si>
    <t>МП</t>
  </si>
  <si>
    <t>Наименование</t>
  </si>
  <si>
    <t>Управление  ЖКХ и градостроительства администрации Омсукчанского городского округа</t>
  </si>
  <si>
    <t>908</t>
  </si>
  <si>
    <t>903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</si>
  <si>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</si>
  <si>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</si>
  <si>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</si>
  <si>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</si>
  <si>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</si>
  <si>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</si>
  <si>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</si>
  <si>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</si>
  <si>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</si>
  <si>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</si>
  <si>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901 01 05 02 01 00 0000 600</t>
  </si>
  <si>
    <t>Уменьшение прочих остатков средств бюджетов</t>
  </si>
  <si>
    <t>доходы</t>
  </si>
  <si>
    <t>расходы</t>
  </si>
  <si>
    <t>дефицит</t>
  </si>
  <si>
    <t>РЗ</t>
  </si>
  <si>
    <t>ПР</t>
  </si>
  <si>
    <t>Всего расходов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</si>
  <si>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</si>
  <si>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</si>
  <si>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Уплата налогов, сборов и иных платежей</t>
  </si>
  <si>
    <t>64 0 00 00000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</si>
  <si>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</si>
  <si>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</si>
  <si>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</si>
  <si>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</si>
  <si>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</si>
  <si>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</si>
  <si>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</si>
  <si>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</si>
  <si>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</si>
  <si>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</si>
  <si>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</si>
  <si>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</si>
  <si>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</si>
  <si>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</si>
  <si>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</si>
  <si>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Прочие безвозмездные поступления</t>
  </si>
  <si>
    <t>Целевые субсидии муниципальным учреждениям на оплату контейнера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</si>
  <si>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</si>
  <si>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</si>
  <si>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</si>
  <si>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</si>
  <si>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</si>
  <si>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</si>
  <si>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</si>
  <si>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2 02 40000 00 0000 150</t>
  </si>
  <si>
    <t>2 02 35930 00 0000 150</t>
  </si>
  <si>
    <t>2 02 30024 00 0000 150</t>
  </si>
  <si>
    <t>2 02 30000 00 0000 150</t>
  </si>
  <si>
    <t>2 02 20000 00 0000 150</t>
  </si>
  <si>
    <t>2 02 10000 00 0000 150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</si>
  <si>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</si>
  <si>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</si>
  <si>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</si>
  <si>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</si>
  <si>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</si>
  <si>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</si>
  <si>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</si>
  <si>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</si>
  <si>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Мероприятия по модернизации и реконструкции объектов инженерной и коммунальной инфраструктуры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</si>
  <si>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</si>
  <si>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</si>
  <si>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</si>
  <si>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</si>
  <si>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</si>
  <si>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</si>
  <si>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</si>
  <si>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</si>
  <si>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</si>
  <si>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</si>
  <si>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</si>
  <si>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</si>
  <si>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</si>
  <si>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</si>
  <si>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</si>
  <si>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</si>
  <si>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</si>
  <si>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</si>
  <si>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</si>
  <si>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</si>
  <si>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</si>
  <si>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</si>
  <si>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</si>
  <si>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</si>
  <si>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</si>
  <si>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</si>
  <si>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</si>
  <si>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</si>
  <si>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</si>
  <si>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</si>
  <si>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</si>
  <si>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Иные непрограммные мероприятия в рамках непрограммной деятельности</t>
  </si>
  <si>
    <t>02 0 02 01320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</si>
  <si>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</si>
  <si>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</si>
  <si>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</si>
  <si>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</si>
  <si>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</si>
  <si>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</si>
  <si>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</si>
  <si>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</si>
  <si>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</si>
  <si>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</si>
  <si>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</si>
  <si>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</si>
  <si>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</si>
  <si>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</si>
  <si>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</si>
  <si>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</si>
  <si>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</si>
  <si>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</si>
  <si>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</si>
  <si>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</si>
  <si>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</si>
  <si>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</si>
  <si>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</si>
  <si>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</si>
  <si>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</si>
  <si>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</si>
  <si>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</si>
  <si>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</si>
  <si>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</si>
  <si>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</si>
  <si>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</si>
  <si>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</si>
  <si>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</si>
  <si>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</si>
  <si>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</si>
  <si>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01 0 03 74040</t>
  </si>
  <si>
    <t>01 0 03 74090</t>
  </si>
  <si>
    <t xml:space="preserve">Прочие непрограммные мероприятия 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</si>
  <si>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</si>
  <si>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</si>
  <si>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</si>
  <si>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</si>
  <si>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</si>
  <si>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</si>
  <si>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</si>
  <si>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</si>
  <si>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</si>
  <si>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</si>
  <si>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</si>
  <si>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</si>
  <si>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</si>
  <si>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</si>
  <si>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</si>
  <si>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</si>
  <si>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</si>
  <si>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</si>
  <si>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</si>
  <si>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</si>
  <si>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</si>
  <si>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</si>
  <si>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</si>
  <si>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</si>
  <si>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</si>
  <si>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</si>
  <si>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</si>
  <si>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</si>
  <si>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</si>
  <si>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</si>
  <si>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</si>
  <si>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</si>
  <si>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</si>
  <si>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</si>
  <si>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</si>
  <si>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</si>
  <si>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</si>
  <si>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</si>
  <si>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</si>
  <si>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</si>
  <si>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</si>
  <si>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</si>
  <si>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</si>
  <si>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</si>
  <si>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</si>
  <si>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</si>
  <si>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</si>
  <si>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</si>
  <si>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</si>
  <si>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</si>
  <si>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</si>
  <si>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</si>
  <si>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</si>
  <si>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</si>
  <si>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</si>
  <si>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</si>
  <si>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</si>
  <si>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</si>
  <si>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</si>
  <si>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</si>
  <si>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</si>
  <si>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</si>
  <si>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</si>
  <si>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</si>
  <si>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</si>
  <si>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</si>
  <si>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</si>
  <si>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</si>
  <si>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</si>
  <si>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</si>
  <si>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</si>
  <si>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</si>
  <si>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</si>
  <si>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</si>
  <si>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</si>
  <si>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</si>
  <si>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</si>
  <si>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</si>
  <si>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</si>
  <si>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</si>
  <si>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</si>
  <si>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</si>
  <si>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</si>
  <si>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</si>
  <si>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</si>
  <si>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</si>
  <si>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</si>
  <si>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</si>
  <si>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</si>
  <si>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</si>
  <si>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</si>
  <si>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</si>
  <si>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</si>
  <si>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</si>
  <si>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</si>
  <si>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</si>
  <si>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</si>
  <si>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</si>
  <si>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</si>
  <si>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</si>
  <si>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</si>
  <si>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</si>
  <si>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</si>
  <si>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</si>
  <si>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</si>
  <si>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</si>
  <si>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</si>
  <si>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</si>
  <si>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</si>
  <si>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</si>
  <si>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</si>
  <si>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</si>
  <si>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</si>
  <si>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</si>
  <si>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</si>
  <si>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</si>
  <si>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</si>
  <si>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</si>
  <si>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</si>
  <si>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</si>
  <si>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02 0 02 01110</t>
  </si>
  <si>
    <t>67 0 01 00000</t>
  </si>
  <si>
    <t>Физическая культура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</si>
  <si>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</si>
  <si>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</si>
  <si>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Социальная политики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</si>
  <si>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</si>
  <si>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</si>
  <si>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</si>
  <si>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</si>
  <si>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</si>
  <si>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</si>
  <si>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</si>
  <si>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</si>
  <si>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</si>
  <si>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</si>
  <si>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</si>
  <si>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</si>
  <si>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</si>
  <si>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</si>
  <si>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</si>
  <si>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</si>
  <si>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</si>
  <si>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</si>
  <si>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</si>
  <si>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</si>
  <si>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</si>
  <si>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</si>
  <si>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</si>
  <si>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</si>
  <si>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</si>
  <si>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</si>
  <si>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</si>
  <si>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</si>
  <si>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</si>
  <si>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</si>
  <si>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</si>
  <si>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 xml:space="preserve">Прочие субсидии </t>
  </si>
  <si>
    <t>2 02 29999 00 0000 150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</si>
  <si>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</si>
  <si>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</si>
  <si>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</si>
  <si>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</si>
  <si>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</si>
  <si>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</si>
  <si>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</si>
  <si>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Резервные средства</t>
  </si>
  <si>
    <t>02 0 02 99999</t>
  </si>
  <si>
    <t>870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</si>
  <si>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</si>
  <si>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</si>
  <si>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</si>
  <si>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</si>
  <si>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</si>
  <si>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</si>
  <si>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</si>
  <si>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2 02 25519 00 0000 150</t>
  </si>
  <si>
    <t>Субсидия бюджетам  на поддержку отрасли культуры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</si>
  <si>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</si>
  <si>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</si>
  <si>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</si>
  <si>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"Формирование  у обучающихся современных технологических и гуманитарных навыков"</t>
  </si>
  <si>
    <t>Государственная поддержка отрасли культуры</t>
  </si>
  <si>
    <t>330</t>
  </si>
  <si>
    <t>Публичные нормативные выплаты гражданам несоциального характера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</si>
  <si>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</si>
  <si>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</si>
  <si>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</si>
  <si>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</si>
  <si>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</si>
  <si>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</si>
  <si>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</si>
  <si>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</si>
  <si>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</si>
  <si>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</si>
  <si>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</si>
  <si>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</si>
  <si>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</si>
  <si>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</si>
  <si>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</si>
  <si>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</si>
  <si>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</si>
  <si>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</si>
  <si>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</si>
  <si>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</si>
  <si>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</si>
  <si>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</si>
  <si>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</si>
  <si>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</si>
  <si>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</si>
  <si>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</si>
  <si>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</si>
  <si>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</si>
  <si>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</si>
  <si>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</si>
  <si>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</si>
  <si>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</si>
  <si>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</si>
  <si>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</si>
  <si>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</si>
  <si>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</si>
  <si>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</si>
  <si>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</si>
  <si>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S3420</t>
  </si>
  <si>
    <t>52 0 01 12000</t>
  </si>
  <si>
    <t>Основное мероприятие "Развитие образовательных  учреждений"</t>
  </si>
  <si>
    <t>52 0 03 20060</t>
  </si>
  <si>
    <t>52 0 05 20070</t>
  </si>
  <si>
    <t>52 0 01 13000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</si>
  <si>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</si>
  <si>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</si>
  <si>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</si>
  <si>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</si>
  <si>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</si>
  <si>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</si>
  <si>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</si>
  <si>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57 0 05 00000</t>
  </si>
  <si>
    <t>57 0 05 01910</t>
  </si>
  <si>
    <t>60 0 02 00000</t>
  </si>
  <si>
    <t>60 0 02 01410</t>
  </si>
  <si>
    <t>60 0 02 01420</t>
  </si>
  <si>
    <t>60 0 02 01430</t>
  </si>
  <si>
    <t>60 0 02 01770</t>
  </si>
  <si>
    <t>01 13</t>
  </si>
  <si>
    <t>08 01</t>
  </si>
  <si>
    <t>10 03</t>
  </si>
  <si>
    <t>План на 2023 год</t>
  </si>
  <si>
    <t>58 0 04 74110</t>
  </si>
  <si>
    <t>Основное мероприятие "Развитие образовательных учреждений"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</si>
  <si>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</si>
  <si>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</si>
  <si>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</si>
  <si>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</si>
  <si>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</si>
  <si>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</si>
  <si>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</si>
  <si>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</si>
  <si>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</si>
  <si>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</si>
  <si>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</si>
  <si>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51 3 01 S3310</t>
  </si>
  <si>
    <t>52 0 03 20010</t>
  </si>
  <si>
    <t>52 0 03 20030</t>
  </si>
  <si>
    <t>52 0 03 20040</t>
  </si>
  <si>
    <t>52 0 E1 00000</t>
  </si>
  <si>
    <t>52 0 E1 51690</t>
  </si>
  <si>
    <t>57 0 02 20030</t>
  </si>
  <si>
    <t>57 0 02 20040</t>
  </si>
  <si>
    <t>52 0 03 20130</t>
  </si>
  <si>
    <t>01 0 02 01010</t>
  </si>
  <si>
    <t>Муниципальная программа "Профилактика экстремизма и терроризма на территории Омсукчанского городского округа"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</si>
  <si>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</si>
  <si>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Омсукчанском городском округе"</t>
  </si>
  <si>
    <t>Муниципальная программа "Развитие образования в Омсукчанском городском округе"</t>
  </si>
  <si>
    <t>Расходы на обеспечение деятельности председателя представительного органа муниципального образования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</si>
  <si>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</si>
  <si>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</si>
  <si>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</si>
  <si>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</si>
  <si>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</si>
  <si>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>01 0 01 01020</t>
  </si>
  <si>
    <t>Основное мероприятие "Организация бесплатного горячего питания обучающихся"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</si>
  <si>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</si>
  <si>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</si>
  <si>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</si>
  <si>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60 0 02 01390</t>
  </si>
  <si>
    <t>05 03</t>
  </si>
  <si>
    <t>60 0 02 01280</t>
  </si>
  <si>
    <t>Мероприятия по организации сбора, вывоза несанкционированных свалок</t>
  </si>
  <si>
    <t>1 12 01040 01 0000 120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</si>
  <si>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</si>
  <si>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</si>
  <si>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0 11 L3040 </t>
  </si>
  <si>
    <t>Основное мероприятие "Прочие мероприятия по благоустройству территории поселений"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</si>
  <si>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</si>
  <si>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</si>
  <si>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</si>
  <si>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>52 0 E4 00000</t>
  </si>
  <si>
    <t>Основное мероприятие "Цифровая образовательная среда"</t>
  </si>
  <si>
    <t>11 01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</si>
  <si>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</si>
  <si>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</si>
  <si>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</si>
  <si>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</si>
  <si>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</si>
  <si>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04 12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</si>
  <si>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</si>
  <si>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</si>
  <si>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</si>
  <si>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</si>
  <si>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</si>
  <si>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</si>
  <si>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</si>
  <si>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</si>
  <si>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</si>
  <si>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</si>
  <si>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</si>
  <si>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</si>
  <si>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</si>
  <si>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</si>
  <si>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</si>
  <si>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</si>
  <si>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</si>
  <si>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</si>
  <si>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</si>
  <si>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</si>
  <si>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</si>
  <si>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</si>
  <si>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</si>
  <si>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</si>
  <si>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</si>
  <si>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</si>
  <si>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</si>
  <si>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</si>
  <si>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</si>
  <si>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</si>
  <si>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</si>
  <si>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</si>
  <si>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</si>
  <si>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</si>
  <si>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>60 0 04 S3П08</t>
  </si>
  <si>
    <t>51 4 01 S3280</t>
  </si>
  <si>
    <t>Специальные расходы</t>
  </si>
  <si>
    <t>880</t>
  </si>
  <si>
    <t>64 0 04 S0720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</si>
  <si>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</si>
  <si>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</si>
  <si>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</si>
  <si>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Формирование и увеличение уставного фонда предприятий жилищно-коммунального хозяйства</t>
  </si>
  <si>
    <t>02 0 02 01960</t>
  </si>
  <si>
    <t>Бюджетные инвестиции иным юридическим лицам</t>
  </si>
  <si>
    <t>450</t>
  </si>
  <si>
    <t>60 0 05 00000</t>
  </si>
  <si>
    <t>Основное мероприятие "Реализация инициативных проектов в области благоустройства"</t>
  </si>
  <si>
    <t>65 0 01 00000</t>
  </si>
  <si>
    <t>65 0 01 S2160</t>
  </si>
  <si>
    <t>60 0 05 S2140</t>
  </si>
  <si>
    <t>57 0 02 20100</t>
  </si>
  <si>
    <t>Основное мероприятие"Обеспечение персонифицированного финансирования дополнительного образования детей"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</si>
  <si>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</si>
  <si>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</si>
  <si>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</si>
  <si>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</si>
  <si>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</si>
  <si>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</si>
  <si>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</si>
  <si>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</si>
  <si>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Содержание  казенных учреждений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</si>
  <si>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</si>
  <si>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</si>
  <si>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</si>
  <si>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Обеспечение персонифицированного финансирования дополнительного образования детей</t>
  </si>
  <si>
    <t>1 01 02080 01 0000110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</si>
  <si>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</si>
  <si>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</si>
  <si>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</si>
  <si>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</si>
  <si>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</si>
  <si>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</si>
  <si>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</si>
  <si>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>Субсидии бюджетам городских округов на организацию питания в образовательных учреждениях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</si>
  <si>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</si>
  <si>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</si>
  <si>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</si>
  <si>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</si>
  <si>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</si>
  <si>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</si>
  <si>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</si>
  <si>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Мероприятия по увековечиванию памяти погибших при защите Отечества</t>
  </si>
  <si>
    <t>51 4 01 L2990</t>
  </si>
  <si>
    <t>Развитие сети учреждений культурно-досугового типа</t>
  </si>
  <si>
    <t>58 0 A1 55130</t>
  </si>
  <si>
    <t>Мероприятия по государственной поддержке отрасли культуры</t>
  </si>
  <si>
    <t>58 0 06 L5190</t>
  </si>
  <si>
    <t>52 0 02 74200</t>
  </si>
  <si>
    <t>58 0 04 74200</t>
  </si>
  <si>
    <t>07 01                         0702</t>
  </si>
  <si>
    <t>Область и федерация</t>
  </si>
  <si>
    <t>01 0 03 74200</t>
  </si>
  <si>
    <t>01 0 04 01790</t>
  </si>
  <si>
    <t>План на 2024 год</t>
  </si>
  <si>
    <t>2 02 25497 00 0000 150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</si>
  <si>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</si>
  <si>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</si>
  <si>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</si>
  <si>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</si>
  <si>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</si>
  <si>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</si>
  <si>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58 0 А2 00000</t>
  </si>
  <si>
    <t>58 0 A2 55190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</si>
  <si>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</si>
  <si>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</si>
  <si>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</si>
  <si>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</si>
  <si>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S3090</t>
  </si>
  <si>
    <t>д/с Омсукчан</t>
  </si>
  <si>
    <t>д/с Дукат</t>
  </si>
  <si>
    <t>ООШ</t>
  </si>
  <si>
    <t>СОШ Дукат</t>
  </si>
  <si>
    <t>СОШ Омсукчан</t>
  </si>
  <si>
    <t>68 0 00 00000</t>
  </si>
  <si>
    <t>68 0 01 00000</t>
  </si>
  <si>
    <t>68 0 01 01980</t>
  </si>
  <si>
    <t>350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</si>
  <si>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</si>
  <si>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</si>
  <si>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</si>
  <si>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</si>
  <si>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</si>
  <si>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</si>
  <si>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</si>
  <si>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</si>
  <si>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</si>
  <si>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</si>
  <si>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</si>
  <si>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>в Кристе -</t>
  </si>
  <si>
    <t>2 02 36900 00 0000 150</t>
  </si>
  <si>
    <t>Единая субвенция местным бюджетам из бюджета субъекта Российской Федерации</t>
  </si>
  <si>
    <t>60 0 06 55050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</si>
  <si>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</si>
  <si>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</si>
  <si>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</si>
  <si>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</si>
  <si>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</si>
  <si>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</si>
  <si>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</si>
  <si>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</si>
  <si>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</si>
  <si>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</si>
  <si>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</si>
  <si>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</si>
  <si>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</si>
  <si>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</si>
  <si>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</si>
  <si>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</si>
  <si>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51 1 01 20120</t>
  </si>
  <si>
    <t>58 0 02 20030</t>
  </si>
  <si>
    <t>58 0 02 20040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</si>
  <si>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</si>
  <si>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</si>
  <si>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</si>
  <si>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</si>
  <si>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</si>
  <si>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</si>
  <si>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</si>
  <si>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</si>
  <si>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</si>
  <si>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</si>
  <si>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</si>
  <si>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</si>
  <si>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</si>
  <si>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02 0 02 01990</t>
  </si>
  <si>
    <t>58 0 03 20200</t>
  </si>
  <si>
    <t>Целевые субсидии на реализацию мер социальной поддержки мобилизованных граждан</t>
  </si>
  <si>
    <t>НАЦ.ПРОЕКТЫ</t>
  </si>
  <si>
    <t>52 0 04 S4300</t>
  </si>
  <si>
    <t>05 02</t>
  </si>
  <si>
    <t xml:space="preserve">Возмещение расходов по коммунальным услугам физкультурно-оздоровительным и спортивным комплексам </t>
  </si>
  <si>
    <t xml:space="preserve">Укрепление материально-технической базы в области физической культуры  и спорта </t>
  </si>
  <si>
    <t>без софинанс</t>
  </si>
  <si>
    <t>УК</t>
  </si>
  <si>
    <t>без процента по расчетам</t>
  </si>
  <si>
    <t>Муниципальная программа "Развитие муниципальной службы в Омсукчанском муниципальном округе"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</si>
  <si>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муниципального округа"</t>
  </si>
  <si>
    <t>Мероприятия, проводимые за счет резервного фонда администрации Омсукчанского муниципального округа</t>
  </si>
  <si>
    <t>Осуществление переданных государственных полномочий за счет единой субвенции бюджетам муниципальных образований Магаданской области</t>
  </si>
  <si>
    <t>Муниципальная программа "Профилактика экстремизма и терроризма на территории Омсукчанского муниципального округа"</t>
  </si>
  <si>
    <t>Осуществление государственных полномочий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</t>
  </si>
  <si>
    <t>Целевые субсидии на оснащение муниципальных учреждений</t>
  </si>
  <si>
    <t>Создание модельных муниципальных библиотек</t>
  </si>
  <si>
    <t>58 0 A1 54540</t>
  </si>
  <si>
    <t xml:space="preserve">Целевые субсидии муниципальным учреждениям  по организации питания </t>
  </si>
  <si>
    <t>57 0 04 74200</t>
  </si>
  <si>
    <t>Возмещение расходов по коммунальным услугам учреждениям социальной сферы</t>
  </si>
  <si>
    <t>Основное мероприятие "Отдельные мероприятия в рамках федерального проекта "Культурная среда" национального проекта "Культура"</t>
  </si>
  <si>
    <t>Муниципальная программа "Переселение граждан из аварийного жилищного фонда и оптимизация жилищного фонда на территории Омсукчанского муниципального округа"</t>
  </si>
  <si>
    <t>72 0 00 00000</t>
  </si>
  <si>
    <t>Основное мероприятие "Восстановление муниципального жилищного фонда"</t>
  </si>
  <si>
    <t>Восстановление и модернизация муниципального имущества в муниципальных образованиях Магаданской области</t>
  </si>
  <si>
    <t>72 0 01 S1110</t>
  </si>
  <si>
    <t>72 0 01 00000</t>
  </si>
  <si>
    <t>Ремонт мостов и искусственных сооружений</t>
  </si>
  <si>
    <t>50 0 02 01550</t>
  </si>
  <si>
    <t xml:space="preserve">Модернизация квартальной котельной в пос.Омсукчан </t>
  </si>
  <si>
    <t>Муниципальная программа "Комплексное развитие  систем коммунальной инфраструктуры Омсукчанского муниципального округа на 2019-2023 годы"</t>
  </si>
  <si>
    <t>Муниципальная программа "Развитие системы обращения с твердыми коммунальными отходами на территории Омсучанского муниципального" округа</t>
  </si>
  <si>
    <t>Обеспечение проведения выборов и референдумов</t>
  </si>
  <si>
    <t>07 09</t>
  </si>
  <si>
    <t>обл</t>
  </si>
  <si>
    <t>Условно утвержденные расходы</t>
  </si>
  <si>
    <t>Управление культуры, социальной и молодежной политики  администрации Омсукчанского муниципального округа</t>
  </si>
  <si>
    <t>Управление  ЖКХ и градостроительства администрации Омсукчанского муниципального округа</t>
  </si>
  <si>
    <t>Управление образования администрации Омсукчанского муниципального округа</t>
  </si>
  <si>
    <t xml:space="preserve">Мероприятия по организации отдыха и оздоровления детей </t>
  </si>
  <si>
    <t>Администрация Омсукчанского муниципального округа</t>
  </si>
  <si>
    <t>Муниципальная программа "Развитие транспортной инфраструктуры  Омсукчанского муниципального округа"</t>
  </si>
  <si>
    <t xml:space="preserve">Муниципальная программа "Проведение социальной и молодежной политики в Омсукчанском муниципальном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</si>
  <si>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муниципального округа" </t>
  </si>
  <si>
    <t xml:space="preserve">Подпрограмма  "Улучшение демографической ситуации в Омсукчанском муниципальном округе" </t>
  </si>
  <si>
    <t>Муниципальная программа "Развитие  образования в Омсукчанском муниципальном округе"</t>
  </si>
  <si>
    <t xml:space="preserve">Муниципальная программа "Развитие малого и среднего предпринимательства в Омсукчанском муниципальном округе" 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</si>
  <si>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муниципального округа"</t>
  </si>
  <si>
    <t>Муниципальная программа "Развитие физической культуры и спорта в Омсукчанском муниципальном  округе"</t>
  </si>
  <si>
    <t>Управление спорта и туризма администрации Омсукчанского муниципального округа</t>
  </si>
  <si>
    <t>907</t>
  </si>
  <si>
    <t>Муниципальная программа "Развитие культуры в Омсукчанском муниципальном округе"</t>
  </si>
  <si>
    <t>Муниципальная программа "Благоустройство территории Омсукчанского муниципального округа"</t>
  </si>
  <si>
    <t xml:space="preserve">Благоустройство  </t>
  </si>
  <si>
    <t xml:space="preserve">Муниципальная программа "Энергосбережение и повышение энергетической эффективности в Омсукчанском муниципальном округе" </t>
  </si>
  <si>
    <t xml:space="preserve">Муниципальная программа "Развитие торговли на территории Омсукчанского муниципального округа" </t>
  </si>
  <si>
    <t xml:space="preserve">Муниципальная программа "Формирование доступной среды в Омсукчанском муниципальном округе" </t>
  </si>
  <si>
    <t>ИТОГО РАСХОДОВ</t>
  </si>
  <si>
    <t>Сумма</t>
  </si>
  <si>
    <t>2023 год</t>
  </si>
  <si>
    <t>2024 год</t>
  </si>
  <si>
    <t>2025 год</t>
  </si>
  <si>
    <t>ИТОГО РАСХОДОВ: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</si>
  <si>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муниципального  округа" 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</si>
  <si>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муниципальный округ" 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</si>
  <si>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муниципального округа" </t>
  </si>
  <si>
    <t xml:space="preserve">Муниципальная программа "Чистая вода Омсукчанского городского муниципального округа" </t>
  </si>
  <si>
    <t xml:space="preserve">Муниципальная программа "Формирование современной городской среды муниципального образования "Омсукчанский муниципальный округ" на 2018-2024 годы" </t>
  </si>
  <si>
    <t>Муниципальная программа "Развитие образования в Омсукчанском муниципальном округе"</t>
  </si>
  <si>
    <t xml:space="preserve">Муниципальная программа "Энергосбережение и повышение энергетической эффективности в Омсукчанском муниципальном  округе" </t>
  </si>
  <si>
    <t xml:space="preserve">Подпрограмма  "Улучшение демографической ситуации в Омсукчанском муниципальном  округе" </t>
  </si>
  <si>
    <t>1 05 03000 01 0000 110</t>
  </si>
  <si>
    <t>Единый сельскохозяйственный налог</t>
  </si>
  <si>
    <t>1 05 03010 01 0000 110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</si>
  <si>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</si>
  <si>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</si>
  <si>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1 06 01020 14 1000 110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</si>
  <si>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
</t>
  </si>
  <si>
    <t>1 06 06032 14 0000 110</t>
  </si>
  <si>
    <t>1 06 06042 14 0000 110</t>
  </si>
  <si>
    <t xml:space="preserve">1 08 07000 01 0000 110
</t>
  </si>
  <si>
    <t xml:space="preserve">1 08 07150 01 0000 110
</t>
  </si>
  <si>
    <t>1 11 05012 14 0000 120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</si>
  <si>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
</t>
  </si>
  <si>
    <t>1 11 05074 14 0000 120</t>
  </si>
  <si>
    <t xml:space="preserve">1 11 05300 00 0000 120
</t>
  </si>
  <si>
    <t xml:space="preserve">1 11 05324 14 0000 120
</t>
  </si>
  <si>
    <t>1 13 01994 14 0000 130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</si>
  <si>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</si>
  <si>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</si>
  <si>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</si>
  <si>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</si>
  <si>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1 14 02043 14 0000 410</t>
  </si>
  <si>
    <t>1 14 06012 14 0000 430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</si>
  <si>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</si>
  <si>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</si>
  <si>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</si>
  <si>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</si>
  <si>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 xml:space="preserve">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</si>
  <si>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</si>
  <si>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</si>
  <si>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</si>
  <si>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</si>
  <si>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</si>
  <si>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</si>
  <si>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</si>
  <si>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2 02 25519 14 0000 150</t>
  </si>
  <si>
    <t>Субсидии бюджетам муниципальных округов на поддержку отрасли культуры</t>
  </si>
  <si>
    <t>2 02 29999 14 0000 150</t>
  </si>
  <si>
    <t xml:space="preserve">Субсидии бюджетам муниципальных образований Магаданской области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</si>
  <si>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 xml:space="preserve">Субсидии бюджетам муниципальных образований Магаданской области на организацию отдыха и оздоровление детей </t>
  </si>
  <si>
    <t xml:space="preserve">Субсидии бюджетам муниципальных образований Магаданской области на организацию питания в образовательных учреждениях </t>
  </si>
  <si>
    <t xml:space="preserve">Субсидии бюджетам муниципальных образований Магаданской области  на реализацию мероприятия "Восстановление и модернизация муниципального имущества в муниципальных образованиях Магаданской области" </t>
  </si>
  <si>
    <t>Предоставление субсидий бюджетам муниципальных образований на организацию и проведение областных универсальных совместных ярмарок</t>
  </si>
  <si>
    <t>Субсидии бюджетам муниципальных образований Магаданской области на возмещение расходов по коммунальным услугам учреждениям социальной сферы</t>
  </si>
  <si>
    <t xml:space="preserve">Субсидии бюджетам муниципальных образований Магаданской области на реализацию мероприятий в сфере укрепления гражданского единства, гармонизации межнациональных отношений, профилактики экстремизма </t>
  </si>
  <si>
    <t xml:space="preserve">Субсидии бюджетам муниципальных образований Магаданской области на укрепление материально-технической базы муниципальных сельскохозяйственных предприятий, крестьянско-фермерских хозяйств, территориально-соседских общин, родовых общин коренных малочисленных народов Севера, занятых традиционным природопользованием </t>
  </si>
  <si>
    <t>Субсидии бюджетам муниципальных образований на осуществление мероприятий по подготовке к осенне-зимнему отопительному периоду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</si>
  <si>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</si>
  <si>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</si>
  <si>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>Субвенции бюджетам муниципальных образований Магаданской области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</si>
  <si>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Субвенции бюджетам муниципальных образований Магаданской области на осуществление государственных полномочий по организации и осуществлению деятельности органов опеки и попечительства</t>
  </si>
  <si>
    <t>Субвенции бюджетам муниципальных образований Магаданской области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</si>
  <si>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Субвенции бюджетам муниципальных образований Магаданской области на осуществление государственных полномочий по созданию и организации деятельности административных комиссий</t>
  </si>
  <si>
    <t>Субвенции бюджетам муниципальных образований Магаданской области на осуществление государственных полномочий по обеспечению отдельных категорий граждан жилыми помещениями</t>
  </si>
  <si>
    <t>Субвенции бюджетам муниципальных образований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</si>
  <si>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2 02 36900 14 0000 150</t>
  </si>
  <si>
    <t xml:space="preserve">Единая субвенция бюджетам муниципальных округов из бюджета субъекта Российской Федерации
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</si>
  <si>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</si>
  <si>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</si>
  <si>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</si>
  <si>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</si>
  <si>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2 02 45454 00 0000 150
</t>
  </si>
  <si>
    <t>Межбюджетные трансферты, передаваемые бюджетам на создание модельных муниципальных библиотек</t>
  </si>
  <si>
    <t>2 02 45454 14 0000 150</t>
  </si>
  <si>
    <t>Межбюджетные трансферты, передаваемые бюджетам муниципальных округов на создание модельных муниципальных библиотек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</si>
  <si>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</si>
  <si>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</si>
  <si>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</si>
  <si>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</si>
  <si>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</si>
  <si>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</si>
  <si>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</si>
  <si>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</si>
  <si>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</si>
  <si>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оказания платных услуг (работ) получателями средств бюджетов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</si>
  <si>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</si>
  <si>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</si>
  <si>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субсидии бюджетам муниципальных округов</t>
  </si>
  <si>
    <t>уур</t>
  </si>
  <si>
    <t>Распределение бюджетных ассигнований  по разделам и подразделам классификации расходов бюджетов Российской Федерации на  2023 год и плановый период 2024-2025 годов</t>
  </si>
  <si>
    <t xml:space="preserve">Наименование </t>
  </si>
  <si>
    <t>ЦСР</t>
  </si>
  <si>
    <t>ГР</t>
  </si>
  <si>
    <t>Распределения бюджетных ассигнований, направляемых на исполнение публичных нормативных обязательств бюджета Омсукчанского муниципального округа на 2023 год и плановый период 2024 и 2025 годов</t>
  </si>
  <si>
    <t>2 02 15002 00 0000 150</t>
  </si>
  <si>
    <t>Дотации бюджетам на поддержку мер по обеспечению сбалансированности бюджетов</t>
  </si>
  <si>
    <t>2 02 15002 14 0000 150</t>
  </si>
  <si>
    <t xml:space="preserve">Дотации бюджетам муниципальных округов на поддержку мер по обеспечению сбалансированности бюджетов
</t>
  </si>
  <si>
    <t>52 0 07 00000</t>
  </si>
  <si>
    <t>52 0 07 01970</t>
  </si>
  <si>
    <t>52 0 08 00000</t>
  </si>
  <si>
    <t>52 0 08 S3420</t>
  </si>
  <si>
    <t>52 0 09 00000</t>
  </si>
  <si>
    <t xml:space="preserve">52 0 09 L3040 </t>
  </si>
  <si>
    <t>Комитет по управлению муниципальным имуществом администрации Омсукчанского муниципального округа</t>
  </si>
  <si>
    <t>905</t>
  </si>
  <si>
    <t>Спорт высших достижений</t>
  </si>
  <si>
    <t>Комитет финансов администрации  Омсукчанского муниципального округа</t>
  </si>
  <si>
    <t>Муниципальная программа "Профилактика экстеремизма и терроризма на территории Омсукчанского муниципального округа"</t>
  </si>
  <si>
    <t>Контрольно- счетная палата Омсукчанского муниципального округа</t>
  </si>
  <si>
    <t xml:space="preserve">Муниципальная программа "Формирование доступной среды в Омсукчанском муниципальном  округе" </t>
  </si>
  <si>
    <t>Муниципальная программа "Формирование доступной среды в Омсукчанском муниципальном округе"</t>
  </si>
  <si>
    <t>Управление ЖКХ и градостроительства  администрации Омсукчанского муниципального округа</t>
  </si>
  <si>
    <t>Собрание представителей Омсукчанского муниципального округа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</si>
  <si>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2023 год и плановый период 2024-2025 годов</t>
  </si>
  <si>
    <t>901 01 05 02 01 14 0000 510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</si>
  <si>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</si>
  <si>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муниципальных округов</t>
  </si>
  <si>
    <t>901 01 05 02 01 14 0000 610</t>
  </si>
  <si>
    <t xml:space="preserve">Молодежная политика </t>
  </si>
  <si>
    <t>Молодежная политика</t>
  </si>
  <si>
    <t xml:space="preserve">               Приложение № 2</t>
  </si>
  <si>
    <t>от 20.12.2022 № 56</t>
  </si>
  <si>
    <t xml:space="preserve">          Приложение № 1</t>
  </si>
  <si>
    <t>Приложение № 6</t>
  </si>
  <si>
    <t>Приложение № 7</t>
  </si>
  <si>
    <t>_________________________</t>
  </si>
  <si>
    <t xml:space="preserve"> Распределение бюджетных ассигнований, направляемых на реализацию муниципальных программ  Омсукчанского муниципального округа на 2023 год и плановый период 2024-2025 годов</t>
  </si>
  <si>
    <t>Ведомственная  структура расходов бюджета Омсукчанского муниципального округа на 2023 год и плановый период 2024-2025 годов</t>
  </si>
  <si>
    <t>Реализация программ формирования современной городской среды</t>
  </si>
  <si>
    <t>52 0 E4 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</si>
  <si>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</si>
  <si>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</si>
  <si>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 (1000 дворов)</t>
  </si>
  <si>
    <t>в Кристе</t>
  </si>
  <si>
    <t>2 02 25576 00 0000 150</t>
  </si>
  <si>
    <t>Субсидии бюджетам муниципальных округов на обеспечение комплексного развития сельских территорий</t>
  </si>
  <si>
    <t>2 02 25576 14 0000 150</t>
  </si>
  <si>
    <t>Субсидии бюджетам на обеспечение комплексного развития сельских территорий</t>
  </si>
  <si>
    <t xml:space="preserve"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</si>
  <si>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2 02 45505 14 0000 150
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</si>
  <si>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</si>
  <si>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2 02 45505 00 0000 150
</t>
  </si>
  <si>
    <t>2 02 45179 00 0000 150</t>
  </si>
  <si>
    <t xml:space="preserve"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</si>
  <si>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</si>
  <si>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2 02 45179 14 0000 150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</si>
  <si>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</si>
  <si>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</si>
  <si>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</si>
  <si>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2 02 25555 00 0000 150</t>
  </si>
  <si>
    <t xml:space="preserve">Государственная пошлина по делам, рассматриваемым в судах общей юрисдикции, мировыми судьями
</t>
  </si>
  <si>
    <t xml:space="preserve"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</si>
  <si>
    <t xml:space="preserve">2 02 25213 14 0000 150
</t>
  </si>
  <si>
    <t xml:space="preserve"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</si>
  <si>
    <t xml:space="preserve">2 02 25213 00 0000 150
</t>
  </si>
  <si>
    <t>План на 2025 год</t>
  </si>
  <si>
    <t>Основное мероприятие "Поддержка отдельных категорий граждан"</t>
  </si>
  <si>
    <t>Муниципальная программа "Развитие системы обращения с твердыми коммунальными отходами на территории Омсучанского муниципального округа"</t>
  </si>
  <si>
    <t>Основное мероприятие "Снижение негативного влияния отходов на состояние окружающей среды"</t>
  </si>
  <si>
    <t>2 07 04020 14 0000 150</t>
  </si>
  <si>
    <t>2 07 04000 14 0000 150</t>
  </si>
  <si>
    <t>Прочие безвозмездные поступления в бюджеты муниципальных округов</t>
  </si>
  <si>
    <t>2 07 00000 00 0000 000</t>
  </si>
  <si>
    <t xml:space="preserve">              к решению СПОМО</t>
  </si>
  <si>
    <t>(-142,5+77)</t>
  </si>
  <si>
    <t>м/б =281600</t>
  </si>
  <si>
    <t>м/б=144000</t>
  </si>
  <si>
    <t>(-909,92807+ 909,92807)</t>
  </si>
  <si>
    <t>Основное мероприятие "Синхронизация мероприятий по благоустройству территории муниципального образования"</t>
  </si>
  <si>
    <t>Основное мероприятие "Синхронизация мероприятий по благоустройству территории муниципального образования "</t>
  </si>
  <si>
    <t>(-8974,87+8974,87)</t>
  </si>
  <si>
    <t xml:space="preserve">               к решению СПОМО</t>
  </si>
  <si>
    <t>к решению СПОМО</t>
  </si>
  <si>
    <t xml:space="preserve">        к решению СПОМО</t>
  </si>
  <si>
    <t xml:space="preserve">                   Приложение № 7</t>
  </si>
  <si>
    <t xml:space="preserve">                        к решению СПОМО</t>
  </si>
  <si>
    <t>(+41,5)(+812)</t>
  </si>
  <si>
    <t>52 0 EB 00000</t>
  </si>
  <si>
    <t>52 0 EB 51790</t>
  </si>
  <si>
    <t>Основное мероприятие "Отдельное мероприятие в рамках реализации федерального проекта "Патриотическое воспитание граждан Российиской Федерации"национального проекта "Образование"</t>
  </si>
  <si>
    <t>Поступление доходов в бюджет Омсукчанского муниципального округа в 2023 году и плановом периоде 2024-2025 годов</t>
  </si>
  <si>
    <t>Распределение бюджетных ассигнований, направляемых
на государственную поддержку семьи и детей, на 2023 год и плановый период 2024 - 2025 годов</t>
  </si>
  <si>
    <t>Источники внутреннего финансирования дефицита бюджета Омсукчанского муниципального округа  на 2023 год и плановый период 2024 - 2025 годов</t>
  </si>
  <si>
    <t>(+112-8,25)</t>
  </si>
  <si>
    <t>целевые 377,71968</t>
  </si>
  <si>
    <t>(+524,08-20,805)</t>
  </si>
  <si>
    <t>Проведение казенными учреждениями мероприятий в области культуры и искусства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</si>
  <si>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</si>
  <si>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(+300-21,9-32)</t>
  </si>
  <si>
    <t>(+21,9+32)</t>
  </si>
  <si>
    <t>(+126,5+28)</t>
  </si>
  <si>
    <t>62 0 08 S2110</t>
  </si>
  <si>
    <t xml:space="preserve">                  от 28.02.2023 от № 14 </t>
  </si>
  <si>
    <t xml:space="preserve">               от 28.02.2023 № 14</t>
  </si>
  <si>
    <t>от 28.02.2023 № 14</t>
  </si>
  <si>
    <t xml:space="preserve">          от 28.02.2023 № 14    </t>
  </si>
  <si>
    <t xml:space="preserve">   Приложение № 4</t>
  </si>
  <si>
    <t xml:space="preserve">                      от 28.02.2023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</si>
</sst>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"/>
  </numFmts>
  <fonts count="5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2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 wrapText="1"/>
    </xf>
    <xf numFmtId="0" fontId="8" fillId="0" borderId="0" xfId="1" applyFill="1"/>
    <xf numFmtId="0" fontId="8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2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1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5" fontId="26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9" fillId="0" borderId="0" xfId="0" applyFont="1"/>
    <xf numFmtId="49" fontId="2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1" xfId="1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/>
    <xf numFmtId="165" fontId="29" fillId="0" borderId="0" xfId="0" applyNumberFormat="1" applyFont="1" applyFill="1"/>
    <xf numFmtId="0" fontId="3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29" fillId="0" borderId="0" xfId="0" applyFont="1" applyFill="1"/>
    <xf numFmtId="0" fontId="2" fillId="0" borderId="1" xfId="1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4" fontId="0" fillId="0" borderId="0" xfId="0" applyNumberFormat="1" applyFill="1"/>
    <xf numFmtId="0" fontId="10" fillId="0" borderId="7" xfId="0" applyFont="1" applyFill="1" applyBorder="1" applyAlignment="1">
      <alignment vertical="center" wrapText="1"/>
    </xf>
    <xf numFmtId="4" fontId="0" fillId="0" borderId="0" xfId="0" applyNumberFormat="1"/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1" xfId="0" applyFont="1" applyFill="1" applyBorder="1"/>
    <xf numFmtId="0" fontId="32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6" fillId="0" borderId="7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27" fillId="0" borderId="0" xfId="0" applyNumberFormat="1" applyFont="1" applyAlignment="1">
      <alignment horizontal="center"/>
    </xf>
    <xf numFmtId="165" fontId="2" fillId="4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1" xfId="2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6" borderId="1" xfId="0" applyNumberForma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" fontId="0" fillId="5" borderId="1" xfId="0" applyNumberFormat="1" applyFill="1" applyBorder="1"/>
    <xf numFmtId="0" fontId="1" fillId="0" borderId="0" xfId="0" applyNumberFormat="1" applyFont="1" applyFill="1" applyAlignment="1">
      <alignment horizontal="left" vertical="top" wrapText="1"/>
    </xf>
    <xf numFmtId="0" fontId="36" fillId="0" borderId="2" xfId="0" applyNumberFormat="1" applyFont="1" applyFill="1" applyBorder="1" applyAlignment="1">
      <alignment horizontal="left" vertical="top" wrapText="1"/>
    </xf>
    <xf numFmtId="0" fontId="0" fillId="0" borderId="12" xfId="0" applyFill="1" applyBorder="1"/>
    <xf numFmtId="0" fontId="2" fillId="0" borderId="10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1" applyNumberFormat="1" applyFill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35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167" fontId="0" fillId="5" borderId="1" xfId="0" applyNumberFormat="1" applyFill="1" applyBorder="1" applyAlignment="1">
      <alignment horizontal="center"/>
    </xf>
    <xf numFmtId="0" fontId="8" fillId="0" borderId="0" xfId="1" applyNumberFormat="1" applyFont="1" applyFill="1"/>
    <xf numFmtId="14" fontId="0" fillId="0" borderId="0" xfId="0" applyNumberFormat="1" applyFill="1" applyBorder="1"/>
    <xf numFmtId="14" fontId="0" fillId="0" borderId="0" xfId="0" applyNumberFormat="1" applyFill="1"/>
    <xf numFmtId="14" fontId="1" fillId="0" borderId="8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0" fillId="0" borderId="0" xfId="0" applyNumberFormat="1" applyFill="1" applyBorder="1" applyAlignment="1">
      <alignment horizontal="right"/>
    </xf>
    <xf numFmtId="14" fontId="1" fillId="0" borderId="8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/>
    </xf>
    <xf numFmtId="16" fontId="0" fillId="0" borderId="0" xfId="0" applyNumberFormat="1" applyFill="1"/>
    <xf numFmtId="14" fontId="1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/>
    </xf>
    <xf numFmtId="0" fontId="1" fillId="0" borderId="2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7" fillId="0" borderId="0" xfId="0" applyFont="1"/>
    <xf numFmtId="0" fontId="10" fillId="0" borderId="0" xfId="0" applyFont="1"/>
    <xf numFmtId="4" fontId="10" fillId="0" borderId="0" xfId="0" applyNumberFormat="1" applyFont="1" applyAlignment="1">
      <alignment wrapText="1"/>
    </xf>
    <xf numFmtId="4" fontId="27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3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" fillId="0" borderId="1" xfId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8" fillId="0" borderId="1" xfId="0" applyFont="1" applyBorder="1"/>
    <xf numFmtId="0" fontId="10" fillId="0" borderId="1" xfId="0" applyFont="1" applyBorder="1" applyAlignment="1">
      <alignment wrapText="1"/>
    </xf>
    <xf numFmtId="165" fontId="27" fillId="0" borderId="1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0" fontId="27" fillId="0" borderId="7" xfId="0" applyFont="1" applyBorder="1" applyAlignment="1">
      <alignment wrapText="1"/>
    </xf>
    <xf numFmtId="4" fontId="27" fillId="0" borderId="7" xfId="0" applyNumberFormat="1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" fontId="0" fillId="5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" fontId="27" fillId="0" borderId="1" xfId="0" applyNumberFormat="1" applyFont="1" applyBorder="1" applyAlignment="1">
      <alignment horizontal="center" wrapText="1"/>
    </xf>
    <xf numFmtId="4" fontId="10" fillId="0" borderId="10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wrapText="1"/>
    </xf>
    <xf numFmtId="165" fontId="27" fillId="0" borderId="1" xfId="0" applyNumberFormat="1" applyFont="1" applyFill="1" applyBorder="1" applyAlignment="1">
      <alignment wrapText="1"/>
    </xf>
    <xf numFmtId="4" fontId="27" fillId="0" borderId="1" xfId="0" applyNumberFormat="1" applyFont="1" applyFill="1" applyBorder="1" applyAlignment="1">
      <alignment wrapText="1"/>
    </xf>
    <xf numFmtId="49" fontId="39" fillId="0" borderId="8" xfId="1" applyNumberFormat="1" applyFont="1" applyFill="1" applyBorder="1" applyAlignment="1">
      <alignment horizontal="left" vertical="center"/>
    </xf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165" fontId="40" fillId="0" borderId="0" xfId="0" applyNumberFormat="1" applyFont="1" applyFill="1" applyBorder="1" applyAlignment="1">
      <alignment horizontal="left"/>
    </xf>
    <xf numFmtId="49" fontId="39" fillId="0" borderId="8" xfId="0" applyNumberFormat="1" applyFont="1" applyFill="1" applyBorder="1" applyAlignment="1">
      <alignment horizontal="left" vertical="center"/>
    </xf>
    <xf numFmtId="4" fontId="40" fillId="0" borderId="0" xfId="0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left"/>
    </xf>
    <xf numFmtId="14" fontId="40" fillId="0" borderId="0" xfId="0" applyNumberFormat="1" applyFont="1" applyFill="1" applyBorder="1" applyAlignment="1">
      <alignment horizontal="left"/>
    </xf>
    <xf numFmtId="165" fontId="40" fillId="0" borderId="0" xfId="0" applyNumberFormat="1" applyFont="1" applyFill="1" applyAlignment="1">
      <alignment horizontal="left"/>
    </xf>
    <xf numFmtId="4" fontId="40" fillId="0" borderId="0" xfId="0" applyNumberFormat="1" applyFont="1" applyFill="1" applyAlignment="1">
      <alignment horizontal="left"/>
    </xf>
    <xf numFmtId="0" fontId="10" fillId="7" borderId="1" xfId="0" applyFont="1" applyFill="1" applyBorder="1" applyAlignment="1">
      <alignment horizontal="left"/>
    </xf>
    <xf numFmtId="49" fontId="1" fillId="7" borderId="1" xfId="1" applyNumberFormat="1" applyFont="1" applyFill="1" applyBorder="1" applyAlignment="1">
      <alignment horizontal="left"/>
    </xf>
    <xf numFmtId="0" fontId="1" fillId="7" borderId="1" xfId="1" applyFont="1" applyFill="1" applyBorder="1" applyAlignment="1">
      <alignment horizontal="left" vertical="center" wrapText="1"/>
    </xf>
    <xf numFmtId="4" fontId="10" fillId="7" borderId="10" xfId="0" applyNumberFormat="1" applyFont="1" applyFill="1" applyBorder="1" applyAlignment="1">
      <alignment horizontal="left" wrapText="1"/>
    </xf>
    <xf numFmtId="4" fontId="10" fillId="7" borderId="1" xfId="0" applyNumberFormat="1" applyFont="1" applyFill="1" applyBorder="1" applyAlignment="1">
      <alignment horizontal="left" wrapText="1"/>
    </xf>
    <xf numFmtId="165" fontId="10" fillId="7" borderId="1" xfId="0" applyNumberFormat="1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left" wrapText="1"/>
    </xf>
    <xf numFmtId="4" fontId="10" fillId="0" borderId="0" xfId="0" applyNumberFormat="1" applyFont="1"/>
    <xf numFmtId="4" fontId="0" fillId="0" borderId="0" xfId="0" applyNumberFormat="1" applyAlignment="1">
      <alignment wrapText="1"/>
    </xf>
    <xf numFmtId="0" fontId="10" fillId="7" borderId="10" xfId="0" applyFont="1" applyFill="1" applyBorder="1" applyAlignment="1">
      <alignment horizontal="left" wrapText="1"/>
    </xf>
    <xf numFmtId="0" fontId="1" fillId="7" borderId="10" xfId="1" applyFont="1" applyFill="1" applyBorder="1" applyAlignment="1">
      <alignment horizontal="left" vertical="center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49" fontId="24" fillId="7" borderId="1" xfId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29" fillId="0" borderId="0" xfId="0" applyNumberFormat="1" applyFont="1" applyFill="1" applyAlignment="1">
      <alignment horizontal="right" vertical="center"/>
    </xf>
    <xf numFmtId="167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right" vertical="center"/>
    </xf>
    <xf numFmtId="0" fontId="8" fillId="0" borderId="0" xfId="1" applyNumberForma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1" fillId="0" borderId="1" xfId="1" applyFont="1" applyFill="1" applyBorder="1" applyAlignment="1">
      <alignment horizontal="left" wrapText="1"/>
    </xf>
    <xf numFmtId="4" fontId="27" fillId="0" borderId="1" xfId="0" applyNumberFormat="1" applyFont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5" fontId="13" fillId="0" borderId="0" xfId="1" applyNumberFormat="1" applyFont="1" applyFill="1"/>
    <xf numFmtId="0" fontId="1" fillId="0" borderId="7" xfId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7" fillId="0" borderId="0" xfId="1" applyFont="1" applyFill="1"/>
    <xf numFmtId="0" fontId="12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1" fontId="7" fillId="0" borderId="0" xfId="1" applyNumberFormat="1" applyFont="1" applyFill="1"/>
    <xf numFmtId="0" fontId="26" fillId="0" borderId="0" xfId="0" applyFont="1" applyFill="1"/>
    <xf numFmtId="165" fontId="2" fillId="0" borderId="12" xfId="0" applyNumberFormat="1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10" fillId="7" borderId="1" xfId="0" applyNumberFormat="1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/>
    </xf>
    <xf numFmtId="0" fontId="41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167" fontId="27" fillId="0" borderId="0" xfId="0" applyNumberFormat="1" applyFont="1" applyFill="1" applyAlignment="1">
      <alignment vertical="center"/>
    </xf>
    <xf numFmtId="167" fontId="27" fillId="0" borderId="0" xfId="0" applyNumberFormat="1" applyFont="1" applyFill="1" applyAlignment="1">
      <alignment horizontal="right" vertical="center"/>
    </xf>
    <xf numFmtId="167" fontId="27" fillId="0" borderId="0" xfId="0" applyNumberFormat="1" applyFont="1" applyFill="1" applyAlignment="1">
      <alignment horizontal="left" vertical="center"/>
    </xf>
    <xf numFmtId="0" fontId="42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/>
    </xf>
    <xf numFmtId="4" fontId="1" fillId="7" borderId="1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left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165" fontId="20" fillId="0" borderId="0" xfId="0" applyNumberFormat="1" applyFont="1" applyFill="1" applyAlignment="1">
      <alignment horizontal="center"/>
    </xf>
    <xf numFmtId="165" fontId="44" fillId="0" borderId="0" xfId="0" applyNumberFormat="1" applyFont="1" applyFill="1"/>
    <xf numFmtId="0" fontId="27" fillId="0" borderId="1" xfId="0" applyFont="1" applyBorder="1" applyAlignment="1">
      <alignment horizontal="center"/>
    </xf>
    <xf numFmtId="0" fontId="20" fillId="0" borderId="0" xfId="0" applyFont="1"/>
    <xf numFmtId="0" fontId="1" fillId="7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7" borderId="1" xfId="0" applyNumberFormat="1" applyFont="1" applyFill="1" applyBorder="1" applyAlignment="1">
      <alignment horizontal="left" wrapText="1"/>
    </xf>
    <xf numFmtId="49" fontId="1" fillId="7" borderId="1" xfId="1" applyNumberFormat="1" applyFont="1" applyFill="1" applyBorder="1" applyAlignment="1">
      <alignment horizontal="left" vertical="center"/>
    </xf>
    <xf numFmtId="0" fontId="1" fillId="0" borderId="1" xfId="0" applyFont="1" applyBorder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/>
    </xf>
    <xf numFmtId="0" fontId="27" fillId="0" borderId="10" xfId="0" applyFont="1" applyBorder="1" applyAlignment="1">
      <alignment horizontal="center" wrapText="1"/>
    </xf>
    <xf numFmtId="4" fontId="27" fillId="0" borderId="10" xfId="0" applyNumberFormat="1" applyFont="1" applyBorder="1" applyAlignment="1">
      <alignment horizontal="center" wrapText="1"/>
    </xf>
    <xf numFmtId="0" fontId="0" fillId="0" borderId="1" xfId="0" applyBorder="1"/>
    <xf numFmtId="4" fontId="20" fillId="0" borderId="0" xfId="0" applyNumberFormat="1" applyFont="1" applyAlignment="1">
      <alignment wrapText="1"/>
    </xf>
    <xf numFmtId="4" fontId="20" fillId="0" borderId="1" xfId="0" applyNumberFormat="1" applyFont="1" applyBorder="1" applyAlignment="1">
      <alignment horizontal="center" wrapText="1"/>
    </xf>
    <xf numFmtId="4" fontId="20" fillId="0" borderId="10" xfId="0" applyNumberFormat="1" applyFont="1" applyBorder="1" applyAlignment="1">
      <alignment horizontal="center" wrapText="1"/>
    </xf>
    <xf numFmtId="4" fontId="1" fillId="7" borderId="10" xfId="0" applyNumberFormat="1" applyFont="1" applyFill="1" applyBorder="1" applyAlignment="1">
      <alignment horizontal="left" wrapText="1"/>
    </xf>
    <xf numFmtId="4" fontId="1" fillId="0" borderId="1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24" fillId="7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" fillId="0" borderId="1" xfId="1" applyFont="1" applyFill="1" applyBorder="1" applyAlignment="1">
      <alignment vertical="center" wrapText="1"/>
    </xf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right"/>
    </xf>
    <xf numFmtId="4" fontId="0" fillId="5" borderId="7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16" fontId="40" fillId="0" borderId="0" xfId="0" applyNumberFormat="1" applyFont="1" applyFill="1" applyBorder="1" applyAlignment="1">
      <alignment horizontal="left"/>
    </xf>
    <xf numFmtId="49" fontId="7" fillId="0" borderId="0" xfId="1" applyNumberFormat="1" applyFont="1" applyFill="1"/>
    <xf numFmtId="0" fontId="46" fillId="0" borderId="0" xfId="1" applyFont="1" applyFill="1"/>
    <xf numFmtId="0" fontId="47" fillId="0" borderId="0" xfId="1" applyFont="1" applyFill="1"/>
    <xf numFmtId="0" fontId="47" fillId="0" borderId="0" xfId="1" applyFont="1" applyFill="1" applyAlignment="1"/>
    <xf numFmtId="49" fontId="47" fillId="0" borderId="0" xfId="1" applyNumberFormat="1" applyFont="1" applyFill="1"/>
    <xf numFmtId="165" fontId="47" fillId="0" borderId="0" xfId="1" applyNumberFormat="1" applyFont="1" applyFill="1"/>
    <xf numFmtId="0" fontId="48" fillId="0" borderId="0" xfId="0" applyFont="1" applyFill="1" applyBorder="1" applyAlignment="1">
      <alignment horizontal="left"/>
    </xf>
    <xf numFmtId="14" fontId="22" fillId="0" borderId="0" xfId="0" applyNumberFormat="1" applyFont="1" applyFill="1" applyBorder="1"/>
    <xf numFmtId="49" fontId="22" fillId="0" borderId="0" xfId="0" applyNumberFormat="1" applyFont="1" applyFill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applyFont="1" applyFill="1"/>
    <xf numFmtId="4" fontId="22" fillId="0" borderId="0" xfId="0" applyNumberFormat="1" applyFont="1" applyFill="1"/>
    <xf numFmtId="165" fontId="49" fillId="0" borderId="0" xfId="0" applyNumberFormat="1" applyFont="1" applyFill="1"/>
    <xf numFmtId="165" fontId="2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1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4" xfId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7" fillId="0" borderId="0" xfId="0" applyFont="1" applyFill="1"/>
    <xf numFmtId="165" fontId="27" fillId="0" borderId="0" xfId="0" applyNumberFormat="1" applyFont="1" applyFill="1"/>
    <xf numFmtId="165" fontId="27" fillId="0" borderId="0" xfId="0" applyNumberFormat="1" applyFont="1"/>
    <xf numFmtId="4" fontId="27" fillId="0" borderId="0" xfId="0" applyNumberFormat="1" applyFont="1"/>
    <xf numFmtId="0" fontId="27" fillId="0" borderId="1" xfId="0" applyFont="1" applyBorder="1"/>
    <xf numFmtId="0" fontId="27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8" fillId="0" borderId="0" xfId="0" applyFont="1" applyFill="1"/>
    <xf numFmtId="165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/>
    </xf>
    <xf numFmtId="0" fontId="51" fillId="0" borderId="0" xfId="0" applyFont="1"/>
    <xf numFmtId="0" fontId="50" fillId="0" borderId="1" xfId="1" applyFont="1" applyFill="1" applyBorder="1" applyAlignment="1">
      <alignment horizontal="left" vertical="center"/>
    </xf>
    <xf numFmtId="165" fontId="10" fillId="0" borderId="0" xfId="0" applyNumberFormat="1" applyFont="1" applyFill="1"/>
    <xf numFmtId="4" fontId="43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8" fillId="0" borderId="0" xfId="0" applyNumberFormat="1" applyFont="1" applyFill="1" applyBorder="1"/>
    <xf numFmtId="0" fontId="1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29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0" fontId="52" fillId="0" borderId="0" xfId="0" applyNumberFormat="1" applyFont="1" applyFill="1" applyAlignment="1">
      <alignment horizontal="center" vertical="center"/>
    </xf>
    <xf numFmtId="4" fontId="52" fillId="0" borderId="0" xfId="0" applyNumberFormat="1" applyFont="1" applyFill="1" applyAlignment="1">
      <alignment horizontal="center" vertical="center"/>
    </xf>
    <xf numFmtId="0" fontId="53" fillId="0" borderId="0" xfId="0" applyNumberFormat="1" applyFont="1" applyFill="1" applyAlignment="1">
      <alignment horizontal="center" vertical="center"/>
    </xf>
    <xf numFmtId="0" fontId="54" fillId="0" borderId="0" xfId="0" applyNumberFormat="1" applyFont="1" applyFill="1" applyAlignment="1">
      <alignment horizontal="left" vertical="center"/>
    </xf>
    <xf numFmtId="0" fontId="53" fillId="0" borderId="0" xfId="0" applyNumberFormat="1" applyFont="1" applyFill="1" applyAlignment="1">
      <alignment horizontal="left" vertical="center"/>
    </xf>
    <xf numFmtId="0" fontId="55" fillId="0" borderId="0" xfId="0" applyNumberFormat="1" applyFont="1" applyFill="1" applyAlignment="1">
      <alignment horizontal="left" vertical="center"/>
    </xf>
    <xf numFmtId="0" fontId="56" fillId="0" borderId="0" xfId="0" applyNumberFormat="1" applyFont="1" applyFill="1" applyAlignment="1">
      <alignment horizontal="left" vertical="center"/>
    </xf>
    <xf numFmtId="0" fontId="57" fillId="0" borderId="0" xfId="1" applyNumberFormat="1" applyFont="1" applyFill="1" applyAlignment="1">
      <alignment horizontal="left" vertical="center"/>
    </xf>
    <xf numFmtId="0" fontId="38" fillId="0" borderId="0" xfId="0" applyNumberFormat="1" applyFont="1" applyFill="1" applyAlignment="1">
      <alignment horizontal="left" vertical="center"/>
    </xf>
    <xf numFmtId="0" fontId="38" fillId="0" borderId="0" xfId="0" applyNumberFormat="1" applyFont="1" applyFill="1"/>
    <xf numFmtId="0" fontId="38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4" fontId="58" fillId="0" borderId="0" xfId="0" applyNumberFormat="1" applyFont="1" applyFill="1" applyAlignment="1">
      <alignment horizontal="left" vertical="center"/>
    </xf>
    <xf numFmtId="4" fontId="58" fillId="0" borderId="0" xfId="0" applyNumberFormat="1" applyFont="1" applyFill="1"/>
    <xf numFmtId="0" fontId="58" fillId="0" borderId="0" xfId="0" applyNumberFormat="1" applyFont="1" applyFill="1" applyAlignment="1">
      <alignment horizontal="right" vertical="center"/>
    </xf>
    <xf numFmtId="0" fontId="24" fillId="0" borderId="0" xfId="0" applyNumberFormat="1" applyFont="1" applyFill="1" applyAlignment="1">
      <alignment vertical="center"/>
    </xf>
    <xf numFmtId="165" fontId="38" fillId="0" borderId="0" xfId="0" applyNumberFormat="1" applyFont="1" applyFill="1" applyAlignment="1">
      <alignment horizontal="left" vertical="center"/>
    </xf>
    <xf numFmtId="165" fontId="38" fillId="0" borderId="0" xfId="0" applyNumberFormat="1" applyFont="1" applyFill="1"/>
    <xf numFmtId="165" fontId="38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top" wrapText="1"/>
    </xf>
    <xf numFmtId="49" fontId="39" fillId="0" borderId="16" xfId="1" applyNumberFormat="1" applyFont="1" applyFill="1" applyBorder="1" applyAlignment="1">
      <alignment horizontal="left" vertical="center"/>
    </xf>
    <xf numFmtId="49" fontId="39" fillId="0" borderId="15" xfId="1" applyNumberFormat="1" applyFont="1" applyFill="1" applyBorder="1" applyAlignment="1">
      <alignment horizontal="left" vertical="center"/>
    </xf>
    <xf numFmtId="49" fontId="39" fillId="0" borderId="17" xfId="1" applyNumberFormat="1" applyFont="1" applyFill="1" applyBorder="1" applyAlignment="1">
      <alignment horizontal="left" vertical="center"/>
    </xf>
    <xf numFmtId="49" fontId="39" fillId="0" borderId="15" xfId="0" applyNumberFormat="1" applyFont="1" applyFill="1" applyBorder="1" applyAlignment="1">
      <alignment horizontal="left" vertical="center"/>
    </xf>
    <xf numFmtId="4" fontId="39" fillId="0" borderId="0" xfId="1" applyNumberFormat="1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right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1" fillId="0" borderId="8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/>
    </xf>
    <xf numFmtId="165" fontId="1" fillId="0" borderId="0" xfId="0" applyNumberFormat="1" applyFont="1" applyFill="1" applyAlignment="1"/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1" xfId="0" applyFont="1" applyBorder="1" applyAlignment="1">
      <alignment horizontal="center" textRotation="90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</cellXfs>
  <cellStyles count="7">
    <cellStyle name="Гиперссылка" xfId="3" builtinId="8"/>
    <cellStyle name="Обычный" xfId="0" builtinId="0"/>
    <cellStyle name="Обычный 2" xfId="1"/>
    <cellStyle name="Процентный 2" xfId="4"/>
    <cellStyle name="Процентный 2 2" xfId="6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1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10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view="pageBreakPreview" zoomScale="70" zoomScaleNormal="90" zoomScaleSheetLayoutView="70" workbookViewId="0">
      <selection activeCell="H15" sqref="H15"/>
    </sheetView>
  </sheetViews>
  <sheetFormatPr defaultColWidth="9.140625" defaultRowHeight="15" x14ac:dyDescent="0.25"/>
  <cols>
    <col min="1" max="1" width="25.140625" style="69" customWidth="1"/>
    <col min="2" max="2" width="79.140625" style="69" customWidth="1"/>
    <col min="3" max="3" width="16.42578125" style="91" customWidth="1"/>
    <col min="4" max="6" width="16.42578125" style="69" customWidth="1"/>
    <col min="7" max="7" width="16.42578125" style="451" customWidth="1"/>
    <col min="8" max="9" width="16.42578125" style="69" customWidth="1"/>
    <col min="10" max="10" width="16.42578125" style="294" customWidth="1"/>
    <col min="11" max="11" width="16.42578125" style="327" customWidth="1"/>
    <col min="12" max="12" width="9.85546875" style="327" customWidth="1"/>
    <col min="13" max="13" width="14.5703125" style="327" bestFit="1" customWidth="1"/>
    <col min="14" max="14" width="9.140625" style="327"/>
    <col min="15" max="15" width="24" style="327" customWidth="1"/>
    <col min="16" max="16384" width="9.140625" style="69"/>
  </cols>
  <sheetData>
    <row r="1" spans="1:11" ht="15" customHeight="1" x14ac:dyDescent="0.25">
      <c r="B1" s="493"/>
      <c r="C1" s="493"/>
      <c r="D1" s="496" t="s">
        <v>1033</v>
      </c>
      <c r="E1" s="496"/>
    </row>
    <row r="2" spans="1:11" ht="15" customHeight="1" x14ac:dyDescent="0.25">
      <c r="B2" s="493"/>
      <c r="C2" s="493"/>
      <c r="D2" s="496" t="s">
        <v>1074</v>
      </c>
      <c r="E2" s="496"/>
    </row>
    <row r="3" spans="1:11" ht="15.75" x14ac:dyDescent="0.25">
      <c r="B3" s="493"/>
      <c r="C3" s="493"/>
      <c r="D3" s="496" t="s">
        <v>1103</v>
      </c>
      <c r="E3" s="496"/>
    </row>
    <row r="4" spans="1:11" ht="15.75" x14ac:dyDescent="0.25">
      <c r="B4" s="484"/>
      <c r="C4" s="484"/>
      <c r="E4" s="428"/>
    </row>
    <row r="5" spans="1:11" ht="15.75" x14ac:dyDescent="0.25">
      <c r="B5" s="484"/>
      <c r="C5" s="484"/>
      <c r="E5" s="428"/>
    </row>
    <row r="6" spans="1:11" ht="15.75" x14ac:dyDescent="0.25">
      <c r="A6" s="502" t="s">
        <v>1091</v>
      </c>
      <c r="B6" s="502"/>
      <c r="C6" s="502"/>
      <c r="D6" s="502"/>
      <c r="E6" s="502"/>
    </row>
    <row r="7" spans="1:11" ht="15.75" x14ac:dyDescent="0.25">
      <c r="A7" s="427"/>
      <c r="B7" s="427"/>
      <c r="C7" s="492"/>
      <c r="E7" s="428" t="s">
        <v>1</v>
      </c>
      <c r="K7" s="340"/>
    </row>
    <row r="8" spans="1:11" ht="16.149999999999999" customHeight="1" x14ac:dyDescent="0.25">
      <c r="A8" s="499" t="s">
        <v>247</v>
      </c>
      <c r="B8" s="501" t="s">
        <v>239</v>
      </c>
      <c r="C8" s="495" t="s">
        <v>907</v>
      </c>
      <c r="D8" s="495"/>
      <c r="E8" s="495"/>
      <c r="K8" s="340"/>
    </row>
    <row r="9" spans="1:11" ht="15.75" x14ac:dyDescent="0.25">
      <c r="A9" s="500"/>
      <c r="B9" s="501"/>
      <c r="C9" s="9" t="s">
        <v>908</v>
      </c>
      <c r="D9" s="9" t="s">
        <v>909</v>
      </c>
      <c r="E9" s="9" t="s">
        <v>910</v>
      </c>
    </row>
    <row r="10" spans="1:11" ht="15.75" x14ac:dyDescent="0.25">
      <c r="A10" s="71" t="s">
        <v>2</v>
      </c>
      <c r="B10" s="72" t="s">
        <v>3</v>
      </c>
      <c r="C10" s="195">
        <f>C11+C18+C23+C33+C40+C45+C53+C60+C65+C70</f>
        <v>375950.3</v>
      </c>
      <c r="D10" s="195">
        <f>D11+D18+D23+D33+D40+D45+D53+D60+D65+D70</f>
        <v>398306.63</v>
      </c>
      <c r="E10" s="195">
        <f>E11+E18+E23+E33+E40+E45+E53+E60+E65+E70</f>
        <v>418315.76</v>
      </c>
      <c r="G10" s="452"/>
      <c r="H10" s="64"/>
      <c r="J10" s="295"/>
    </row>
    <row r="11" spans="1:11" ht="15.75" x14ac:dyDescent="0.25">
      <c r="A11" s="73" t="s">
        <v>4</v>
      </c>
      <c r="B11" s="72" t="s">
        <v>5</v>
      </c>
      <c r="C11" s="195">
        <f>C12</f>
        <v>278940</v>
      </c>
      <c r="D11" s="195">
        <f>D12</f>
        <v>298334</v>
      </c>
      <c r="E11" s="195">
        <f>E12</f>
        <v>315198</v>
      </c>
      <c r="F11" s="64"/>
      <c r="G11" s="452"/>
      <c r="H11" s="64"/>
      <c r="I11" s="64"/>
      <c r="J11" s="295"/>
    </row>
    <row r="12" spans="1:11" ht="15.75" x14ac:dyDescent="0.25">
      <c r="A12" s="74" t="s">
        <v>6</v>
      </c>
      <c r="B12" s="75" t="s">
        <v>7</v>
      </c>
      <c r="C12" s="195">
        <f>SUM(C13:C17)</f>
        <v>278940</v>
      </c>
      <c r="D12" s="195">
        <f>SUM(D13:D17)</f>
        <v>298334</v>
      </c>
      <c r="E12" s="195">
        <f>SUM(E13:E17)</f>
        <v>315198</v>
      </c>
      <c r="F12" s="64"/>
      <c r="G12" s="452"/>
      <c r="H12" s="64"/>
      <c r="I12" s="64"/>
      <c r="J12" s="295"/>
    </row>
    <row r="13" spans="1:11" ht="63" x14ac:dyDescent="0.25">
      <c r="A13" s="111" t="s">
        <v>8</v>
      </c>
      <c r="B13" s="76" t="s">
        <v>9</v>
      </c>
      <c r="C13" s="196">
        <v>261106</v>
      </c>
      <c r="D13" s="196">
        <v>276563</v>
      </c>
      <c r="E13" s="196">
        <v>289303</v>
      </c>
    </row>
    <row r="14" spans="1:11" ht="94.5" x14ac:dyDescent="0.25">
      <c r="A14" s="111" t="s">
        <v>10</v>
      </c>
      <c r="B14" s="77" t="s">
        <v>11</v>
      </c>
      <c r="C14" s="196">
        <v>488</v>
      </c>
      <c r="D14" s="196">
        <v>762</v>
      </c>
      <c r="E14" s="196">
        <v>1050</v>
      </c>
    </row>
    <row r="15" spans="1:11" ht="36.75" customHeight="1" x14ac:dyDescent="0.25">
      <c r="A15" s="111" t="s">
        <v>12</v>
      </c>
      <c r="B15" s="77" t="s">
        <v>13</v>
      </c>
      <c r="C15" s="196">
        <v>6676</v>
      </c>
      <c r="D15" s="196">
        <v>9420</v>
      </c>
      <c r="E15" s="196">
        <v>12295</v>
      </c>
    </row>
    <row r="16" spans="1:11" ht="78.75" x14ac:dyDescent="0.25">
      <c r="A16" s="111" t="s">
        <v>14</v>
      </c>
      <c r="B16" s="77" t="s">
        <v>15</v>
      </c>
      <c r="C16" s="196">
        <v>15</v>
      </c>
      <c r="D16" s="196">
        <v>17</v>
      </c>
      <c r="E16" s="196">
        <v>18</v>
      </c>
    </row>
    <row r="17" spans="1:9" ht="78.75" x14ac:dyDescent="0.25">
      <c r="A17" s="218" t="s">
        <v>747</v>
      </c>
      <c r="B17" s="219" t="s">
        <v>778</v>
      </c>
      <c r="C17" s="196">
        <v>10655</v>
      </c>
      <c r="D17" s="196">
        <v>11572</v>
      </c>
      <c r="E17" s="196">
        <v>12532</v>
      </c>
    </row>
    <row r="18" spans="1:9" ht="31.5" x14ac:dyDescent="0.25">
      <c r="A18" s="78" t="s">
        <v>16</v>
      </c>
      <c r="B18" s="79" t="s">
        <v>17</v>
      </c>
      <c r="C18" s="195">
        <f>C19</f>
        <v>3345</v>
      </c>
      <c r="D18" s="195">
        <f>D19</f>
        <v>3644.88</v>
      </c>
      <c r="E18" s="195">
        <f>E19</f>
        <v>3876.8700000000003</v>
      </c>
      <c r="G18" s="457"/>
      <c r="H18" s="457"/>
      <c r="I18" s="458"/>
    </row>
    <row r="19" spans="1:9" ht="31.5" x14ac:dyDescent="0.25">
      <c r="A19" s="95" t="s">
        <v>18</v>
      </c>
      <c r="B19" s="96" t="s">
        <v>19</v>
      </c>
      <c r="C19" s="195">
        <f>SUM(C20:C22)</f>
        <v>3345</v>
      </c>
      <c r="D19" s="195">
        <f>SUM(D20:D22)</f>
        <v>3644.88</v>
      </c>
      <c r="E19" s="195">
        <f>SUM(E20:E22)</f>
        <v>3876.8700000000003</v>
      </c>
      <c r="G19" s="456"/>
      <c r="H19" s="455"/>
      <c r="I19" s="455"/>
    </row>
    <row r="20" spans="1:9" ht="100.5" customHeight="1" x14ac:dyDescent="0.25">
      <c r="A20" s="80" t="s">
        <v>689</v>
      </c>
      <c r="B20" s="77" t="s">
        <v>694</v>
      </c>
      <c r="C20" s="196">
        <v>1865.4</v>
      </c>
      <c r="D20" s="196">
        <v>1636.54</v>
      </c>
      <c r="E20" s="196">
        <v>1750.5300000000002</v>
      </c>
      <c r="G20" s="459"/>
      <c r="H20" s="459"/>
      <c r="I20" s="459"/>
    </row>
    <row r="21" spans="1:9" ht="117" customHeight="1" x14ac:dyDescent="0.25">
      <c r="A21" s="485" t="s">
        <v>690</v>
      </c>
      <c r="B21" s="77" t="s">
        <v>695</v>
      </c>
      <c r="C21" s="196">
        <v>10.4</v>
      </c>
      <c r="D21" s="196">
        <v>11.200000000000001</v>
      </c>
      <c r="E21" s="196">
        <v>11.65</v>
      </c>
      <c r="G21" s="459"/>
      <c r="H21" s="459"/>
      <c r="I21" s="459"/>
    </row>
    <row r="22" spans="1:9" ht="98.45" customHeight="1" x14ac:dyDescent="0.25">
      <c r="A22" s="485" t="s">
        <v>691</v>
      </c>
      <c r="B22" s="77" t="s">
        <v>696</v>
      </c>
      <c r="C22" s="196">
        <v>1469.2</v>
      </c>
      <c r="D22" s="196">
        <v>1997.14</v>
      </c>
      <c r="E22" s="196">
        <v>2114.69</v>
      </c>
      <c r="G22" s="459"/>
      <c r="H22" s="459"/>
      <c r="I22" s="459"/>
    </row>
    <row r="23" spans="1:9" ht="18.75" x14ac:dyDescent="0.25">
      <c r="A23" s="74" t="s">
        <v>20</v>
      </c>
      <c r="B23" s="75" t="s">
        <v>21</v>
      </c>
      <c r="C23" s="195">
        <f>SUM(C24+C29+C31)</f>
        <v>44539</v>
      </c>
      <c r="D23" s="195">
        <f>SUM(D24+D29+D31)</f>
        <v>46944</v>
      </c>
      <c r="E23" s="195">
        <f>SUM(E24+E29+E31)</f>
        <v>49110</v>
      </c>
      <c r="F23" s="109"/>
    </row>
    <row r="24" spans="1:9" ht="31.5" x14ac:dyDescent="0.25">
      <c r="A24" s="71" t="s">
        <v>22</v>
      </c>
      <c r="B24" s="75" t="s">
        <v>23</v>
      </c>
      <c r="C24" s="195">
        <f>C25+C27</f>
        <v>38861</v>
      </c>
      <c r="D24" s="195">
        <f>D25+D27</f>
        <v>40959</v>
      </c>
      <c r="E24" s="195">
        <f>E25+E27</f>
        <v>42843</v>
      </c>
    </row>
    <row r="25" spans="1:9" ht="31.5" x14ac:dyDescent="0.25">
      <c r="A25" s="71" t="s">
        <v>529</v>
      </c>
      <c r="B25" s="229" t="s">
        <v>25</v>
      </c>
      <c r="C25" s="195">
        <f>C26</f>
        <v>34371</v>
      </c>
      <c r="D25" s="195">
        <f>D26</f>
        <v>36227</v>
      </c>
      <c r="E25" s="195">
        <f>E26</f>
        <v>37893</v>
      </c>
    </row>
    <row r="26" spans="1:9" ht="31.5" x14ac:dyDescent="0.25">
      <c r="A26" s="487" t="s">
        <v>24</v>
      </c>
      <c r="B26" s="61" t="s">
        <v>25</v>
      </c>
      <c r="C26" s="196">
        <v>34371</v>
      </c>
      <c r="D26" s="196">
        <v>36227</v>
      </c>
      <c r="E26" s="196">
        <v>37893</v>
      </c>
    </row>
    <row r="27" spans="1:9" ht="36.75" customHeight="1" x14ac:dyDescent="0.25">
      <c r="A27" s="71" t="s">
        <v>528</v>
      </c>
      <c r="B27" s="131" t="s">
        <v>527</v>
      </c>
      <c r="C27" s="195">
        <f>C28</f>
        <v>4490</v>
      </c>
      <c r="D27" s="195">
        <f>D28</f>
        <v>4732</v>
      </c>
      <c r="E27" s="195">
        <f>E28</f>
        <v>4950</v>
      </c>
    </row>
    <row r="28" spans="1:9" ht="50.25" customHeight="1" x14ac:dyDescent="0.25">
      <c r="A28" s="487" t="s">
        <v>26</v>
      </c>
      <c r="B28" s="81" t="s">
        <v>27</v>
      </c>
      <c r="C28" s="196">
        <v>4490</v>
      </c>
      <c r="D28" s="196">
        <v>4732</v>
      </c>
      <c r="E28" s="196">
        <v>4950</v>
      </c>
    </row>
    <row r="29" spans="1:9" ht="15.6" customHeight="1" x14ac:dyDescent="0.25">
      <c r="A29" s="74" t="s">
        <v>920</v>
      </c>
      <c r="B29" s="84" t="s">
        <v>921</v>
      </c>
      <c r="C29" s="195">
        <f>SUM(C30:C30)</f>
        <v>0</v>
      </c>
      <c r="D29" s="195">
        <f>SUM(D30:D30)</f>
        <v>0</v>
      </c>
      <c r="E29" s="195">
        <f>SUM(E30:E30)</f>
        <v>7</v>
      </c>
    </row>
    <row r="30" spans="1:9" ht="15.6" customHeight="1" x14ac:dyDescent="0.25">
      <c r="A30" s="111" t="s">
        <v>922</v>
      </c>
      <c r="B30" s="76" t="s">
        <v>921</v>
      </c>
      <c r="C30" s="196">
        <v>0</v>
      </c>
      <c r="D30" s="196">
        <v>0</v>
      </c>
      <c r="E30" s="196">
        <v>7</v>
      </c>
    </row>
    <row r="31" spans="1:9" ht="31.5" x14ac:dyDescent="0.25">
      <c r="A31" s="71" t="s">
        <v>534</v>
      </c>
      <c r="B31" s="82" t="s">
        <v>530</v>
      </c>
      <c r="C31" s="195">
        <f>C32</f>
        <v>5678</v>
      </c>
      <c r="D31" s="195">
        <f>D32</f>
        <v>5985</v>
      </c>
      <c r="E31" s="195">
        <f>E32</f>
        <v>6260</v>
      </c>
    </row>
    <row r="32" spans="1:9" ht="31.5" x14ac:dyDescent="0.25">
      <c r="A32" s="111" t="s">
        <v>923</v>
      </c>
      <c r="B32" s="127" t="s">
        <v>924</v>
      </c>
      <c r="C32" s="196">
        <v>5678</v>
      </c>
      <c r="D32" s="196">
        <v>5985</v>
      </c>
      <c r="E32" s="196">
        <v>6260</v>
      </c>
    </row>
    <row r="33" spans="1:6" ht="15.75" x14ac:dyDescent="0.25">
      <c r="A33" s="74" t="s">
        <v>28</v>
      </c>
      <c r="B33" s="75" t="s">
        <v>29</v>
      </c>
      <c r="C33" s="195">
        <f>C34+C35</f>
        <v>1999</v>
      </c>
      <c r="D33" s="195">
        <f t="shared" ref="D33:E33" si="0">D34+D35</f>
        <v>2044</v>
      </c>
      <c r="E33" s="195">
        <f t="shared" si="0"/>
        <v>2090</v>
      </c>
    </row>
    <row r="34" spans="1:6" ht="63.75" customHeight="1" x14ac:dyDescent="0.25">
      <c r="A34" s="111" t="s">
        <v>925</v>
      </c>
      <c r="B34" s="81" t="s">
        <v>926</v>
      </c>
      <c r="C34" s="196">
        <v>1244</v>
      </c>
      <c r="D34" s="196">
        <v>1258</v>
      </c>
      <c r="E34" s="196">
        <v>1272</v>
      </c>
    </row>
    <row r="35" spans="1:6" ht="31.7" customHeight="1" x14ac:dyDescent="0.25">
      <c r="A35" s="74" t="s">
        <v>30</v>
      </c>
      <c r="B35" s="84" t="s">
        <v>31</v>
      </c>
      <c r="C35" s="195">
        <f>C36+C38</f>
        <v>755</v>
      </c>
      <c r="D35" s="195">
        <f>D36+D38</f>
        <v>786</v>
      </c>
      <c r="E35" s="195">
        <f>E36+E38</f>
        <v>818</v>
      </c>
    </row>
    <row r="36" spans="1:6" ht="15.75" x14ac:dyDescent="0.25">
      <c r="A36" s="74" t="s">
        <v>536</v>
      </c>
      <c r="B36" s="75" t="s">
        <v>535</v>
      </c>
      <c r="C36" s="195">
        <f>C37</f>
        <v>612</v>
      </c>
      <c r="D36" s="195">
        <f>D37</f>
        <v>642</v>
      </c>
      <c r="E36" s="195">
        <f>E37</f>
        <v>673</v>
      </c>
    </row>
    <row r="37" spans="1:6" ht="31.5" x14ac:dyDescent="0.25">
      <c r="A37" s="111" t="s">
        <v>927</v>
      </c>
      <c r="B37" s="81" t="s">
        <v>985</v>
      </c>
      <c r="C37" s="196">
        <v>612</v>
      </c>
      <c r="D37" s="196">
        <v>642</v>
      </c>
      <c r="E37" s="196">
        <v>673</v>
      </c>
    </row>
    <row r="38" spans="1:6" ht="15.75" x14ac:dyDescent="0.25">
      <c r="A38" s="74" t="s">
        <v>538</v>
      </c>
      <c r="B38" s="75" t="s">
        <v>537</v>
      </c>
      <c r="C38" s="195">
        <f>C39</f>
        <v>143</v>
      </c>
      <c r="D38" s="195">
        <f>D39</f>
        <v>144</v>
      </c>
      <c r="E38" s="195">
        <f>E39</f>
        <v>145</v>
      </c>
    </row>
    <row r="39" spans="1:6" ht="31.5" x14ac:dyDescent="0.25">
      <c r="A39" s="111" t="s">
        <v>928</v>
      </c>
      <c r="B39" s="81" t="s">
        <v>986</v>
      </c>
      <c r="C39" s="196">
        <v>143</v>
      </c>
      <c r="D39" s="196">
        <v>144</v>
      </c>
      <c r="E39" s="196">
        <v>145</v>
      </c>
    </row>
    <row r="40" spans="1:6" ht="15.75" x14ac:dyDescent="0.25">
      <c r="A40" s="74" t="s">
        <v>32</v>
      </c>
      <c r="B40" s="75" t="s">
        <v>33</v>
      </c>
      <c r="C40" s="195">
        <f>C41+C43</f>
        <v>1558</v>
      </c>
      <c r="D40" s="195">
        <f t="shared" ref="D40:E40" si="1">D41+D43</f>
        <v>1616</v>
      </c>
      <c r="E40" s="195">
        <f t="shared" si="1"/>
        <v>1679</v>
      </c>
    </row>
    <row r="41" spans="1:6" ht="37.5" customHeight="1" x14ac:dyDescent="0.25">
      <c r="A41" s="74" t="s">
        <v>34</v>
      </c>
      <c r="B41" s="75" t="s">
        <v>1061</v>
      </c>
      <c r="C41" s="195">
        <f>C42</f>
        <v>1553</v>
      </c>
      <c r="D41" s="195">
        <f>D42</f>
        <v>1611</v>
      </c>
      <c r="E41" s="195">
        <f>E42</f>
        <v>1674</v>
      </c>
    </row>
    <row r="42" spans="1:6" ht="47.25" x14ac:dyDescent="0.25">
      <c r="A42" s="111" t="s">
        <v>35</v>
      </c>
      <c r="B42" s="76" t="s">
        <v>36</v>
      </c>
      <c r="C42" s="196">
        <v>1553</v>
      </c>
      <c r="D42" s="196">
        <v>1611</v>
      </c>
      <c r="E42" s="196">
        <v>1674</v>
      </c>
    </row>
    <row r="43" spans="1:6" ht="31.5" x14ac:dyDescent="0.25">
      <c r="A43" s="74" t="s">
        <v>929</v>
      </c>
      <c r="B43" s="83" t="s">
        <v>987</v>
      </c>
      <c r="C43" s="195">
        <f>C44</f>
        <v>5</v>
      </c>
      <c r="D43" s="195">
        <f t="shared" ref="D43:E43" si="2">D44</f>
        <v>5</v>
      </c>
      <c r="E43" s="195">
        <f t="shared" si="2"/>
        <v>5</v>
      </c>
    </row>
    <row r="44" spans="1:6" ht="31.5" x14ac:dyDescent="0.25">
      <c r="A44" s="111" t="s">
        <v>930</v>
      </c>
      <c r="B44" s="76" t="s">
        <v>988</v>
      </c>
      <c r="C44" s="196">
        <v>5</v>
      </c>
      <c r="D44" s="196">
        <v>5</v>
      </c>
      <c r="E44" s="196">
        <v>5</v>
      </c>
      <c r="F44" s="64"/>
    </row>
    <row r="45" spans="1:6" ht="31.5" x14ac:dyDescent="0.25">
      <c r="A45" s="74" t="s">
        <v>37</v>
      </c>
      <c r="B45" s="83" t="s">
        <v>38</v>
      </c>
      <c r="C45" s="195">
        <f>C46+C51</f>
        <v>44000.2</v>
      </c>
      <c r="D45" s="195">
        <f t="shared" ref="D45:E45" si="3">D46+D51</f>
        <v>44000.2</v>
      </c>
      <c r="E45" s="195">
        <f t="shared" si="3"/>
        <v>44000.2</v>
      </c>
    </row>
    <row r="46" spans="1:6" ht="78.75" x14ac:dyDescent="0.25">
      <c r="A46" s="74" t="s">
        <v>39</v>
      </c>
      <c r="B46" s="83" t="s">
        <v>989</v>
      </c>
      <c r="C46" s="195">
        <f>C47+C49</f>
        <v>44000</v>
      </c>
      <c r="D46" s="195">
        <f>D47+D49</f>
        <v>44000</v>
      </c>
      <c r="E46" s="195">
        <f>E47+E49</f>
        <v>44000</v>
      </c>
    </row>
    <row r="47" spans="1:6" ht="63" x14ac:dyDescent="0.25">
      <c r="A47" s="74" t="s">
        <v>40</v>
      </c>
      <c r="B47" s="75" t="s">
        <v>990</v>
      </c>
      <c r="C47" s="195">
        <f>C48</f>
        <v>40000</v>
      </c>
      <c r="D47" s="195">
        <f>D48</f>
        <v>40000</v>
      </c>
      <c r="E47" s="195">
        <f>E48</f>
        <v>40000</v>
      </c>
    </row>
    <row r="48" spans="1:6" ht="36.75" customHeight="1" x14ac:dyDescent="0.25">
      <c r="A48" s="111" t="s">
        <v>931</v>
      </c>
      <c r="B48" s="81" t="s">
        <v>932</v>
      </c>
      <c r="C48" s="196">
        <v>40000</v>
      </c>
      <c r="D48" s="196">
        <v>40000</v>
      </c>
      <c r="E48" s="196">
        <v>40000</v>
      </c>
    </row>
    <row r="49" spans="1:5" ht="31.5" x14ac:dyDescent="0.25">
      <c r="A49" s="74" t="s">
        <v>41</v>
      </c>
      <c r="B49" s="75" t="s">
        <v>42</v>
      </c>
      <c r="C49" s="195">
        <f>C50</f>
        <v>4000</v>
      </c>
      <c r="D49" s="195">
        <f>D50</f>
        <v>4000</v>
      </c>
      <c r="E49" s="195">
        <f>E50</f>
        <v>4000</v>
      </c>
    </row>
    <row r="50" spans="1:5" ht="31.5" x14ac:dyDescent="0.25">
      <c r="A50" s="111" t="s">
        <v>933</v>
      </c>
      <c r="B50" s="81" t="s">
        <v>991</v>
      </c>
      <c r="C50" s="196">
        <v>4000</v>
      </c>
      <c r="D50" s="196">
        <v>4000</v>
      </c>
      <c r="E50" s="196">
        <v>4000</v>
      </c>
    </row>
    <row r="51" spans="1:5" ht="47.25" x14ac:dyDescent="0.25">
      <c r="A51" s="74" t="s">
        <v>934</v>
      </c>
      <c r="B51" s="75" t="s">
        <v>993</v>
      </c>
      <c r="C51" s="195">
        <f>C52</f>
        <v>0.2</v>
      </c>
      <c r="D51" s="195">
        <f>D52</f>
        <v>0.2</v>
      </c>
      <c r="E51" s="195">
        <f>E52</f>
        <v>0.2</v>
      </c>
    </row>
    <row r="52" spans="1:5" ht="78.75" x14ac:dyDescent="0.25">
      <c r="A52" s="111" t="s">
        <v>935</v>
      </c>
      <c r="B52" s="81" t="s">
        <v>992</v>
      </c>
      <c r="C52" s="196">
        <v>0.2</v>
      </c>
      <c r="D52" s="196">
        <v>0.2</v>
      </c>
      <c r="E52" s="196">
        <v>0.2</v>
      </c>
    </row>
    <row r="53" spans="1:5" ht="15.75" x14ac:dyDescent="0.25">
      <c r="A53" s="74" t="s">
        <v>43</v>
      </c>
      <c r="B53" s="83" t="s">
        <v>44</v>
      </c>
      <c r="C53" s="195">
        <f>SUM(C54)</f>
        <v>611.79999999999995</v>
      </c>
      <c r="D53" s="195">
        <f t="shared" ref="D53:E53" si="4">SUM(D54)</f>
        <v>766</v>
      </c>
      <c r="E53" s="195">
        <f t="shared" si="4"/>
        <v>1404.14</v>
      </c>
    </row>
    <row r="54" spans="1:5" ht="15.75" x14ac:dyDescent="0.25">
      <c r="A54" s="74" t="s">
        <v>45</v>
      </c>
      <c r="B54" s="83" t="s">
        <v>46</v>
      </c>
      <c r="C54" s="195">
        <f>C55+C56+C57</f>
        <v>611.79999999999995</v>
      </c>
      <c r="D54" s="195">
        <f t="shared" ref="D54:E54" si="5">D55+D56+D57</f>
        <v>766</v>
      </c>
      <c r="E54" s="195">
        <f t="shared" si="5"/>
        <v>1404.14</v>
      </c>
    </row>
    <row r="55" spans="1:5" ht="31.5" x14ac:dyDescent="0.25">
      <c r="A55" s="74" t="s">
        <v>47</v>
      </c>
      <c r="B55" s="126" t="s">
        <v>48</v>
      </c>
      <c r="C55" s="196">
        <v>162.9</v>
      </c>
      <c r="D55" s="196">
        <v>169.4</v>
      </c>
      <c r="E55" s="196">
        <v>176.18</v>
      </c>
    </row>
    <row r="56" spans="1:5" ht="23.45" customHeight="1" x14ac:dyDescent="0.25">
      <c r="A56" s="74" t="s">
        <v>49</v>
      </c>
      <c r="B56" s="126" t="s">
        <v>50</v>
      </c>
      <c r="C56" s="196">
        <v>203.2</v>
      </c>
      <c r="D56" s="196">
        <v>211.3</v>
      </c>
      <c r="E56" s="196">
        <v>219.79</v>
      </c>
    </row>
    <row r="57" spans="1:5" ht="18" customHeight="1" x14ac:dyDescent="0.25">
      <c r="A57" s="74" t="s">
        <v>664</v>
      </c>
      <c r="B57" s="126" t="s">
        <v>531</v>
      </c>
      <c r="C57" s="195">
        <f>C58+C59</f>
        <v>245.7</v>
      </c>
      <c r="D57" s="195">
        <f>D58+D59</f>
        <v>385.29999999999995</v>
      </c>
      <c r="E57" s="195">
        <f>E58+E59</f>
        <v>1008.1700000000001</v>
      </c>
    </row>
    <row r="58" spans="1:5" ht="16.899999999999999" customHeight="1" x14ac:dyDescent="0.25">
      <c r="A58" s="111" t="s">
        <v>282</v>
      </c>
      <c r="B58" s="76" t="s">
        <v>283</v>
      </c>
      <c r="C58" s="196">
        <v>213.7</v>
      </c>
      <c r="D58" s="196">
        <v>287.2</v>
      </c>
      <c r="E58" s="196">
        <v>906.1</v>
      </c>
    </row>
    <row r="59" spans="1:5" ht="15.75" x14ac:dyDescent="0.25">
      <c r="A59" s="111" t="s">
        <v>284</v>
      </c>
      <c r="B59" s="76" t="s">
        <v>285</v>
      </c>
      <c r="C59" s="196">
        <v>32</v>
      </c>
      <c r="D59" s="196">
        <v>98.1</v>
      </c>
      <c r="E59" s="196">
        <v>102.07</v>
      </c>
    </row>
    <row r="60" spans="1:5" ht="31.5" x14ac:dyDescent="0.25">
      <c r="A60" s="74" t="s">
        <v>51</v>
      </c>
      <c r="B60" s="83" t="s">
        <v>52</v>
      </c>
      <c r="C60" s="195">
        <f>C62+C63</f>
        <v>698.3</v>
      </c>
      <c r="D60" s="195">
        <f t="shared" ref="D60:E60" si="6">D62+D63</f>
        <v>698.3</v>
      </c>
      <c r="E60" s="195">
        <f t="shared" si="6"/>
        <v>698.3</v>
      </c>
    </row>
    <row r="61" spans="1:5" ht="15.75" x14ac:dyDescent="0.25">
      <c r="A61" s="74" t="s">
        <v>53</v>
      </c>
      <c r="B61" s="83" t="s">
        <v>54</v>
      </c>
      <c r="C61" s="195">
        <f>C62</f>
        <v>643.29999999999995</v>
      </c>
      <c r="D61" s="195">
        <f>D62</f>
        <v>643.29999999999995</v>
      </c>
      <c r="E61" s="195">
        <f>E62</f>
        <v>643.29999999999995</v>
      </c>
    </row>
    <row r="62" spans="1:5" ht="31.5" x14ac:dyDescent="0.25">
      <c r="A62" s="111" t="s">
        <v>936</v>
      </c>
      <c r="B62" s="76" t="s">
        <v>994</v>
      </c>
      <c r="C62" s="196">
        <v>643.29999999999995</v>
      </c>
      <c r="D62" s="196">
        <v>643.29999999999995</v>
      </c>
      <c r="E62" s="196">
        <v>643.29999999999995</v>
      </c>
    </row>
    <row r="63" spans="1:5" ht="15.75" x14ac:dyDescent="0.25">
      <c r="A63" s="74" t="s">
        <v>937</v>
      </c>
      <c r="B63" s="83" t="s">
        <v>938</v>
      </c>
      <c r="C63" s="195">
        <f>C64</f>
        <v>55</v>
      </c>
      <c r="D63" s="195">
        <f t="shared" ref="D63:E63" si="7">D64</f>
        <v>55</v>
      </c>
      <c r="E63" s="195">
        <f t="shared" si="7"/>
        <v>55</v>
      </c>
    </row>
    <row r="64" spans="1:5" ht="15.75" x14ac:dyDescent="0.25">
      <c r="A64" s="111" t="s">
        <v>939</v>
      </c>
      <c r="B64" s="76" t="s">
        <v>940</v>
      </c>
      <c r="C64" s="196">
        <v>55</v>
      </c>
      <c r="D64" s="196">
        <v>55</v>
      </c>
      <c r="E64" s="196">
        <v>55</v>
      </c>
    </row>
    <row r="65" spans="1:15" ht="31.5" x14ac:dyDescent="0.25">
      <c r="A65" s="74" t="s">
        <v>55</v>
      </c>
      <c r="B65" s="83" t="s">
        <v>56</v>
      </c>
      <c r="C65" s="195">
        <f>SUM(C66+C68)</f>
        <v>236</v>
      </c>
      <c r="D65" s="195">
        <f>SUM(D66+D68)</f>
        <v>236</v>
      </c>
      <c r="E65" s="195">
        <f>SUM(E66+E68)</f>
        <v>236</v>
      </c>
    </row>
    <row r="66" spans="1:15" ht="78.75" x14ac:dyDescent="0.25">
      <c r="A66" s="74" t="s">
        <v>57</v>
      </c>
      <c r="B66" s="83" t="s">
        <v>58</v>
      </c>
      <c r="C66" s="195">
        <f>C67</f>
        <v>235</v>
      </c>
      <c r="D66" s="195">
        <f>D67</f>
        <v>235</v>
      </c>
      <c r="E66" s="195">
        <f>E67</f>
        <v>235</v>
      </c>
    </row>
    <row r="67" spans="1:15" ht="78.75" x14ac:dyDescent="0.25">
      <c r="A67" s="111" t="s">
        <v>941</v>
      </c>
      <c r="B67" s="76" t="s">
        <v>995</v>
      </c>
      <c r="C67" s="196">
        <v>235</v>
      </c>
      <c r="D67" s="196">
        <v>235</v>
      </c>
      <c r="E67" s="196">
        <v>235</v>
      </c>
    </row>
    <row r="68" spans="1:15" ht="31.5" x14ac:dyDescent="0.25">
      <c r="A68" s="74" t="s">
        <v>59</v>
      </c>
      <c r="B68" s="83" t="s">
        <v>60</v>
      </c>
      <c r="C68" s="195">
        <f>SUM(C69)</f>
        <v>1</v>
      </c>
      <c r="D68" s="195">
        <f>SUM(D69)</f>
        <v>1</v>
      </c>
      <c r="E68" s="195">
        <f>SUM(E69)</f>
        <v>1</v>
      </c>
    </row>
    <row r="69" spans="1:15" ht="47.25" x14ac:dyDescent="0.25">
      <c r="A69" s="111" t="s">
        <v>942</v>
      </c>
      <c r="B69" s="76" t="s">
        <v>996</v>
      </c>
      <c r="C69" s="196">
        <v>1</v>
      </c>
      <c r="D69" s="196">
        <v>1</v>
      </c>
      <c r="E69" s="196">
        <v>1</v>
      </c>
    </row>
    <row r="70" spans="1:15" ht="15.75" x14ac:dyDescent="0.25">
      <c r="A70" s="74" t="s">
        <v>61</v>
      </c>
      <c r="B70" s="83" t="s">
        <v>62</v>
      </c>
      <c r="C70" s="195">
        <f>C71+C83</f>
        <v>23</v>
      </c>
      <c r="D70" s="195">
        <f t="shared" ref="D70:E70" si="8">D71+D83</f>
        <v>23.25</v>
      </c>
      <c r="E70" s="195">
        <f t="shared" si="8"/>
        <v>23.25</v>
      </c>
    </row>
    <row r="71" spans="1:15" ht="37.5" customHeight="1" x14ac:dyDescent="0.25">
      <c r="A71" s="74" t="s">
        <v>511</v>
      </c>
      <c r="B71" s="126" t="s">
        <v>63</v>
      </c>
      <c r="C71" s="195">
        <f>C72+C74+C76+C78</f>
        <v>13</v>
      </c>
      <c r="D71" s="195">
        <f>D72+D74+D76+D78</f>
        <v>13.25</v>
      </c>
      <c r="E71" s="195">
        <f>E72+E74+E76+E78</f>
        <v>13.25</v>
      </c>
    </row>
    <row r="72" spans="1:15" ht="62.25" customHeight="1" x14ac:dyDescent="0.25">
      <c r="A72" s="74" t="s">
        <v>524</v>
      </c>
      <c r="B72" s="132" t="s">
        <v>523</v>
      </c>
      <c r="C72" s="195">
        <f>C73</f>
        <v>7.5</v>
      </c>
      <c r="D72" s="195">
        <f>D73</f>
        <v>8.5</v>
      </c>
      <c r="E72" s="195">
        <f>E73</f>
        <v>8.5</v>
      </c>
    </row>
    <row r="73" spans="1:15" s="104" customFormat="1" ht="90" customHeight="1" x14ac:dyDescent="0.25">
      <c r="A73" s="111" t="s">
        <v>513</v>
      </c>
      <c r="B73" s="133" t="s">
        <v>518</v>
      </c>
      <c r="C73" s="196">
        <v>7.5</v>
      </c>
      <c r="D73" s="196">
        <v>8.5</v>
      </c>
      <c r="E73" s="196">
        <v>8.5</v>
      </c>
      <c r="G73" s="453"/>
      <c r="J73" s="296"/>
      <c r="K73" s="328"/>
      <c r="L73" s="328"/>
      <c r="M73" s="328"/>
      <c r="N73" s="328"/>
      <c r="O73" s="328"/>
    </row>
    <row r="74" spans="1:15" ht="71.25" customHeight="1" x14ac:dyDescent="0.25">
      <c r="A74" s="74" t="s">
        <v>526</v>
      </c>
      <c r="B74" s="132" t="s">
        <v>525</v>
      </c>
      <c r="C74" s="195">
        <f>C75</f>
        <v>2.5</v>
      </c>
      <c r="D74" s="195">
        <f>D75</f>
        <v>2.5</v>
      </c>
      <c r="E74" s="195">
        <f>E75</f>
        <v>2.5</v>
      </c>
    </row>
    <row r="75" spans="1:15" ht="94.5" x14ac:dyDescent="0.25">
      <c r="A75" s="111" t="s">
        <v>512</v>
      </c>
      <c r="B75" s="133" t="s">
        <v>519</v>
      </c>
      <c r="C75" s="196">
        <v>2.5</v>
      </c>
      <c r="D75" s="196">
        <v>2.5</v>
      </c>
      <c r="E75" s="196">
        <v>2.5</v>
      </c>
    </row>
    <row r="76" spans="1:15" ht="47.25" hidden="1" x14ac:dyDescent="0.25">
      <c r="A76" s="74" t="s">
        <v>779</v>
      </c>
      <c r="B76" s="134" t="s">
        <v>781</v>
      </c>
      <c r="C76" s="195">
        <f>C77</f>
        <v>0</v>
      </c>
      <c r="D76" s="195">
        <f>D77</f>
        <v>0</v>
      </c>
      <c r="E76" s="195">
        <f>E77</f>
        <v>0</v>
      </c>
    </row>
    <row r="77" spans="1:15" ht="90.75" hidden="1" customHeight="1" x14ac:dyDescent="0.25">
      <c r="A77" s="111" t="s">
        <v>780</v>
      </c>
      <c r="B77" s="133" t="s">
        <v>782</v>
      </c>
      <c r="C77" s="196"/>
      <c r="D77" s="196"/>
      <c r="E77" s="196"/>
    </row>
    <row r="78" spans="1:15" ht="15.6" customHeight="1" x14ac:dyDescent="0.25">
      <c r="A78" s="74" t="s">
        <v>522</v>
      </c>
      <c r="B78" s="134" t="s">
        <v>521</v>
      </c>
      <c r="C78" s="195">
        <f>C79</f>
        <v>3</v>
      </c>
      <c r="D78" s="195">
        <f>D79</f>
        <v>2.25</v>
      </c>
      <c r="E78" s="195">
        <f>E79</f>
        <v>2.25</v>
      </c>
    </row>
    <row r="79" spans="1:15" ht="78" customHeight="1" x14ac:dyDescent="0.25">
      <c r="A79" s="111" t="s">
        <v>516</v>
      </c>
      <c r="B79" s="135" t="s">
        <v>520</v>
      </c>
      <c r="C79" s="196">
        <v>3</v>
      </c>
      <c r="D79" s="196">
        <v>2.25</v>
      </c>
      <c r="E79" s="196">
        <v>2.25</v>
      </c>
    </row>
    <row r="80" spans="1:15" ht="15.75" hidden="1" x14ac:dyDescent="0.25">
      <c r="A80" s="3" t="s">
        <v>514</v>
      </c>
      <c r="B80" s="94" t="s">
        <v>269</v>
      </c>
      <c r="C80" s="195">
        <f>C81</f>
        <v>0</v>
      </c>
      <c r="D80" s="195">
        <f>D81</f>
        <v>0</v>
      </c>
      <c r="E80" s="195">
        <f>E81</f>
        <v>0</v>
      </c>
      <c r="F80" s="64"/>
      <c r="H80" s="106"/>
      <c r="J80" s="295"/>
      <c r="K80" s="330">
        <f>C80-C82-C143</f>
        <v>0</v>
      </c>
      <c r="L80" s="331" t="s">
        <v>810</v>
      </c>
      <c r="M80" s="332">
        <f>331602347.57/1000</f>
        <v>331602.34756999998</v>
      </c>
      <c r="O80" s="330">
        <f>K80-M80</f>
        <v>-331602.34756999998</v>
      </c>
    </row>
    <row r="81" spans="1:15" ht="15.75" hidden="1" x14ac:dyDescent="0.25">
      <c r="A81" s="3" t="s">
        <v>515</v>
      </c>
      <c r="B81" s="94" t="s">
        <v>270</v>
      </c>
      <c r="C81" s="195">
        <f>SUM(C82)</f>
        <v>0</v>
      </c>
      <c r="D81" s="195">
        <f>SUM(D82)</f>
        <v>0</v>
      </c>
      <c r="E81" s="195">
        <f>SUM(E82)</f>
        <v>0</v>
      </c>
      <c r="H81" s="106"/>
      <c r="I81" s="64"/>
      <c r="J81" s="297"/>
      <c r="K81" s="330"/>
      <c r="L81" s="330"/>
    </row>
    <row r="82" spans="1:15" ht="15.75" hidden="1" x14ac:dyDescent="0.25">
      <c r="A82" s="489" t="s">
        <v>271</v>
      </c>
      <c r="B82" s="93" t="s">
        <v>272</v>
      </c>
      <c r="C82" s="196">
        <v>0</v>
      </c>
      <c r="D82" s="196">
        <v>0</v>
      </c>
      <c r="E82" s="196">
        <v>0</v>
      </c>
      <c r="K82" s="330"/>
      <c r="L82" s="330"/>
    </row>
    <row r="83" spans="1:15" ht="15.75" x14ac:dyDescent="0.25">
      <c r="A83" s="107" t="s">
        <v>943</v>
      </c>
      <c r="B83" s="323" t="s">
        <v>944</v>
      </c>
      <c r="C83" s="195">
        <f>C84</f>
        <v>10</v>
      </c>
      <c r="D83" s="195">
        <f t="shared" ref="D83:E84" si="9">D84</f>
        <v>10</v>
      </c>
      <c r="E83" s="195">
        <f t="shared" si="9"/>
        <v>10</v>
      </c>
      <c r="K83" s="330"/>
      <c r="L83" s="330"/>
    </row>
    <row r="84" spans="1:15" ht="15.75" x14ac:dyDescent="0.25">
      <c r="A84" s="107" t="s">
        <v>945</v>
      </c>
      <c r="B84" s="94" t="s">
        <v>946</v>
      </c>
      <c r="C84" s="195">
        <f>C85</f>
        <v>10</v>
      </c>
      <c r="D84" s="195">
        <f t="shared" si="9"/>
        <v>10</v>
      </c>
      <c r="E84" s="195">
        <f t="shared" si="9"/>
        <v>10</v>
      </c>
      <c r="F84" s="64"/>
    </row>
    <row r="85" spans="1:15" ht="94.5" x14ac:dyDescent="0.25">
      <c r="A85" s="488" t="s">
        <v>947</v>
      </c>
      <c r="B85" s="93" t="s">
        <v>948</v>
      </c>
      <c r="C85" s="196">
        <v>10</v>
      </c>
      <c r="D85" s="196">
        <v>10</v>
      </c>
      <c r="E85" s="196">
        <v>10</v>
      </c>
      <c r="G85" s="465"/>
      <c r="H85" s="466"/>
      <c r="I85" s="466"/>
      <c r="J85" s="467"/>
      <c r="K85" s="468"/>
    </row>
    <row r="86" spans="1:15" ht="15.75" x14ac:dyDescent="0.25">
      <c r="A86" s="74" t="s">
        <v>64</v>
      </c>
      <c r="B86" s="75" t="s">
        <v>65</v>
      </c>
      <c r="C86" s="195">
        <f>C87+C150</f>
        <v>542914.46333000006</v>
      </c>
      <c r="D86" s="195">
        <f t="shared" ref="D86:E86" si="10">D87+D150</f>
        <v>474020.12236999994</v>
      </c>
      <c r="E86" s="195">
        <f t="shared" si="10"/>
        <v>489158.78108999995</v>
      </c>
      <c r="G86" s="469"/>
      <c r="H86" s="470"/>
      <c r="I86" s="470"/>
      <c r="J86" s="471"/>
      <c r="K86" s="472" t="s">
        <v>1044</v>
      </c>
    </row>
    <row r="87" spans="1:15" ht="34.5" customHeight="1" x14ac:dyDescent="0.25">
      <c r="A87" s="74" t="s">
        <v>66</v>
      </c>
      <c r="B87" s="75" t="s">
        <v>67</v>
      </c>
      <c r="C87" s="195">
        <f>C88+C93+C117+C132</f>
        <v>542905.36294000002</v>
      </c>
      <c r="D87" s="195">
        <f>D88+D93+D117+D132</f>
        <v>474020.12236999994</v>
      </c>
      <c r="E87" s="195">
        <f>E88+E93+E117+E132</f>
        <v>489158.78108999995</v>
      </c>
      <c r="F87" s="64"/>
      <c r="G87" s="473"/>
      <c r="H87" s="474"/>
      <c r="I87" s="474"/>
      <c r="J87" s="467"/>
      <c r="K87" s="468"/>
    </row>
    <row r="88" spans="1:15" ht="31.5" customHeight="1" x14ac:dyDescent="0.25">
      <c r="A88" s="74" t="s">
        <v>294</v>
      </c>
      <c r="B88" s="84" t="s">
        <v>68</v>
      </c>
      <c r="C88" s="195">
        <f>C89+C91</f>
        <v>188689</v>
      </c>
      <c r="D88" s="195">
        <f>D89+D91</f>
        <v>162565</v>
      </c>
      <c r="E88" s="195">
        <f>E89+E91</f>
        <v>161314</v>
      </c>
      <c r="F88" s="64"/>
      <c r="G88" s="473"/>
      <c r="H88" s="466"/>
      <c r="I88" s="474"/>
      <c r="J88" s="475"/>
      <c r="K88" s="468"/>
    </row>
    <row r="89" spans="1:15" ht="27.75" customHeight="1" x14ac:dyDescent="0.25">
      <c r="A89" s="74" t="s">
        <v>540</v>
      </c>
      <c r="B89" s="84" t="s">
        <v>539</v>
      </c>
      <c r="C89" s="195">
        <f>C90</f>
        <v>184141</v>
      </c>
      <c r="D89" s="195">
        <f>D90</f>
        <v>162565</v>
      </c>
      <c r="E89" s="195">
        <f>E90</f>
        <v>161314</v>
      </c>
      <c r="F89" s="64"/>
      <c r="G89" s="473"/>
      <c r="H89" s="474"/>
      <c r="I89" s="474"/>
      <c r="J89" s="467"/>
      <c r="K89" s="468"/>
    </row>
    <row r="90" spans="1:15" ht="34.5" customHeight="1" x14ac:dyDescent="0.25">
      <c r="A90" s="111" t="s">
        <v>949</v>
      </c>
      <c r="B90" s="81" t="s">
        <v>950</v>
      </c>
      <c r="C90" s="196">
        <v>184141</v>
      </c>
      <c r="D90" s="196">
        <v>162565</v>
      </c>
      <c r="E90" s="196">
        <v>161314</v>
      </c>
      <c r="F90" s="64"/>
      <c r="G90" s="473"/>
      <c r="H90" s="466"/>
      <c r="I90" s="474"/>
      <c r="J90" s="467"/>
      <c r="K90" s="468"/>
    </row>
    <row r="91" spans="1:15" ht="36.75" customHeight="1" x14ac:dyDescent="0.25">
      <c r="A91" s="71" t="s">
        <v>1004</v>
      </c>
      <c r="B91" s="75" t="s">
        <v>1005</v>
      </c>
      <c r="C91" s="195">
        <f>C92</f>
        <v>4548</v>
      </c>
      <c r="D91" s="195">
        <f>D92</f>
        <v>0</v>
      </c>
      <c r="E91" s="195">
        <f>E92</f>
        <v>0</v>
      </c>
      <c r="F91" s="64"/>
      <c r="G91" s="452"/>
      <c r="I91" s="64"/>
    </row>
    <row r="92" spans="1:15" ht="38.25" customHeight="1" x14ac:dyDescent="0.25">
      <c r="A92" s="487" t="s">
        <v>1006</v>
      </c>
      <c r="B92" s="81" t="s">
        <v>1007</v>
      </c>
      <c r="C92" s="196">
        <v>4548</v>
      </c>
      <c r="D92" s="196">
        <v>0</v>
      </c>
      <c r="E92" s="196">
        <v>0</v>
      </c>
      <c r="F92" s="64"/>
      <c r="G92" s="452"/>
      <c r="I92" s="64"/>
    </row>
    <row r="93" spans="1:15" ht="35.25" customHeight="1" x14ac:dyDescent="0.25">
      <c r="A93" s="74" t="s">
        <v>293</v>
      </c>
      <c r="B93" s="84" t="s">
        <v>69</v>
      </c>
      <c r="C93" s="195">
        <f>C94+C96+C98+C104+C106+C101+C102</f>
        <v>57653.785540000004</v>
      </c>
      <c r="D93" s="195">
        <f>D94+D96+D98+D104+D106+D101+D102</f>
        <v>26402.58497</v>
      </c>
      <c r="E93" s="195">
        <f t="shared" ref="E93" si="11">E94+E96+E98+E104+E106+E101+E102</f>
        <v>26480.217290000001</v>
      </c>
      <c r="F93" s="64"/>
      <c r="G93" s="452"/>
      <c r="I93" s="64"/>
    </row>
    <row r="94" spans="1:15" ht="51.75" customHeight="1" x14ac:dyDescent="0.25">
      <c r="A94" s="74" t="s">
        <v>1065</v>
      </c>
      <c r="B94" s="98" t="s">
        <v>1064</v>
      </c>
      <c r="C94" s="195">
        <f>C95</f>
        <v>2520</v>
      </c>
      <c r="D94" s="195">
        <f>D95</f>
        <v>0</v>
      </c>
      <c r="E94" s="195">
        <f>E95</f>
        <v>0</v>
      </c>
      <c r="F94" s="64"/>
      <c r="G94" s="452"/>
      <c r="H94" s="106"/>
      <c r="I94" s="64"/>
    </row>
    <row r="95" spans="1:15" ht="51.75" customHeight="1" x14ac:dyDescent="0.25">
      <c r="A95" s="111" t="s">
        <v>1063</v>
      </c>
      <c r="B95" s="478" t="s">
        <v>1062</v>
      </c>
      <c r="C95" s="196">
        <v>2520</v>
      </c>
      <c r="D95" s="196">
        <v>0</v>
      </c>
      <c r="E95" s="196">
        <v>0</v>
      </c>
      <c r="F95" s="64"/>
      <c r="G95" s="452"/>
      <c r="H95" s="106"/>
      <c r="I95" s="64"/>
    </row>
    <row r="96" spans="1:15" s="85" customFormat="1" ht="51.75" customHeight="1" x14ac:dyDescent="0.25">
      <c r="A96" s="414" t="s">
        <v>665</v>
      </c>
      <c r="B96" s="75" t="s">
        <v>666</v>
      </c>
      <c r="C96" s="195">
        <f>C97</f>
        <v>4931.6000000000004</v>
      </c>
      <c r="D96" s="195">
        <f>D97</f>
        <v>5080.6000000000004</v>
      </c>
      <c r="E96" s="195">
        <f>E97</f>
        <v>5080.6000000000004</v>
      </c>
      <c r="G96" s="454"/>
      <c r="J96" s="298"/>
      <c r="K96" s="327"/>
      <c r="L96" s="327"/>
      <c r="M96" s="327"/>
      <c r="N96" s="327"/>
      <c r="O96" s="327"/>
    </row>
    <row r="97" spans="1:15" s="85" customFormat="1" ht="51.75" customHeight="1" x14ac:dyDescent="0.25">
      <c r="A97" s="485" t="s">
        <v>951</v>
      </c>
      <c r="B97" s="81" t="s">
        <v>952</v>
      </c>
      <c r="C97" s="196">
        <v>4931.6000000000004</v>
      </c>
      <c r="D97" s="196">
        <v>5080.6000000000004</v>
      </c>
      <c r="E97" s="196">
        <v>5080.6000000000004</v>
      </c>
      <c r="G97" s="454"/>
      <c r="J97" s="298"/>
      <c r="K97" s="327"/>
      <c r="L97" s="327"/>
      <c r="M97" s="327"/>
      <c r="N97" s="327"/>
      <c r="O97" s="327"/>
    </row>
    <row r="98" spans="1:15" ht="37.5" customHeight="1" x14ac:dyDescent="0.25">
      <c r="A98" s="326" t="s">
        <v>776</v>
      </c>
      <c r="B98" s="84" t="s">
        <v>777</v>
      </c>
      <c r="C98" s="195">
        <f>C99</f>
        <v>282.60000000000002</v>
      </c>
      <c r="D98" s="195">
        <f>D99</f>
        <v>282.60000000000002</v>
      </c>
      <c r="E98" s="195">
        <f>E99</f>
        <v>282.60000000000002</v>
      </c>
      <c r="G98" s="454"/>
    </row>
    <row r="99" spans="1:15" s="85" customFormat="1" ht="30.75" customHeight="1" x14ac:dyDescent="0.25">
      <c r="A99" s="325" t="s">
        <v>953</v>
      </c>
      <c r="B99" s="128" t="s">
        <v>954</v>
      </c>
      <c r="C99" s="196">
        <v>282.60000000000002</v>
      </c>
      <c r="D99" s="196">
        <v>282.60000000000002</v>
      </c>
      <c r="E99" s="196">
        <v>282.60000000000002</v>
      </c>
      <c r="G99" s="454"/>
      <c r="J99" s="298"/>
      <c r="K99" s="327"/>
      <c r="L99" s="327"/>
      <c r="M99" s="327"/>
      <c r="N99" s="327"/>
      <c r="O99" s="327"/>
    </row>
    <row r="100" spans="1:15" s="104" customFormat="1" ht="30.75" customHeight="1" x14ac:dyDescent="0.25">
      <c r="A100" s="326" t="s">
        <v>1045</v>
      </c>
      <c r="B100" s="84" t="s">
        <v>1048</v>
      </c>
      <c r="C100" s="195">
        <f>C101</f>
        <v>2123.1632599999998</v>
      </c>
      <c r="D100" s="195">
        <f t="shared" ref="D100:E100" si="12">D101</f>
        <v>5090.0849699999999</v>
      </c>
      <c r="E100" s="195">
        <f t="shared" si="12"/>
        <v>4656.0172899999998</v>
      </c>
      <c r="G100" s="460"/>
      <c r="J100" s="296"/>
      <c r="K100" s="328"/>
      <c r="L100" s="328"/>
      <c r="M100" s="328"/>
      <c r="N100" s="328"/>
      <c r="O100" s="328"/>
    </row>
    <row r="101" spans="1:15" s="85" customFormat="1" ht="30.75" customHeight="1" x14ac:dyDescent="0.25">
      <c r="A101" s="325" t="s">
        <v>1047</v>
      </c>
      <c r="B101" s="128" t="s">
        <v>1046</v>
      </c>
      <c r="C101" s="196">
        <f>2123163.26/1000</f>
        <v>2123.1632599999998</v>
      </c>
      <c r="D101" s="196">
        <f>5090084.97/1000</f>
        <v>5090.0849699999999</v>
      </c>
      <c r="E101" s="196">
        <f>4656017.29/1000</f>
        <v>4656.0172899999998</v>
      </c>
      <c r="G101" s="461"/>
      <c r="J101" s="298"/>
      <c r="K101" s="327"/>
      <c r="L101" s="327"/>
      <c r="M101" s="327"/>
      <c r="N101" s="327"/>
      <c r="O101" s="327"/>
    </row>
    <row r="102" spans="1:15" s="104" customFormat="1" ht="30.75" customHeight="1" x14ac:dyDescent="0.25">
      <c r="A102" s="326" t="s">
        <v>1060</v>
      </c>
      <c r="B102" s="84" t="s">
        <v>1059</v>
      </c>
      <c r="C102" s="195">
        <f>C103</f>
        <v>25273.885300000002</v>
      </c>
      <c r="D102" s="195">
        <f t="shared" ref="D102:E102" si="13">D103</f>
        <v>0</v>
      </c>
      <c r="E102" s="195">
        <f t="shared" si="13"/>
        <v>0</v>
      </c>
      <c r="G102" s="460"/>
      <c r="J102" s="296"/>
      <c r="K102" s="328"/>
      <c r="L102" s="328"/>
      <c r="M102" s="328"/>
      <c r="N102" s="328"/>
      <c r="O102" s="328"/>
    </row>
    <row r="103" spans="1:15" s="85" customFormat="1" ht="37.5" customHeight="1" x14ac:dyDescent="0.25">
      <c r="A103" s="325" t="s">
        <v>1057</v>
      </c>
      <c r="B103" s="128" t="s">
        <v>1058</v>
      </c>
      <c r="C103" s="196">
        <f>25273885.3/1000</f>
        <v>25273.885300000002</v>
      </c>
      <c r="D103" s="196">
        <v>0</v>
      </c>
      <c r="E103" s="196">
        <v>0</v>
      </c>
      <c r="G103" s="461"/>
      <c r="J103" s="298"/>
      <c r="K103" s="327"/>
      <c r="L103" s="327"/>
      <c r="M103" s="327"/>
      <c r="N103" s="327"/>
      <c r="O103" s="327"/>
    </row>
    <row r="104" spans="1:15" s="104" customFormat="1" ht="18.75" x14ac:dyDescent="0.25">
      <c r="A104" s="139" t="s">
        <v>551</v>
      </c>
      <c r="B104" s="140" t="s">
        <v>552</v>
      </c>
      <c r="C104" s="195">
        <f>C105</f>
        <v>112.4</v>
      </c>
      <c r="D104" s="195">
        <f>D105</f>
        <v>0</v>
      </c>
      <c r="E104" s="195">
        <f>E105</f>
        <v>0</v>
      </c>
      <c r="G104" s="462"/>
      <c r="H104" s="105"/>
      <c r="I104" s="105"/>
      <c r="J104" s="296"/>
      <c r="K104" s="328"/>
      <c r="L104" s="328"/>
      <c r="M104" s="328"/>
      <c r="N104" s="328"/>
      <c r="O104" s="328"/>
    </row>
    <row r="105" spans="1:15" s="104" customFormat="1" ht="31.5" x14ac:dyDescent="0.25">
      <c r="A105" s="141" t="s">
        <v>955</v>
      </c>
      <c r="B105" s="138" t="s">
        <v>956</v>
      </c>
      <c r="C105" s="196">
        <v>112.4</v>
      </c>
      <c r="D105" s="196">
        <v>0</v>
      </c>
      <c r="E105" s="196">
        <v>0</v>
      </c>
      <c r="G105" s="462"/>
      <c r="I105" s="105"/>
      <c r="J105" s="296"/>
      <c r="K105" s="328"/>
      <c r="L105" s="328"/>
      <c r="M105" s="328"/>
      <c r="N105" s="328"/>
      <c r="O105" s="328"/>
    </row>
    <row r="106" spans="1:15" ht="25.5" customHeight="1" x14ac:dyDescent="0.25">
      <c r="A106" s="414" t="s">
        <v>533</v>
      </c>
      <c r="B106" s="84" t="s">
        <v>532</v>
      </c>
      <c r="C106" s="66">
        <f>C107</f>
        <v>22410.136979999999</v>
      </c>
      <c r="D106" s="66">
        <f>D107</f>
        <v>15949.3</v>
      </c>
      <c r="E106" s="66">
        <f>E107</f>
        <v>16461</v>
      </c>
      <c r="G106" s="463"/>
    </row>
    <row r="107" spans="1:15" s="87" customFormat="1" ht="27" customHeight="1" x14ac:dyDescent="0.25">
      <c r="A107" s="111" t="s">
        <v>957</v>
      </c>
      <c r="B107" s="429" t="s">
        <v>997</v>
      </c>
      <c r="C107" s="18">
        <f>SUM(C108:C116)</f>
        <v>22410.136979999999</v>
      </c>
      <c r="D107" s="18">
        <f>SUM(D108:D116)</f>
        <v>15949.3</v>
      </c>
      <c r="E107" s="18">
        <f>SUM(E108:E116)</f>
        <v>16461</v>
      </c>
      <c r="G107" s="463"/>
      <c r="J107" s="299"/>
      <c r="K107" s="333"/>
      <c r="L107" s="327"/>
      <c r="M107" s="333"/>
      <c r="N107" s="333"/>
      <c r="O107" s="333"/>
    </row>
    <row r="108" spans="1:15" ht="86.25" customHeight="1" x14ac:dyDescent="0.25">
      <c r="A108" s="494"/>
      <c r="B108" s="86" t="s">
        <v>958</v>
      </c>
      <c r="C108" s="181">
        <v>652</v>
      </c>
      <c r="D108" s="181">
        <v>652</v>
      </c>
      <c r="E108" s="181">
        <v>652</v>
      </c>
      <c r="G108" s="461"/>
      <c r="K108" s="329"/>
    </row>
    <row r="109" spans="1:15" ht="34.5" customHeight="1" x14ac:dyDescent="0.25">
      <c r="A109" s="494"/>
      <c r="B109" s="177" t="s">
        <v>959</v>
      </c>
      <c r="C109" s="144">
        <v>5781.2</v>
      </c>
      <c r="D109" s="144">
        <v>5969.2</v>
      </c>
      <c r="E109" s="144">
        <v>6164.8</v>
      </c>
      <c r="G109" s="461"/>
    </row>
    <row r="110" spans="1:15" s="102" customFormat="1" ht="34.5" customHeight="1" x14ac:dyDescent="0.2">
      <c r="A110" s="494"/>
      <c r="B110" s="76" t="s">
        <v>960</v>
      </c>
      <c r="C110" s="196">
        <v>3137.2</v>
      </c>
      <c r="D110" s="196">
        <v>3178.3</v>
      </c>
      <c r="E110" s="196">
        <v>3276.1</v>
      </c>
      <c r="F110" s="188"/>
      <c r="G110" s="464"/>
      <c r="H110" s="188"/>
      <c r="I110" s="188"/>
      <c r="J110" s="300"/>
      <c r="K110" s="335"/>
      <c r="L110" s="335"/>
      <c r="M110" s="335"/>
      <c r="N110" s="335"/>
      <c r="O110" s="335"/>
    </row>
    <row r="111" spans="1:15" s="188" customFormat="1" ht="54.75" customHeight="1" x14ac:dyDescent="0.2">
      <c r="A111" s="494"/>
      <c r="B111" s="186" t="s">
        <v>961</v>
      </c>
      <c r="C111" s="18">
        <v>6900.4369800000004</v>
      </c>
      <c r="D111" s="18">
        <v>0</v>
      </c>
      <c r="E111" s="18">
        <v>0</v>
      </c>
      <c r="G111" s="464"/>
      <c r="J111" s="300"/>
      <c r="K111" s="335"/>
      <c r="L111" s="335"/>
      <c r="M111" s="335"/>
      <c r="N111" s="335"/>
      <c r="O111" s="335"/>
    </row>
    <row r="112" spans="1:15" s="188" customFormat="1" ht="41.25" customHeight="1" x14ac:dyDescent="0.2">
      <c r="A112" s="494"/>
      <c r="B112" s="186" t="s">
        <v>962</v>
      </c>
      <c r="C112" s="18">
        <v>237.2</v>
      </c>
      <c r="D112" s="18">
        <v>237.2</v>
      </c>
      <c r="E112" s="18">
        <v>237.2</v>
      </c>
      <c r="G112" s="464"/>
      <c r="J112" s="300"/>
      <c r="K112" s="335"/>
      <c r="L112" s="335"/>
      <c r="M112" s="335"/>
      <c r="N112" s="335"/>
      <c r="O112" s="335"/>
    </row>
    <row r="113" spans="1:15" s="206" customFormat="1" ht="47.25" customHeight="1" x14ac:dyDescent="0.2">
      <c r="A113" s="494"/>
      <c r="B113" s="186" t="s">
        <v>963</v>
      </c>
      <c r="C113" s="18">
        <v>5254.8</v>
      </c>
      <c r="D113" s="18">
        <v>5465.3</v>
      </c>
      <c r="E113" s="18">
        <v>5683.6</v>
      </c>
      <c r="G113" s="464"/>
      <c r="J113" s="301"/>
      <c r="K113" s="335"/>
      <c r="L113" s="335"/>
      <c r="M113" s="335"/>
      <c r="N113" s="335"/>
      <c r="O113" s="335"/>
    </row>
    <row r="114" spans="1:15" s="206" customFormat="1" ht="57" customHeight="1" x14ac:dyDescent="0.2">
      <c r="A114" s="494"/>
      <c r="B114" s="186" t="s">
        <v>964</v>
      </c>
      <c r="C114" s="18">
        <v>247.3</v>
      </c>
      <c r="D114" s="18">
        <v>247.3</v>
      </c>
      <c r="E114" s="18">
        <v>247.3</v>
      </c>
      <c r="G114" s="464"/>
      <c r="J114" s="301"/>
      <c r="K114" s="335"/>
      <c r="L114" s="335"/>
      <c r="M114" s="335"/>
      <c r="N114" s="335"/>
      <c r="O114" s="335"/>
    </row>
    <row r="115" spans="1:15" s="206" customFormat="1" ht="88.5" customHeight="1" x14ac:dyDescent="0.2">
      <c r="A115" s="494"/>
      <c r="B115" s="186" t="s">
        <v>965</v>
      </c>
      <c r="C115" s="18">
        <v>200</v>
      </c>
      <c r="D115" s="18">
        <v>200</v>
      </c>
      <c r="E115" s="18">
        <v>200</v>
      </c>
      <c r="G115" s="464"/>
      <c r="J115" s="301"/>
      <c r="K115" s="335"/>
      <c r="L115" s="335"/>
      <c r="M115" s="335"/>
      <c r="N115" s="335"/>
      <c r="O115" s="335"/>
    </row>
    <row r="116" spans="1:15" ht="31.5" hidden="1" x14ac:dyDescent="0.25">
      <c r="A116" s="494"/>
      <c r="B116" s="186" t="s">
        <v>966</v>
      </c>
      <c r="C116" s="18">
        <v>0</v>
      </c>
      <c r="D116" s="18">
        <v>0</v>
      </c>
      <c r="E116" s="18">
        <v>0</v>
      </c>
      <c r="G116" s="461"/>
    </row>
    <row r="117" spans="1:15" ht="24.75" customHeight="1" x14ac:dyDescent="0.25">
      <c r="A117" s="74" t="s">
        <v>292</v>
      </c>
      <c r="B117" s="83" t="s">
        <v>71</v>
      </c>
      <c r="C117" s="195">
        <f>C130+C118</f>
        <v>276573.27240000002</v>
      </c>
      <c r="D117" s="195">
        <f t="shared" ref="D117:E117" si="14">D130+D118</f>
        <v>277050.16639999999</v>
      </c>
      <c r="E117" s="195">
        <f t="shared" si="14"/>
        <v>293362.19279999996</v>
      </c>
      <c r="G117" s="461"/>
    </row>
    <row r="118" spans="1:15" ht="36.75" customHeight="1" x14ac:dyDescent="0.25">
      <c r="A118" s="74" t="s">
        <v>291</v>
      </c>
      <c r="B118" s="83" t="s">
        <v>72</v>
      </c>
      <c r="C118" s="195">
        <f>C119+C128</f>
        <v>276007.37239999999</v>
      </c>
      <c r="D118" s="195">
        <f>D119+D128</f>
        <v>276453.06640000001</v>
      </c>
      <c r="E118" s="195">
        <f>E119+E128</f>
        <v>292741.59279999998</v>
      </c>
      <c r="G118" s="461"/>
    </row>
    <row r="119" spans="1:15" ht="34.5" customHeight="1" x14ac:dyDescent="0.25">
      <c r="A119" s="111" t="s">
        <v>967</v>
      </c>
      <c r="B119" s="76" t="s">
        <v>968</v>
      </c>
      <c r="C119" s="196">
        <f>SUM(C120+C121+C124+C125+C126+C127)</f>
        <v>10704.172399999999</v>
      </c>
      <c r="D119" s="196">
        <f t="shared" ref="D119:E119" si="15">SUM(D120+D121+D124+D125+D126+D127)</f>
        <v>11020.1664</v>
      </c>
      <c r="E119" s="196">
        <f t="shared" si="15"/>
        <v>11381.292799999999</v>
      </c>
      <c r="G119" s="461"/>
    </row>
    <row r="120" spans="1:15" ht="144.75" customHeight="1" x14ac:dyDescent="0.25">
      <c r="A120" s="494"/>
      <c r="B120" s="76" t="s">
        <v>969</v>
      </c>
      <c r="C120" s="9">
        <v>344.17239999999998</v>
      </c>
      <c r="D120" s="9">
        <v>357.96640000000002</v>
      </c>
      <c r="E120" s="9">
        <v>372.2928</v>
      </c>
      <c r="G120" s="461"/>
      <c r="J120" s="302"/>
      <c r="K120" s="334"/>
    </row>
    <row r="121" spans="1:15" ht="48.75" customHeight="1" x14ac:dyDescent="0.25">
      <c r="A121" s="494"/>
      <c r="B121" s="76" t="s">
        <v>970</v>
      </c>
      <c r="C121" s="9">
        <f>SUM(C122:C123)</f>
        <v>6765.5999999999995</v>
      </c>
      <c r="D121" s="9">
        <f>SUM(D122:D123)</f>
        <v>7036.6</v>
      </c>
      <c r="E121" s="9">
        <f>SUM(E122:E123)</f>
        <v>7318.3</v>
      </c>
      <c r="F121" s="110"/>
      <c r="G121" s="450"/>
      <c r="H121" s="110"/>
      <c r="I121" s="110"/>
    </row>
    <row r="122" spans="1:15" ht="80.25" customHeight="1" x14ac:dyDescent="0.25">
      <c r="A122" s="494"/>
      <c r="B122" s="178" t="s">
        <v>692</v>
      </c>
      <c r="C122" s="182">
        <v>6335.4</v>
      </c>
      <c r="D122" s="182">
        <v>6589.1</v>
      </c>
      <c r="E122" s="182">
        <v>6853</v>
      </c>
      <c r="F122" s="110"/>
      <c r="G122" s="450"/>
      <c r="H122" s="110"/>
      <c r="I122" s="110"/>
    </row>
    <row r="123" spans="1:15" ht="133.5" customHeight="1" x14ac:dyDescent="0.25">
      <c r="A123" s="494"/>
      <c r="B123" s="178" t="s">
        <v>693</v>
      </c>
      <c r="C123" s="182">
        <v>430.2</v>
      </c>
      <c r="D123" s="182">
        <v>447.5</v>
      </c>
      <c r="E123" s="182">
        <v>465.3</v>
      </c>
      <c r="F123" s="110"/>
      <c r="G123" s="450"/>
      <c r="H123" s="110"/>
      <c r="I123" s="110"/>
    </row>
    <row r="124" spans="1:15" ht="63" x14ac:dyDescent="0.25">
      <c r="A124" s="494"/>
      <c r="B124" s="76" t="s">
        <v>971</v>
      </c>
      <c r="C124" s="9">
        <v>210.4</v>
      </c>
      <c r="D124" s="9">
        <v>210.4</v>
      </c>
      <c r="E124" s="9">
        <v>210.4</v>
      </c>
      <c r="F124" s="110"/>
      <c r="G124" s="450"/>
      <c r="H124" s="110"/>
      <c r="I124" s="110"/>
    </row>
    <row r="125" spans="1:15" ht="47.25" customHeight="1" x14ac:dyDescent="0.25">
      <c r="A125" s="494"/>
      <c r="B125" s="76" t="s">
        <v>972</v>
      </c>
      <c r="C125" s="9">
        <v>1548.8</v>
      </c>
      <c r="D125" s="9">
        <v>1610.9</v>
      </c>
      <c r="E125" s="9">
        <v>1675.3</v>
      </c>
      <c r="F125" s="110"/>
      <c r="G125" s="450"/>
      <c r="H125" s="110"/>
      <c r="I125" s="110"/>
    </row>
    <row r="126" spans="1:15" ht="54" customHeight="1" x14ac:dyDescent="0.25">
      <c r="A126" s="494"/>
      <c r="B126" s="20" t="s">
        <v>973</v>
      </c>
      <c r="C126" s="9">
        <v>48.2</v>
      </c>
      <c r="D126" s="9">
        <v>17.3</v>
      </c>
      <c r="E126" s="9">
        <v>18</v>
      </c>
      <c r="F126" s="110"/>
      <c r="G126" s="450"/>
      <c r="H126" s="110"/>
      <c r="I126" s="110"/>
    </row>
    <row r="127" spans="1:15" ht="55.15" customHeight="1" x14ac:dyDescent="0.25">
      <c r="A127" s="494"/>
      <c r="B127" s="76" t="s">
        <v>974</v>
      </c>
      <c r="C127" s="9">
        <v>1787</v>
      </c>
      <c r="D127" s="9">
        <v>1787</v>
      </c>
      <c r="E127" s="9">
        <v>1787</v>
      </c>
      <c r="F127" s="110"/>
      <c r="G127" s="450"/>
      <c r="H127" s="110"/>
      <c r="I127" s="110"/>
    </row>
    <row r="128" spans="1:15" ht="33" customHeight="1" x14ac:dyDescent="0.25">
      <c r="A128" s="74" t="s">
        <v>811</v>
      </c>
      <c r="B128" s="323" t="s">
        <v>812</v>
      </c>
      <c r="C128" s="35">
        <f>C129</f>
        <v>265303.2</v>
      </c>
      <c r="D128" s="35">
        <f>D129</f>
        <v>265432.90000000002</v>
      </c>
      <c r="E128" s="35">
        <f>E129</f>
        <v>281360.3</v>
      </c>
      <c r="F128" s="110"/>
      <c r="G128" s="450"/>
      <c r="H128" s="110"/>
      <c r="I128" s="110"/>
    </row>
    <row r="129" spans="1:15" ht="39" customHeight="1" x14ac:dyDescent="0.25">
      <c r="A129" s="111" t="s">
        <v>975</v>
      </c>
      <c r="B129" s="86" t="s">
        <v>976</v>
      </c>
      <c r="C129" s="196">
        <v>265303.2</v>
      </c>
      <c r="D129" s="196">
        <v>265432.90000000002</v>
      </c>
      <c r="E129" s="196">
        <v>281360.3</v>
      </c>
      <c r="G129" s="461"/>
    </row>
    <row r="130" spans="1:15" ht="31.5" x14ac:dyDescent="0.25">
      <c r="A130" s="74" t="s">
        <v>290</v>
      </c>
      <c r="B130" s="83" t="s">
        <v>73</v>
      </c>
      <c r="C130" s="195">
        <f t="shared" ref="C130:E130" si="16">C131</f>
        <v>565.9</v>
      </c>
      <c r="D130" s="195">
        <f t="shared" si="16"/>
        <v>597.1</v>
      </c>
      <c r="E130" s="195">
        <f t="shared" si="16"/>
        <v>620.6</v>
      </c>
      <c r="G130" s="461"/>
    </row>
    <row r="131" spans="1:15" ht="31.5" x14ac:dyDescent="0.25">
      <c r="A131" s="111" t="s">
        <v>977</v>
      </c>
      <c r="B131" s="76" t="s">
        <v>978</v>
      </c>
      <c r="C131" s="196">
        <v>565.9</v>
      </c>
      <c r="D131" s="196">
        <v>597.1</v>
      </c>
      <c r="E131" s="196">
        <v>620.6</v>
      </c>
      <c r="G131" s="461"/>
    </row>
    <row r="132" spans="1:15" ht="21.75" customHeight="1" x14ac:dyDescent="0.25">
      <c r="A132" s="74" t="s">
        <v>289</v>
      </c>
      <c r="B132" s="83" t="s">
        <v>74</v>
      </c>
      <c r="C132" s="195">
        <f>C135+C137+C139+C133</f>
        <v>19989.305</v>
      </c>
      <c r="D132" s="195">
        <f t="shared" ref="D132:E132" si="17">D135+D137+D139+D133</f>
        <v>8002.3710000000001</v>
      </c>
      <c r="E132" s="195">
        <f t="shared" si="17"/>
        <v>8002.3710000000001</v>
      </c>
      <c r="G132" s="461"/>
    </row>
    <row r="133" spans="1:15" ht="72.75" customHeight="1" x14ac:dyDescent="0.25">
      <c r="A133" s="74" t="s">
        <v>1053</v>
      </c>
      <c r="B133" s="149" t="s">
        <v>1054</v>
      </c>
      <c r="C133" s="195">
        <f>C134</f>
        <v>263.20499999999998</v>
      </c>
      <c r="D133" s="195">
        <f t="shared" ref="D133:E133" si="18">D134</f>
        <v>776.27099999999996</v>
      </c>
      <c r="E133" s="195">
        <f t="shared" si="18"/>
        <v>776.27099999999996</v>
      </c>
      <c r="G133" s="461"/>
    </row>
    <row r="134" spans="1:15" s="85" customFormat="1" ht="78" customHeight="1" x14ac:dyDescent="0.25">
      <c r="A134" s="74" t="s">
        <v>1056</v>
      </c>
      <c r="B134" s="88" t="s">
        <v>1055</v>
      </c>
      <c r="C134" s="196">
        <f>263205/1000</f>
        <v>263.20499999999998</v>
      </c>
      <c r="D134" s="196">
        <f>776271/1000</f>
        <v>776.27099999999996</v>
      </c>
      <c r="E134" s="196">
        <f>776271/1000</f>
        <v>776.27099999999996</v>
      </c>
      <c r="G134" s="461"/>
      <c r="J134" s="298"/>
      <c r="K134" s="327"/>
      <c r="L134" s="327"/>
      <c r="M134" s="327"/>
      <c r="N134" s="327"/>
      <c r="O134" s="327"/>
    </row>
    <row r="135" spans="1:15" ht="51.75" customHeight="1" x14ac:dyDescent="0.25">
      <c r="A135" s="146" t="s">
        <v>651</v>
      </c>
      <c r="B135" s="149" t="s">
        <v>650</v>
      </c>
      <c r="C135" s="195">
        <f>C136</f>
        <v>7226.1</v>
      </c>
      <c r="D135" s="195">
        <f>D136</f>
        <v>7226.1</v>
      </c>
      <c r="E135" s="195">
        <f>E136</f>
        <v>7226.1</v>
      </c>
      <c r="G135" s="461"/>
    </row>
    <row r="136" spans="1:15" s="104" customFormat="1" ht="66" customHeight="1" x14ac:dyDescent="0.25">
      <c r="A136" s="111" t="s">
        <v>979</v>
      </c>
      <c r="B136" s="88" t="s">
        <v>980</v>
      </c>
      <c r="C136" s="196">
        <v>7226.1</v>
      </c>
      <c r="D136" s="196">
        <v>7226.1</v>
      </c>
      <c r="E136" s="196">
        <v>7226.1</v>
      </c>
      <c r="G136" s="460"/>
      <c r="J136" s="296"/>
      <c r="K136" s="328"/>
      <c r="L136" s="328"/>
      <c r="M136" s="328"/>
      <c r="N136" s="328"/>
      <c r="O136" s="328"/>
    </row>
    <row r="137" spans="1:15" ht="36" customHeight="1" x14ac:dyDescent="0.25">
      <c r="A137" s="426" t="s">
        <v>981</v>
      </c>
      <c r="B137" s="193" t="s">
        <v>982</v>
      </c>
      <c r="C137" s="321">
        <f>C138</f>
        <v>5000</v>
      </c>
      <c r="D137" s="321">
        <f>D138</f>
        <v>0</v>
      </c>
      <c r="E137" s="321">
        <f>E138</f>
        <v>0</v>
      </c>
      <c r="G137" s="461"/>
    </row>
    <row r="138" spans="1:15" ht="38.25" customHeight="1" x14ac:dyDescent="0.25">
      <c r="A138" s="111" t="s">
        <v>983</v>
      </c>
      <c r="B138" s="86" t="s">
        <v>984</v>
      </c>
      <c r="C138" s="339">
        <v>5000</v>
      </c>
      <c r="D138" s="339">
        <v>0</v>
      </c>
      <c r="E138" s="339">
        <v>0</v>
      </c>
      <c r="G138" s="461"/>
    </row>
    <row r="139" spans="1:15" s="104" customFormat="1" ht="65.25" customHeight="1" x14ac:dyDescent="0.25">
      <c r="A139" s="415" t="s">
        <v>1052</v>
      </c>
      <c r="B139" s="193" t="s">
        <v>1051</v>
      </c>
      <c r="C139" s="195">
        <f>C140</f>
        <v>7500</v>
      </c>
      <c r="D139" s="195">
        <f t="shared" ref="D139:E139" si="19">D140</f>
        <v>0</v>
      </c>
      <c r="E139" s="195">
        <f t="shared" si="19"/>
        <v>0</v>
      </c>
      <c r="G139" s="460"/>
      <c r="J139" s="296"/>
      <c r="K139" s="328"/>
      <c r="L139" s="328"/>
      <c r="M139" s="328"/>
      <c r="N139" s="328"/>
      <c r="O139" s="328"/>
    </row>
    <row r="140" spans="1:15" ht="63.75" customHeight="1" x14ac:dyDescent="0.25">
      <c r="A140" s="486" t="s">
        <v>1050</v>
      </c>
      <c r="B140" s="86" t="s">
        <v>1049</v>
      </c>
      <c r="C140" s="196">
        <v>7500</v>
      </c>
      <c r="D140" s="449">
        <v>0</v>
      </c>
      <c r="E140" s="449">
        <v>0</v>
      </c>
      <c r="G140" s="461"/>
    </row>
    <row r="141" spans="1:15" ht="38.25" hidden="1" customHeight="1" x14ac:dyDescent="0.25">
      <c r="A141" s="486"/>
      <c r="B141" s="88"/>
      <c r="C141" s="449"/>
      <c r="D141" s="449"/>
      <c r="E141" s="449"/>
      <c r="G141" s="461"/>
    </row>
    <row r="142" spans="1:15" s="104" customFormat="1" ht="31.5" hidden="1" x14ac:dyDescent="0.25">
      <c r="A142" s="180" t="s">
        <v>699</v>
      </c>
      <c r="B142" s="149" t="s">
        <v>703</v>
      </c>
      <c r="C142" s="184">
        <f t="shared" ref="C142:E143" si="20">C143</f>
        <v>0</v>
      </c>
      <c r="D142" s="184">
        <f t="shared" si="20"/>
        <v>0</v>
      </c>
      <c r="E142" s="184">
        <f t="shared" si="20"/>
        <v>0</v>
      </c>
      <c r="G142" s="460"/>
      <c r="J142" s="296"/>
      <c r="K142" s="328"/>
      <c r="L142" s="328"/>
      <c r="M142" s="328"/>
      <c r="N142" s="328"/>
      <c r="O142" s="328"/>
    </row>
    <row r="143" spans="1:15" ht="36" hidden="1" customHeight="1" x14ac:dyDescent="0.25">
      <c r="A143" s="415" t="s">
        <v>702</v>
      </c>
      <c r="B143" s="149" t="s">
        <v>704</v>
      </c>
      <c r="C143" s="184">
        <f t="shared" si="20"/>
        <v>0</v>
      </c>
      <c r="D143" s="184">
        <f t="shared" si="20"/>
        <v>0</v>
      </c>
      <c r="E143" s="184">
        <f t="shared" si="20"/>
        <v>0</v>
      </c>
      <c r="G143" s="461"/>
    </row>
    <row r="144" spans="1:15" ht="15.6" hidden="1" customHeight="1" x14ac:dyDescent="0.25">
      <c r="A144" s="486" t="s">
        <v>697</v>
      </c>
      <c r="B144" s="88" t="s">
        <v>698</v>
      </c>
      <c r="C144" s="183"/>
      <c r="D144" s="183"/>
      <c r="E144" s="183"/>
      <c r="G144" s="461"/>
    </row>
    <row r="145" spans="1:12" ht="15.6" hidden="1" customHeight="1" x14ac:dyDescent="0.25">
      <c r="A145" s="415"/>
      <c r="B145" s="88"/>
      <c r="C145" s="183"/>
      <c r="D145" s="183"/>
      <c r="E145" s="183"/>
      <c r="G145" s="461"/>
    </row>
    <row r="146" spans="1:12" ht="15.6" hidden="1" customHeight="1" x14ac:dyDescent="0.25">
      <c r="A146" s="415"/>
      <c r="B146" s="88"/>
      <c r="C146" s="183"/>
      <c r="D146" s="183"/>
      <c r="E146" s="183"/>
      <c r="G146" s="461"/>
    </row>
    <row r="147" spans="1:12" ht="15.6" hidden="1" customHeight="1" x14ac:dyDescent="0.25">
      <c r="A147" s="415"/>
      <c r="B147" s="88"/>
      <c r="C147" s="183"/>
      <c r="D147" s="183"/>
      <c r="E147" s="183"/>
      <c r="G147" s="461"/>
    </row>
    <row r="148" spans="1:12" ht="15.6" hidden="1" customHeight="1" x14ac:dyDescent="0.25">
      <c r="A148" s="415"/>
      <c r="B148" s="88"/>
      <c r="C148" s="183"/>
      <c r="D148" s="183"/>
      <c r="E148" s="183"/>
      <c r="G148" s="461"/>
    </row>
    <row r="149" spans="1:12" ht="15.6" hidden="1" customHeight="1" x14ac:dyDescent="0.25">
      <c r="A149" s="415"/>
      <c r="B149" s="88"/>
      <c r="C149" s="183"/>
      <c r="D149" s="183"/>
      <c r="E149" s="183"/>
      <c r="G149" s="461"/>
    </row>
    <row r="150" spans="1:12" ht="22.5" customHeight="1" x14ac:dyDescent="0.25">
      <c r="A150" s="197" t="s">
        <v>1073</v>
      </c>
      <c r="B150" s="100" t="s">
        <v>280</v>
      </c>
      <c r="C150" s="184">
        <f>C151</f>
        <v>9.1003900000000009</v>
      </c>
      <c r="D150" s="184">
        <f t="shared" ref="D150:E151" si="21">SUM(D151)</f>
        <v>0</v>
      </c>
      <c r="E150" s="184">
        <f t="shared" si="21"/>
        <v>0</v>
      </c>
      <c r="G150" s="461"/>
    </row>
    <row r="151" spans="1:12" ht="20.25" customHeight="1" x14ac:dyDescent="0.25">
      <c r="A151" s="197" t="s">
        <v>1071</v>
      </c>
      <c r="B151" s="100" t="s">
        <v>1072</v>
      </c>
      <c r="C151" s="184">
        <f>C152</f>
        <v>9.1003900000000009</v>
      </c>
      <c r="D151" s="184">
        <f t="shared" si="21"/>
        <v>0</v>
      </c>
      <c r="E151" s="184">
        <f t="shared" si="21"/>
        <v>0</v>
      </c>
      <c r="G151" s="461"/>
    </row>
    <row r="152" spans="1:12" ht="39" customHeight="1" x14ac:dyDescent="0.25">
      <c r="A152" s="497" t="s">
        <v>1070</v>
      </c>
      <c r="B152" s="103" t="s">
        <v>1098</v>
      </c>
      <c r="C152" s="184">
        <v>9.1003900000000009</v>
      </c>
      <c r="D152" s="184">
        <f>SUM(D154:D155)</f>
        <v>0</v>
      </c>
      <c r="E152" s="184">
        <f>SUM(E154:E155)</f>
        <v>0</v>
      </c>
      <c r="G152" s="461"/>
    </row>
    <row r="153" spans="1:12" ht="22.7" hidden="1" customHeight="1" x14ac:dyDescent="0.25">
      <c r="A153" s="498"/>
      <c r="B153" s="103" t="s">
        <v>70</v>
      </c>
      <c r="C153" s="184"/>
      <c r="D153" s="184"/>
      <c r="E153" s="184"/>
      <c r="G153" s="461"/>
    </row>
    <row r="154" spans="1:12" ht="15.6" hidden="1" customHeight="1" x14ac:dyDescent="0.25">
      <c r="A154" s="498"/>
      <c r="B154" s="101"/>
      <c r="C154" s="183">
        <v>0</v>
      </c>
      <c r="D154" s="183">
        <v>0</v>
      </c>
      <c r="E154" s="183">
        <v>0</v>
      </c>
      <c r="G154" s="461"/>
    </row>
    <row r="155" spans="1:12" ht="18.75" hidden="1" x14ac:dyDescent="0.25">
      <c r="A155" s="498"/>
      <c r="B155" s="101"/>
      <c r="C155" s="183">
        <v>0</v>
      </c>
      <c r="D155" s="183">
        <v>0</v>
      </c>
      <c r="E155" s="183">
        <v>0</v>
      </c>
      <c r="G155" s="462"/>
      <c r="H155" s="64"/>
      <c r="L155" s="334"/>
    </row>
    <row r="156" spans="1:12" ht="18.75" hidden="1" x14ac:dyDescent="0.25">
      <c r="A156" s="448"/>
      <c r="B156" s="101"/>
      <c r="C156" s="183"/>
      <c r="D156" s="183"/>
      <c r="E156" s="183"/>
      <c r="G156" s="462"/>
      <c r="H156" s="64"/>
      <c r="L156" s="334"/>
    </row>
    <row r="157" spans="1:12" ht="18.75" x14ac:dyDescent="0.25">
      <c r="A157" s="111"/>
      <c r="B157" s="98" t="s">
        <v>75</v>
      </c>
      <c r="C157" s="195">
        <f>SUM(C10+C86)</f>
        <v>918864.76332999999</v>
      </c>
      <c r="D157" s="195">
        <f>SUM(D10+D86)</f>
        <v>872326.75236999989</v>
      </c>
      <c r="E157" s="195">
        <f>SUM(E10+E86)</f>
        <v>907474.54108999996</v>
      </c>
      <c r="G157" s="461"/>
    </row>
    <row r="158" spans="1:12" ht="21.2" customHeight="1" x14ac:dyDescent="0.25">
      <c r="C158" s="91">
        <f>C10+C90+C92</f>
        <v>564639.30000000005</v>
      </c>
      <c r="D158" s="91">
        <f>D10+D90+D92</f>
        <v>560871.63</v>
      </c>
      <c r="E158" s="91">
        <f>E10+E90+E92</f>
        <v>579629.76</v>
      </c>
      <c r="I158" s="123"/>
    </row>
    <row r="159" spans="1:12" x14ac:dyDescent="0.25">
      <c r="C159" s="91">
        <f>C86-C90-C92</f>
        <v>354225.46333000006</v>
      </c>
      <c r="D159" s="91">
        <f>D86-D90-D92</f>
        <v>311455.12236999994</v>
      </c>
      <c r="E159" s="91">
        <f>E86-E90-E92</f>
        <v>327844.78108999995</v>
      </c>
    </row>
  </sheetData>
  <mergeCells count="13">
    <mergeCell ref="A120:A127"/>
    <mergeCell ref="A152:A155"/>
    <mergeCell ref="A8:A9"/>
    <mergeCell ref="B8:B9"/>
    <mergeCell ref="A6:E6"/>
    <mergeCell ref="B1:C1"/>
    <mergeCell ref="B2:C2"/>
    <mergeCell ref="B3:C3"/>
    <mergeCell ref="A108:A116"/>
    <mergeCell ref="C8:E8"/>
    <mergeCell ref="D1:E1"/>
    <mergeCell ref="D3:E3"/>
    <mergeCell ref="D2:E2"/>
  </mergeCells>
  <hyperlinks>
    <hyperlink ref="B73" r:id="rId1" display="consultantplus://offline/ref=90DD075742B43C415054D7C57EEE35341F87E5BC1D9D1BDE3A747C0D881C15D50B24F795703DF0A84C588B73F9A8AC3C8A6AC02CDB9A5E68c4m2F"/>
    <hyperlink ref="B75" r:id="rId2" display="consultantplus://offline/ref=90DD075742B43C415054D7C57EEE35341F87E5BC1D9D1BDE3A747C0D881C15D50B24F795703DF2AD4E588B73F9A8AC3C8A6AC02CDB9A5E68c4m2F"/>
    <hyperlink ref="B79" r:id="rId3" display="consultantplus://offline/ref=90DD075742B43C415054D7C57EEE35341F87E5BC1D9D1BDE3A747C0D881C15D50B24F795703CF7A64B588B73F9A8AC3C8A6AC02CDB9A5E68c4m2F"/>
    <hyperlink ref="B78" r:id="rId4" display="consultantplus://offline/ref=90DD075742B43C415054D7C57EEE35341F87E5BC1D9D1BDE3A747C0D881C15D50B24F795703CF7A64B588B73F9A8AC3C8A6AC02CDB9A5E68c4m2F"/>
    <hyperlink ref="B72" r:id="rId5" display="consultantplus://offline/ref=90DD075742B43C415054D7C57EEE35341F87E5BC1D9D1BDE3A747C0D881C15D50B24F795703DF0A84C588B73F9A8AC3C8A6AC02CDB9A5E68c4m2F"/>
    <hyperlink ref="B74" r:id="rId6" display="consultantplus://offline/ref=90DD075742B43C415054D7C57EEE35341F87E5BC1D9D1BDE3A747C0D881C15D50B24F795703DF2AD4E588B73F9A8AC3C8A6AC02CDB9A5E68c4m2F"/>
    <hyperlink ref="A73" r:id="rId7" display="consultantplus://offline/ref=90DD075742B43C415054D7C57EEE35341F87E5BC1D9D1BDE3A747C0D881C15D50B24F795703DF0A84C588B73F9A8AC3C8A6AC02CDB9A5E68c4m2F"/>
    <hyperlink ref="A75" r:id="rId8" display="consultantplus://offline/ref=90DD075742B43C415054D7C57EEE35341F87E5BC1D9D1BDE3A747C0D881C15D50B24F795703DF2AD4E588B73F9A8AC3C8A6AC02CDB9A5E68c4m2F"/>
    <hyperlink ref="A79" r:id="rId9" display="consultantplus://offline/ref=90DD075742B43C415054D7C57EEE35341F87E5BC1D9D1BDE3A747C0D881C15D50B24F795703CF7A64B588B73F9A8AC3C8A6AC02CDB9A5E68c4m2F"/>
    <hyperlink ref="A78" r:id="rId10" display="consultantplus://offline/ref=90DD075742B43C415054D7C57EEE35341F87E5BC1D9D1BDE3A747C0D881C15D50B24F795703CF7A64B588B73F9A8AC3C8A6AC02CDB9A5E68c4m2F"/>
    <hyperlink ref="A72" r:id="rId11" display="consultantplus://offline/ref=90DD075742B43C415054D7C57EEE35341F87E5BC1D9D1BDE3A747C0D881C15D50B24F795703DF0A84C588B73F9A8AC3C8A6AC02CDB9A5E68c4m2F"/>
    <hyperlink ref="A74" r:id="rId12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0" fitToHeight="6" orientation="portrait" r:id="rId13"/>
  <colBreaks count="1" manualBreakCount="1">
    <brk id="5" max="2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topLeftCell="A13" zoomScale="80" zoomScaleNormal="100" zoomScaleSheetLayoutView="80" workbookViewId="0">
      <selection activeCell="I54" sqref="I54"/>
    </sheetView>
  </sheetViews>
  <sheetFormatPr defaultRowHeight="15" x14ac:dyDescent="0.25"/>
  <cols>
    <col min="1" max="1" width="73.7109375" customWidth="1"/>
    <col min="2" max="2" width="4.5703125" customWidth="1"/>
    <col min="3" max="3" width="6.140625" customWidth="1"/>
    <col min="4" max="6" width="14.42578125" style="15" customWidth="1"/>
  </cols>
  <sheetData>
    <row r="1" spans="1:6" ht="15.75" x14ac:dyDescent="0.25">
      <c r="A1" s="10"/>
      <c r="B1" s="493"/>
      <c r="C1" s="493"/>
      <c r="D1" s="493"/>
      <c r="E1" s="507" t="s">
        <v>1031</v>
      </c>
      <c r="F1" s="507"/>
    </row>
    <row r="2" spans="1:6" ht="15.75" x14ac:dyDescent="0.25">
      <c r="A2" s="10"/>
      <c r="B2" s="493"/>
      <c r="C2" s="493"/>
      <c r="D2" s="493"/>
      <c r="E2" s="507" t="s">
        <v>1082</v>
      </c>
      <c r="F2" s="507"/>
    </row>
    <row r="3" spans="1:6" ht="18.75" customHeight="1" x14ac:dyDescent="0.25">
      <c r="A3" s="10"/>
      <c r="B3" s="505"/>
      <c r="C3" s="505"/>
      <c r="D3" s="505"/>
      <c r="E3" s="507" t="s">
        <v>1104</v>
      </c>
      <c r="F3" s="507"/>
    </row>
    <row r="4" spans="1:6" s="112" customFormat="1" ht="18.75" x14ac:dyDescent="0.3">
      <c r="A4" s="10"/>
      <c r="B4" s="89"/>
      <c r="C4" s="10"/>
      <c r="D4" s="341"/>
      <c r="E4" s="404"/>
      <c r="F4" s="404"/>
    </row>
    <row r="5" spans="1:6" ht="39.6" customHeight="1" x14ac:dyDescent="0.25">
      <c r="A5" s="506" t="s">
        <v>999</v>
      </c>
      <c r="B5" s="506"/>
      <c r="C5" s="506"/>
      <c r="D5" s="506"/>
      <c r="E5" s="506"/>
      <c r="F5" s="506"/>
    </row>
    <row r="6" spans="1:6" x14ac:dyDescent="0.25">
      <c r="B6" s="424"/>
      <c r="C6" s="424"/>
      <c r="D6" s="156"/>
      <c r="E6" s="156"/>
      <c r="F6" s="156" t="s">
        <v>1</v>
      </c>
    </row>
    <row r="7" spans="1:6" s="232" customFormat="1" x14ac:dyDescent="0.25">
      <c r="A7" s="503" t="s">
        <v>1000</v>
      </c>
      <c r="B7" s="503" t="s">
        <v>258</v>
      </c>
      <c r="C7" s="503" t="s">
        <v>259</v>
      </c>
      <c r="D7" s="504" t="s">
        <v>907</v>
      </c>
      <c r="E7" s="504"/>
      <c r="F7" s="504"/>
    </row>
    <row r="8" spans="1:6" ht="66.2" customHeight="1" x14ac:dyDescent="0.25">
      <c r="A8" s="503"/>
      <c r="B8" s="503"/>
      <c r="C8" s="503"/>
      <c r="D8" s="425" t="s">
        <v>908</v>
      </c>
      <c r="E8" s="425" t="s">
        <v>909</v>
      </c>
      <c r="F8" s="425" t="s">
        <v>910</v>
      </c>
    </row>
    <row r="9" spans="1:6" s="439" customFormat="1" ht="15.75" x14ac:dyDescent="0.25">
      <c r="A9" s="440" t="s">
        <v>884</v>
      </c>
      <c r="B9" s="438"/>
      <c r="C9" s="438"/>
      <c r="D9" s="437"/>
      <c r="E9" s="437">
        <f>'Пр.4 Ведом23-25'!H10</f>
        <v>14494.400000000001</v>
      </c>
      <c r="F9" s="437">
        <f>'Пр.4 Ведом23-25'!I10</f>
        <v>29970.399999999998</v>
      </c>
    </row>
    <row r="10" spans="1:6" ht="15.75" x14ac:dyDescent="0.25">
      <c r="A10" s="436" t="s">
        <v>83</v>
      </c>
      <c r="B10" s="16" t="s">
        <v>84</v>
      </c>
      <c r="C10" s="56"/>
      <c r="D10" s="157">
        <f>SUM(D11:D17)</f>
        <v>202590.141</v>
      </c>
      <c r="E10" s="157">
        <f t="shared" ref="E10:F10" si="0">SUM(E11:E17)</f>
        <v>184867.95</v>
      </c>
      <c r="F10" s="157">
        <f t="shared" si="0"/>
        <v>182432.55000000002</v>
      </c>
    </row>
    <row r="11" spans="1:6" ht="31.5" x14ac:dyDescent="0.25">
      <c r="A11" s="21" t="s">
        <v>230</v>
      </c>
      <c r="B11" s="14" t="s">
        <v>84</v>
      </c>
      <c r="C11" s="14" t="s">
        <v>122</v>
      </c>
      <c r="D11" s="18">
        <f>'Пр.3 Рд,пр, ЦС,ВР 23-25'!F11</f>
        <v>6750.1</v>
      </c>
      <c r="E11" s="18">
        <f>'Пр.3 Рд,пр, ЦС,ВР 23-25'!G11</f>
        <v>6652.3</v>
      </c>
      <c r="F11" s="18">
        <f>'Пр.3 Рд,пр, ЦС,ВР 23-25'!H11</f>
        <v>6770.2</v>
      </c>
    </row>
    <row r="12" spans="1:6" ht="47.25" x14ac:dyDescent="0.25">
      <c r="A12" s="21" t="s">
        <v>232</v>
      </c>
      <c r="B12" s="14" t="s">
        <v>84</v>
      </c>
      <c r="C12" s="14" t="s">
        <v>123</v>
      </c>
      <c r="D12" s="18">
        <f>'Пр.3 Рд,пр, ЦС,ВР 23-25'!F27</f>
        <v>7954.11</v>
      </c>
      <c r="E12" s="18">
        <f>'Пр.3 Рд,пр, ЦС,ВР 23-25'!G27</f>
        <v>8125.9</v>
      </c>
      <c r="F12" s="18">
        <f>'Пр.3 Рд,пр, ЦС,ВР 23-25'!H27</f>
        <v>8507.2199999999993</v>
      </c>
    </row>
    <row r="13" spans="1:6" ht="47.25" x14ac:dyDescent="0.25">
      <c r="A13" s="17" t="s">
        <v>105</v>
      </c>
      <c r="B13" s="14" t="s">
        <v>84</v>
      </c>
      <c r="C13" s="14" t="s">
        <v>106</v>
      </c>
      <c r="D13" s="18">
        <f>'Пр.3 Рд,пр, ЦС,ВР 23-25'!F43</f>
        <v>91148.751000000004</v>
      </c>
      <c r="E13" s="18">
        <f>'Пр.3 Рд,пр, ЦС,ВР 23-25'!G43</f>
        <v>84359.42</v>
      </c>
      <c r="F13" s="18">
        <f>'Пр.3 Рд,пр, ЦС,ВР 23-25'!H43</f>
        <v>85526.37000000001</v>
      </c>
    </row>
    <row r="14" spans="1:6" ht="31.5" x14ac:dyDescent="0.25">
      <c r="A14" s="17" t="s">
        <v>85</v>
      </c>
      <c r="B14" s="14" t="s">
        <v>84</v>
      </c>
      <c r="C14" s="14" t="s">
        <v>86</v>
      </c>
      <c r="D14" s="18">
        <f>'Пр.3 Рд,пр, ЦС,ВР 23-25'!F100</f>
        <v>21515.34</v>
      </c>
      <c r="E14" s="18">
        <f>'Пр.3 Рд,пр, ЦС,ВР 23-25'!G100</f>
        <v>21769.45</v>
      </c>
      <c r="F14" s="18">
        <f>'Пр.3 Рд,пр, ЦС,ВР 23-25'!H100</f>
        <v>21243.78</v>
      </c>
    </row>
    <row r="15" spans="1:6" s="112" customFormat="1" ht="15.75" hidden="1" x14ac:dyDescent="0.25">
      <c r="A15" s="17" t="s">
        <v>549</v>
      </c>
      <c r="B15" s="14" t="s">
        <v>84</v>
      </c>
      <c r="C15" s="14" t="s">
        <v>148</v>
      </c>
      <c r="D15" s="18">
        <f>'Пр.3 Рд,пр, ЦС,ВР 23-25'!F127</f>
        <v>0</v>
      </c>
      <c r="E15" s="18">
        <f>'Пр.3 Рд,пр, ЦС,ВР 23-25'!G127</f>
        <v>0</v>
      </c>
      <c r="F15" s="18">
        <f>'Пр.3 Рд,пр, ЦС,ВР 23-25'!H127</f>
        <v>0</v>
      </c>
    </row>
    <row r="16" spans="1:6" s="112" customFormat="1" ht="15.75" x14ac:dyDescent="0.25">
      <c r="A16" s="17" t="s">
        <v>657</v>
      </c>
      <c r="B16" s="14" t="s">
        <v>84</v>
      </c>
      <c r="C16" s="14" t="s">
        <v>200</v>
      </c>
      <c r="D16" s="18">
        <f>'Пр.3 Рд,пр, ЦС,ВР 23-25'!F135</f>
        <v>500</v>
      </c>
      <c r="E16" s="18">
        <f>'Пр.3 Рд,пр, ЦС,ВР 23-25'!G135</f>
        <v>50</v>
      </c>
      <c r="F16" s="18">
        <f>'Пр.3 Рд,пр, ЦС,ВР 23-25'!H135</f>
        <v>500</v>
      </c>
    </row>
    <row r="17" spans="1:6" ht="15.75" x14ac:dyDescent="0.25">
      <c r="A17" s="57" t="s">
        <v>98</v>
      </c>
      <c r="B17" s="14" t="s">
        <v>84</v>
      </c>
      <c r="C17" s="14" t="s">
        <v>99</v>
      </c>
      <c r="D17" s="18">
        <f>'Пр.3 Рд,пр, ЦС,ВР 23-25'!F141</f>
        <v>74721.840000000011</v>
      </c>
      <c r="E17" s="18">
        <f>'Пр.3 Рд,пр, ЦС,ВР 23-25'!G141</f>
        <v>63910.880000000005</v>
      </c>
      <c r="F17" s="18">
        <f>'Пр.3 Рд,пр, ЦС,ВР 23-25'!H141</f>
        <v>59884.98</v>
      </c>
    </row>
    <row r="18" spans="1:6" ht="15.75" hidden="1" x14ac:dyDescent="0.25">
      <c r="A18" s="13" t="s">
        <v>121</v>
      </c>
      <c r="B18" s="16" t="s">
        <v>122</v>
      </c>
      <c r="C18" s="14"/>
      <c r="D18" s="27">
        <f t="shared" ref="D18:F18" si="1">D19</f>
        <v>0</v>
      </c>
      <c r="E18" s="27">
        <f t="shared" si="1"/>
        <v>0</v>
      </c>
      <c r="F18" s="27">
        <f t="shared" si="1"/>
        <v>0</v>
      </c>
    </row>
    <row r="19" spans="1:6" ht="15.75" hidden="1" x14ac:dyDescent="0.25">
      <c r="A19" s="17" t="s">
        <v>124</v>
      </c>
      <c r="B19" s="14" t="s">
        <v>122</v>
      </c>
      <c r="C19" s="14" t="s">
        <v>125</v>
      </c>
      <c r="D19" s="18"/>
      <c r="E19" s="18"/>
      <c r="F19" s="18"/>
    </row>
    <row r="20" spans="1:6" ht="18" customHeight="1" x14ac:dyDescent="0.25">
      <c r="A20" s="23" t="s">
        <v>127</v>
      </c>
      <c r="B20" s="16" t="s">
        <v>123</v>
      </c>
      <c r="C20" s="16"/>
      <c r="D20" s="27">
        <f t="shared" ref="D20:F20" si="2">D21</f>
        <v>8989.2000000000007</v>
      </c>
      <c r="E20" s="27">
        <f t="shared" si="2"/>
        <v>8856.7999999999993</v>
      </c>
      <c r="F20" s="27">
        <f t="shared" si="2"/>
        <v>8836.7999999999993</v>
      </c>
    </row>
    <row r="21" spans="1:6" ht="31.5" x14ac:dyDescent="0.25">
      <c r="A21" s="21" t="s">
        <v>646</v>
      </c>
      <c r="B21" s="14" t="s">
        <v>123</v>
      </c>
      <c r="C21" s="14" t="s">
        <v>137</v>
      </c>
      <c r="D21" s="18">
        <f>'Пр.3 Рд,пр, ЦС,ВР 23-25'!F238</f>
        <v>8989.2000000000007</v>
      </c>
      <c r="E21" s="18">
        <f>'Пр.3 Рд,пр, ЦС,ВР 23-25'!G238</f>
        <v>8856.7999999999993</v>
      </c>
      <c r="F21" s="18">
        <f>'Пр.3 Рд,пр, ЦС,ВР 23-25'!H238</f>
        <v>8836.7999999999993</v>
      </c>
    </row>
    <row r="22" spans="1:6" ht="15.75" x14ac:dyDescent="0.25">
      <c r="A22" s="30" t="s">
        <v>130</v>
      </c>
      <c r="B22" s="16" t="s">
        <v>106</v>
      </c>
      <c r="C22" s="16"/>
      <c r="D22" s="27">
        <f t="shared" ref="D22:F22" si="3">D23+D24+D25+D26</f>
        <v>7609.9323999999997</v>
      </c>
      <c r="E22" s="27">
        <f t="shared" si="3"/>
        <v>7882.11</v>
      </c>
      <c r="F22" s="27">
        <f t="shared" si="3"/>
        <v>8128.4299999999994</v>
      </c>
    </row>
    <row r="23" spans="1:6" ht="15.75" x14ac:dyDescent="0.25">
      <c r="A23" s="58" t="s">
        <v>131</v>
      </c>
      <c r="B23" s="14" t="s">
        <v>106</v>
      </c>
      <c r="C23" s="14" t="s">
        <v>132</v>
      </c>
      <c r="D23" s="18">
        <f>'Пр.3 Рд,пр, ЦС,ВР 23-25'!F264</f>
        <v>256.2</v>
      </c>
      <c r="E23" s="18">
        <f>'Пр.3 Рд,пр, ЦС,ВР 23-25'!G264</f>
        <v>256.2</v>
      </c>
      <c r="F23" s="18">
        <f>'Пр.3 Рд,пр, ЦС,ВР 23-25'!H264</f>
        <v>256.2</v>
      </c>
    </row>
    <row r="24" spans="1:6" ht="15.75" x14ac:dyDescent="0.25">
      <c r="A24" s="57" t="s">
        <v>204</v>
      </c>
      <c r="B24" s="14" t="s">
        <v>106</v>
      </c>
      <c r="C24" s="14" t="s">
        <v>162</v>
      </c>
      <c r="D24" s="18">
        <f>'Пр.3 Рд,пр, ЦС,ВР 23-25'!F274</f>
        <v>3258</v>
      </c>
      <c r="E24" s="18">
        <f>'Пр.3 Рд,пр, ЦС,ВР 23-25'!G274</f>
        <v>3258</v>
      </c>
      <c r="F24" s="18">
        <f>'Пр.3 Рд,пр, ЦС,ВР 23-25'!H274</f>
        <v>3258</v>
      </c>
    </row>
    <row r="25" spans="1:6" ht="15.75" x14ac:dyDescent="0.25">
      <c r="A25" s="57" t="s">
        <v>206</v>
      </c>
      <c r="B25" s="14" t="s">
        <v>106</v>
      </c>
      <c r="C25" s="14" t="s">
        <v>125</v>
      </c>
      <c r="D25" s="18">
        <f>'Пр.3 Рд,пр, ЦС,ВР 23-25'!F280</f>
        <v>3386.5</v>
      </c>
      <c r="E25" s="18">
        <f>'Пр.3 Рд,пр, ЦС,ВР 23-25'!G280</f>
        <v>3644.88</v>
      </c>
      <c r="F25" s="18">
        <f>'Пр.3 Рд,пр, ЦС,ВР 23-25'!H280</f>
        <v>3876.87</v>
      </c>
    </row>
    <row r="26" spans="1:6" ht="15.75" x14ac:dyDescent="0.25">
      <c r="A26" s="59" t="s">
        <v>134</v>
      </c>
      <c r="B26" s="14" t="s">
        <v>106</v>
      </c>
      <c r="C26" s="14" t="s">
        <v>135</v>
      </c>
      <c r="D26" s="18">
        <f>'Пр.3 Рд,пр, ЦС,ВР 23-25'!F297</f>
        <v>709.23239999999998</v>
      </c>
      <c r="E26" s="18">
        <f>'Пр.3 Рд,пр, ЦС,ВР 23-25'!G297</f>
        <v>723.03</v>
      </c>
      <c r="F26" s="18">
        <f>'Пр.3 Рд,пр, ЦС,ВР 23-25'!H297</f>
        <v>737.36</v>
      </c>
    </row>
    <row r="27" spans="1:6" ht="15.75" x14ac:dyDescent="0.25">
      <c r="A27" s="30" t="s">
        <v>187</v>
      </c>
      <c r="B27" s="16" t="s">
        <v>132</v>
      </c>
      <c r="C27" s="16"/>
      <c r="D27" s="27">
        <f t="shared" ref="D27:F27" si="4">SUM(D28:D31)</f>
        <v>103901.47021</v>
      </c>
      <c r="E27" s="27">
        <f t="shared" si="4"/>
        <v>45772.224970000003</v>
      </c>
      <c r="F27" s="27">
        <f t="shared" si="4"/>
        <v>43963.027289999998</v>
      </c>
    </row>
    <row r="28" spans="1:6" ht="15.75" x14ac:dyDescent="0.25">
      <c r="A28" s="58" t="s">
        <v>188</v>
      </c>
      <c r="B28" s="14" t="s">
        <v>132</v>
      </c>
      <c r="C28" s="14" t="s">
        <v>84</v>
      </c>
      <c r="D28" s="18">
        <f>'Пр.3 Рд,пр, ЦС,ВР 23-25'!F329</f>
        <v>14844.134</v>
      </c>
      <c r="E28" s="18">
        <f>'Пр.3 Рд,пр, ЦС,ВР 23-25'!G329</f>
        <v>2115.52</v>
      </c>
      <c r="F28" s="18">
        <f>'Пр.3 Рд,пр, ЦС,ВР 23-25'!H329</f>
        <v>340</v>
      </c>
    </row>
    <row r="29" spans="1:6" ht="15.75" x14ac:dyDescent="0.25">
      <c r="A29" s="58" t="s">
        <v>210</v>
      </c>
      <c r="B29" s="14" t="s">
        <v>132</v>
      </c>
      <c r="C29" s="14" t="s">
        <v>122</v>
      </c>
      <c r="D29" s="18">
        <f>'Пр.3 Рд,пр, ЦС,ВР 23-25'!F347</f>
        <v>7057.9000000000005</v>
      </c>
      <c r="E29" s="18">
        <f>'Пр.3 Рд,пр, ЦС,ВР 23-25'!G347</f>
        <v>885</v>
      </c>
      <c r="F29" s="18">
        <f>'Пр.3 Рд,пр, ЦС,ВР 23-25'!H347</f>
        <v>0</v>
      </c>
    </row>
    <row r="30" spans="1:6" ht="15.75" x14ac:dyDescent="0.25">
      <c r="A30" s="57" t="s">
        <v>219</v>
      </c>
      <c r="B30" s="14" t="s">
        <v>132</v>
      </c>
      <c r="C30" s="14" t="s">
        <v>123</v>
      </c>
      <c r="D30" s="18">
        <f>'Пр.3 Рд,пр, ЦС,ВР 23-25'!F419</f>
        <v>49134.086210000009</v>
      </c>
      <c r="E30" s="18">
        <f>'Пр.3 Рд,пр, ЦС,ВР 23-25'!G419</f>
        <v>9785.1549699999996</v>
      </c>
      <c r="F30" s="18">
        <f>'Пр.3 Рд,пр, ЦС,ВР 23-25'!H419</f>
        <v>9426.77729</v>
      </c>
    </row>
    <row r="31" spans="1:6" ht="15.75" x14ac:dyDescent="0.25">
      <c r="A31" s="17" t="s">
        <v>227</v>
      </c>
      <c r="B31" s="14" t="s">
        <v>132</v>
      </c>
      <c r="C31" s="14" t="s">
        <v>132</v>
      </c>
      <c r="D31" s="18">
        <f>'Пр.3 Рд,пр, ЦС,ВР 23-25'!F481</f>
        <v>32865.35</v>
      </c>
      <c r="E31" s="18">
        <f>'Пр.3 Рд,пр, ЦС,ВР 23-25'!G481</f>
        <v>32986.550000000003</v>
      </c>
      <c r="F31" s="18">
        <f>'Пр.3 Рд,пр, ЦС,ВР 23-25'!H481</f>
        <v>34196.25</v>
      </c>
    </row>
    <row r="32" spans="1:6" s="232" customFormat="1" ht="15.75" x14ac:dyDescent="0.25">
      <c r="A32" s="199" t="s">
        <v>840</v>
      </c>
      <c r="B32" s="200" t="s">
        <v>86</v>
      </c>
      <c r="C32" s="200"/>
      <c r="D32" s="27">
        <f>D33</f>
        <v>611.79999999999995</v>
      </c>
      <c r="E32" s="27">
        <f t="shared" ref="E32:F32" si="5">E33</f>
        <v>766</v>
      </c>
      <c r="F32" s="27">
        <f t="shared" si="5"/>
        <v>1404.1</v>
      </c>
    </row>
    <row r="33" spans="1:6" s="232" customFormat="1" ht="15.75" x14ac:dyDescent="0.25">
      <c r="A33" s="234" t="s">
        <v>841</v>
      </c>
      <c r="B33" s="235" t="s">
        <v>86</v>
      </c>
      <c r="C33" s="235" t="s">
        <v>132</v>
      </c>
      <c r="D33" s="18">
        <f>'Пр.3 Рд,пр, ЦС,ВР 23-25'!F528</f>
        <v>611.79999999999995</v>
      </c>
      <c r="E33" s="18">
        <f>'Пр.3 Рд,пр, ЦС,ВР 23-25'!G528</f>
        <v>766</v>
      </c>
      <c r="F33" s="18">
        <f>'Пр.3 Рд,пр, ЦС,ВР 23-25'!H528</f>
        <v>1404.1</v>
      </c>
    </row>
    <row r="34" spans="1:6" ht="15.75" x14ac:dyDescent="0.25">
      <c r="A34" s="30" t="s">
        <v>147</v>
      </c>
      <c r="B34" s="16" t="s">
        <v>148</v>
      </c>
      <c r="C34" s="16"/>
      <c r="D34" s="27">
        <f t="shared" ref="D34:F34" si="6">SUM(D35:D39)</f>
        <v>440642.19620000001</v>
      </c>
      <c r="E34" s="27">
        <f t="shared" si="6"/>
        <v>433628.00624999998</v>
      </c>
      <c r="F34" s="27">
        <f t="shared" si="6"/>
        <v>451871.56725000002</v>
      </c>
    </row>
    <row r="35" spans="1:6" ht="15.75" x14ac:dyDescent="0.25">
      <c r="A35" s="57" t="s">
        <v>191</v>
      </c>
      <c r="B35" s="14" t="s">
        <v>148</v>
      </c>
      <c r="C35" s="14" t="s">
        <v>84</v>
      </c>
      <c r="D35" s="18">
        <f>'Пр.3 Рд,пр, ЦС,ВР 23-25'!F535</f>
        <v>109747.80379999999</v>
      </c>
      <c r="E35" s="18">
        <f>'Пр.3 Рд,пр, ЦС,ВР 23-25'!G535</f>
        <v>108995.4014</v>
      </c>
      <c r="F35" s="18">
        <f>'Пр.3 Рд,пр, ЦС,ВР 23-25'!H535</f>
        <v>105793.0258</v>
      </c>
    </row>
    <row r="36" spans="1:6" ht="15.75" x14ac:dyDescent="0.25">
      <c r="A36" s="57" t="s">
        <v>193</v>
      </c>
      <c r="B36" s="14" t="s">
        <v>148</v>
      </c>
      <c r="C36" s="14" t="s">
        <v>122</v>
      </c>
      <c r="D36" s="18">
        <f>'Пр.3 Рд,пр, ЦС,ВР 23-25'!F583</f>
        <v>232940.60239999995</v>
      </c>
      <c r="E36" s="18">
        <f>'Пр.3 Рд,пр, ЦС,ВР 23-25'!G583</f>
        <v>229844.48485000001</v>
      </c>
      <c r="F36" s="18">
        <f>'Пр.3 Рд,пр, ЦС,ВР 23-25'!H583</f>
        <v>245711.09145000001</v>
      </c>
    </row>
    <row r="37" spans="1:6" ht="15.75" x14ac:dyDescent="0.25">
      <c r="A37" s="57" t="s">
        <v>149</v>
      </c>
      <c r="B37" s="14" t="s">
        <v>148</v>
      </c>
      <c r="C37" s="14" t="s">
        <v>123</v>
      </c>
      <c r="D37" s="18">
        <f>'Пр.3 Рд,пр, ЦС,ВР 23-25'!F650</f>
        <v>57273.020000000004</v>
      </c>
      <c r="E37" s="18">
        <f>'Пр.3 Рд,пр, ЦС,ВР 23-25'!G650</f>
        <v>57769.37</v>
      </c>
      <c r="F37" s="18">
        <f>'Пр.3 Рд,пр, ЦС,ВР 23-25'!H650</f>
        <v>60015.570000000007</v>
      </c>
    </row>
    <row r="38" spans="1:6" ht="15.75" x14ac:dyDescent="0.25">
      <c r="A38" s="57" t="s">
        <v>1029</v>
      </c>
      <c r="B38" s="14" t="s">
        <v>148</v>
      </c>
      <c r="C38" s="14" t="s">
        <v>148</v>
      </c>
      <c r="D38" s="18">
        <f>'Пр.3 Рд,пр, ЦС,ВР 23-25'!F707</f>
        <v>1295</v>
      </c>
      <c r="E38" s="18">
        <f>'Пр.3 Рд,пр, ЦС,ВР 23-25'!G707</f>
        <v>1295</v>
      </c>
      <c r="F38" s="18">
        <f>'Пр.3 Рд,пр, ЦС,ВР 23-25'!H707</f>
        <v>895</v>
      </c>
    </row>
    <row r="39" spans="1:6" ht="15.75" x14ac:dyDescent="0.25">
      <c r="A39" s="57" t="s">
        <v>160</v>
      </c>
      <c r="B39" s="14" t="s">
        <v>148</v>
      </c>
      <c r="C39" s="14" t="s">
        <v>125</v>
      </c>
      <c r="D39" s="18">
        <f>'Пр.3 Рд,пр, ЦС,ВР 23-25'!F730</f>
        <v>39385.770000000004</v>
      </c>
      <c r="E39" s="18">
        <f>'Пр.3 Рд,пр, ЦС,ВР 23-25'!G730</f>
        <v>35723.75</v>
      </c>
      <c r="F39" s="18">
        <f>'Пр.3 Рд,пр, ЦС,ВР 23-25'!H730</f>
        <v>39456.879999999997</v>
      </c>
    </row>
    <row r="40" spans="1:6" ht="15.75" x14ac:dyDescent="0.25">
      <c r="A40" s="60" t="s">
        <v>161</v>
      </c>
      <c r="B40" s="16" t="s">
        <v>162</v>
      </c>
      <c r="C40" s="14"/>
      <c r="D40" s="27">
        <f t="shared" ref="D40:F40" si="7">D41+D42</f>
        <v>89965.37</v>
      </c>
      <c r="E40" s="27">
        <f t="shared" si="7"/>
        <v>85587.4</v>
      </c>
      <c r="F40" s="27">
        <f t="shared" si="7"/>
        <v>88557.799999999988</v>
      </c>
    </row>
    <row r="41" spans="1:6" ht="15.75" x14ac:dyDescent="0.25">
      <c r="A41" s="59" t="s">
        <v>163</v>
      </c>
      <c r="B41" s="14" t="s">
        <v>162</v>
      </c>
      <c r="C41" s="14" t="s">
        <v>84</v>
      </c>
      <c r="D41" s="18">
        <f>'Пр.3 Рд,пр, ЦС,ВР 23-25'!F774</f>
        <v>64098.75</v>
      </c>
      <c r="E41" s="18">
        <f>'Пр.3 Рд,пр, ЦС,ВР 23-25'!G774</f>
        <v>60304.389999999992</v>
      </c>
      <c r="F41" s="18">
        <f>'Пр.3 Рд,пр, ЦС,ВР 23-25'!H774</f>
        <v>62865.639999999992</v>
      </c>
    </row>
    <row r="42" spans="1:6" ht="15.75" x14ac:dyDescent="0.25">
      <c r="A42" s="59" t="s">
        <v>167</v>
      </c>
      <c r="B42" s="14" t="s">
        <v>162</v>
      </c>
      <c r="C42" s="14" t="s">
        <v>106</v>
      </c>
      <c r="D42" s="18">
        <f>'Пр.3 Рд,пр, ЦС,ВР 23-25'!F869</f>
        <v>25866.619999999995</v>
      </c>
      <c r="E42" s="18">
        <f>'Пр.3 Рд,пр, ЦС,ВР 23-25'!G869</f>
        <v>25283.010000000002</v>
      </c>
      <c r="F42" s="18">
        <f>'Пр.3 Рд,пр, ЦС,ВР 23-25'!H869</f>
        <v>25692.16</v>
      </c>
    </row>
    <row r="43" spans="1:6" ht="15.75" x14ac:dyDescent="0.25">
      <c r="A43" s="30" t="s">
        <v>136</v>
      </c>
      <c r="B43" s="16" t="s">
        <v>137</v>
      </c>
      <c r="C43" s="16"/>
      <c r="D43" s="27">
        <f>SUM(D44:D47)</f>
        <v>19812.305</v>
      </c>
      <c r="E43" s="27">
        <f t="shared" ref="E43:F43" si="8">SUM(E44:E47)</f>
        <v>20169.899999999998</v>
      </c>
      <c r="F43" s="27">
        <f t="shared" si="8"/>
        <v>19602.900000000001</v>
      </c>
    </row>
    <row r="44" spans="1:6" ht="15.75" x14ac:dyDescent="0.25">
      <c r="A44" s="57" t="s">
        <v>138</v>
      </c>
      <c r="B44" s="14" t="s">
        <v>137</v>
      </c>
      <c r="C44" s="14" t="s">
        <v>84</v>
      </c>
      <c r="D44" s="18">
        <f>'Пр.3 Рд,пр, ЦС,ВР 23-25'!F909</f>
        <v>11610.6</v>
      </c>
      <c r="E44" s="18">
        <f>'Пр.3 Рд,пр, ЦС,ВР 23-25'!G909</f>
        <v>11610.6</v>
      </c>
      <c r="F44" s="18">
        <f>'Пр.3 Рд,пр, ЦС,ВР 23-25'!H909</f>
        <v>11610.6</v>
      </c>
    </row>
    <row r="45" spans="1:6" ht="15.75" x14ac:dyDescent="0.25">
      <c r="A45" s="17" t="s">
        <v>144</v>
      </c>
      <c r="B45" s="14" t="s">
        <v>137</v>
      </c>
      <c r="C45" s="14" t="s">
        <v>123</v>
      </c>
      <c r="D45" s="18">
        <f>'Пр.3 Рд,пр, ЦС,ВР 23-25'!F915</f>
        <v>1321</v>
      </c>
      <c r="E45" s="18">
        <f>'Пр.3 Рд,пр, ЦС,ВР 23-25'!G915</f>
        <v>1421</v>
      </c>
      <c r="F45" s="18">
        <f>'Пр.3 Рд,пр, ЦС,ВР 23-25'!H915</f>
        <v>571</v>
      </c>
    </row>
    <row r="46" spans="1:6" s="112" customFormat="1" ht="15.75" x14ac:dyDescent="0.25">
      <c r="A46" s="17" t="s">
        <v>190</v>
      </c>
      <c r="B46" s="14" t="s">
        <v>137</v>
      </c>
      <c r="C46" s="14" t="s">
        <v>106</v>
      </c>
      <c r="D46" s="18">
        <f>'Пр.3 Рд,пр, ЦС,ВР 23-25'!F939</f>
        <v>48.2</v>
      </c>
      <c r="E46" s="18">
        <f>'Пр.3 Рд,пр, ЦС,ВР 23-25'!G939</f>
        <v>17.3</v>
      </c>
      <c r="F46" s="18">
        <f>'Пр.3 Рд,пр, ЦС,ВР 23-25'!H939</f>
        <v>18</v>
      </c>
    </row>
    <row r="47" spans="1:6" ht="15.75" x14ac:dyDescent="0.25">
      <c r="A47" s="17" t="s">
        <v>145</v>
      </c>
      <c r="B47" s="14" t="s">
        <v>137</v>
      </c>
      <c r="C47" s="14" t="s">
        <v>86</v>
      </c>
      <c r="D47" s="18">
        <f>'Пр.3 Рд,пр, ЦС,ВР 23-25'!F946</f>
        <v>6832.505000000001</v>
      </c>
      <c r="E47" s="18">
        <f>'Пр.3 Рд,пр, ЦС,ВР 23-25'!G946</f>
        <v>7120.9999999999991</v>
      </c>
      <c r="F47" s="18">
        <f>'Пр.3 Рд,пр, ЦС,ВР 23-25'!H946</f>
        <v>7403.3</v>
      </c>
    </row>
    <row r="48" spans="1:6" ht="15.75" x14ac:dyDescent="0.25">
      <c r="A48" s="60" t="s">
        <v>199</v>
      </c>
      <c r="B48" s="16" t="s">
        <v>200</v>
      </c>
      <c r="C48" s="14"/>
      <c r="D48" s="27">
        <f>D49+D51+D50</f>
        <v>85449.33</v>
      </c>
      <c r="E48" s="27">
        <f t="shared" ref="E48:F48" si="9">E49+E51+E50</f>
        <v>83898.76999999999</v>
      </c>
      <c r="F48" s="27">
        <f t="shared" si="9"/>
        <v>87103.37999999999</v>
      </c>
    </row>
    <row r="49" spans="1:6" ht="15.75" x14ac:dyDescent="0.25">
      <c r="A49" s="59" t="s">
        <v>201</v>
      </c>
      <c r="B49" s="14" t="s">
        <v>200</v>
      </c>
      <c r="C49" s="14" t="s">
        <v>84</v>
      </c>
      <c r="D49" s="18">
        <f>'Пр.3 Рд,пр, ЦС,ВР 23-25'!F969</f>
        <v>48592.799999999996</v>
      </c>
      <c r="E49" s="18">
        <f>'Пр.3 Рд,пр, ЦС,ВР 23-25'!G969</f>
        <v>47054.009999999995</v>
      </c>
      <c r="F49" s="18">
        <f>'Пр.3 Рд,пр, ЦС,ВР 23-25'!H969</f>
        <v>48509.939999999995</v>
      </c>
    </row>
    <row r="50" spans="1:6" s="232" customFormat="1" ht="15.75" x14ac:dyDescent="0.25">
      <c r="A50" s="59" t="s">
        <v>1016</v>
      </c>
      <c r="B50" s="370" t="s">
        <v>200</v>
      </c>
      <c r="C50" s="370" t="s">
        <v>123</v>
      </c>
      <c r="D50" s="18">
        <f>'Пр.3 Рд,пр, ЦС,ВР 23-25'!F1012</f>
        <v>18745.330000000002</v>
      </c>
      <c r="E50" s="18">
        <f>'Пр.3 Рд,пр, ЦС,ВР 23-25'!G1012</f>
        <v>18827.05</v>
      </c>
      <c r="F50" s="18">
        <f>'Пр.3 Рд,пр, ЦС,ВР 23-25'!H1012</f>
        <v>19489.59</v>
      </c>
    </row>
    <row r="51" spans="1:6" ht="15.75" x14ac:dyDescent="0.25">
      <c r="A51" s="59" t="s">
        <v>203</v>
      </c>
      <c r="B51" s="14" t="s">
        <v>200</v>
      </c>
      <c r="C51" s="14" t="s">
        <v>132</v>
      </c>
      <c r="D51" s="18">
        <f>'Пр.3 Рд,пр, ЦС,ВР 23-25'!F1041</f>
        <v>18111.2</v>
      </c>
      <c r="E51" s="18">
        <f>'Пр.3 Рд,пр, ЦС,ВР 23-25'!G1041</f>
        <v>18017.71</v>
      </c>
      <c r="F51" s="18">
        <f>'Пр.3 Рд,пр, ЦС,ВР 23-25'!H1041</f>
        <v>19103.849999999999</v>
      </c>
    </row>
    <row r="52" spans="1:6" ht="15.75" x14ac:dyDescent="0.25">
      <c r="A52" s="13" t="s">
        <v>233</v>
      </c>
      <c r="B52" s="16" t="s">
        <v>135</v>
      </c>
      <c r="C52" s="14"/>
      <c r="D52" s="27">
        <f t="shared" ref="D52:F52" si="10">D53</f>
        <v>5972.94</v>
      </c>
      <c r="E52" s="27">
        <f t="shared" si="10"/>
        <v>6270.39</v>
      </c>
      <c r="F52" s="27">
        <f t="shared" si="10"/>
        <v>6465.28</v>
      </c>
    </row>
    <row r="53" spans="1:6" ht="15.75" x14ac:dyDescent="0.25">
      <c r="A53" s="21" t="s">
        <v>234</v>
      </c>
      <c r="B53" s="14" t="s">
        <v>135</v>
      </c>
      <c r="C53" s="14" t="s">
        <v>122</v>
      </c>
      <c r="D53" s="18">
        <f>'Пр.3 Рд,пр, ЦС,ВР 23-25'!F1071</f>
        <v>5972.94</v>
      </c>
      <c r="E53" s="18">
        <f>'Пр.3 Рд,пр, ЦС,ВР 23-25'!G1071</f>
        <v>6270.39</v>
      </c>
      <c r="F53" s="18">
        <f>'Пр.3 Рд,пр, ЦС,ВР 23-25'!H1071</f>
        <v>6465.28</v>
      </c>
    </row>
    <row r="54" spans="1:6" ht="15.75" x14ac:dyDescent="0.25">
      <c r="A54" s="56" t="s">
        <v>260</v>
      </c>
      <c r="B54" s="16"/>
      <c r="C54" s="16"/>
      <c r="D54" s="27">
        <f>D10+D20+D22+D27+D34+D40+D43+D48+D52+D18+D32</f>
        <v>965544.68481000001</v>
      </c>
      <c r="E54" s="27">
        <f>E10+E20+E22+E27+E34+E40+E43+E48+E52+E18+E32+E9</f>
        <v>892193.95122000005</v>
      </c>
      <c r="F54" s="27">
        <f>F10+F20+F22+F27+F34+F40+F43+F48+F52+F18+F32+F9</f>
        <v>928336.23454000009</v>
      </c>
    </row>
    <row r="55" spans="1:6" hidden="1" x14ac:dyDescent="0.25">
      <c r="D55" s="15">
        <f>'Пр.4 Ведом23-25'!G1204</f>
        <v>965544.68481000001</v>
      </c>
      <c r="E55" s="15">
        <f>'Пр.4 Ведом23-25'!H1204</f>
        <v>892193.95121999993</v>
      </c>
      <c r="F55" s="15">
        <f>'Пр.4 Ведом23-25'!I1204</f>
        <v>928336.23453999998</v>
      </c>
    </row>
    <row r="56" spans="1:6" hidden="1" x14ac:dyDescent="0.25">
      <c r="D56" s="15">
        <f t="shared" ref="D56:F56" si="11">D55-D54</f>
        <v>0</v>
      </c>
      <c r="E56" s="15">
        <f t="shared" si="11"/>
        <v>0</v>
      </c>
      <c r="F56" s="15">
        <f t="shared" si="11"/>
        <v>0</v>
      </c>
    </row>
    <row r="57" spans="1:6" hidden="1" x14ac:dyDescent="0.25">
      <c r="D57" s="15">
        <f>'пр.1дох.23-25'!C155</f>
        <v>0</v>
      </c>
      <c r="E57" s="15">
        <f>'пр.1дох.23-25'!D155</f>
        <v>0</v>
      </c>
      <c r="F57" s="15">
        <f>'пр.1дох.23-25'!E155</f>
        <v>0</v>
      </c>
    </row>
    <row r="58" spans="1:6" hidden="1" x14ac:dyDescent="0.25">
      <c r="D58" s="15">
        <f>D57-D54</f>
        <v>-965544.68481000001</v>
      </c>
      <c r="E58" s="15">
        <f t="shared" ref="E58:F58" si="12">E57-E54</f>
        <v>-892193.95122000005</v>
      </c>
      <c r="F58" s="15">
        <f t="shared" si="12"/>
        <v>-928336.23454000009</v>
      </c>
    </row>
    <row r="59" spans="1:6" x14ac:dyDescent="0.25">
      <c r="D59" s="15">
        <f>'Пр.4 Ведом23-25'!G1204</f>
        <v>965544.68481000001</v>
      </c>
      <c r="E59" s="15">
        <f>'Пр.4 Ведом23-25'!H1204</f>
        <v>892193.95121999993</v>
      </c>
      <c r="F59" s="15">
        <f>'Пр.4 Ведом23-25'!I1204</f>
        <v>928336.23453999998</v>
      </c>
    </row>
    <row r="60" spans="1:6" x14ac:dyDescent="0.25">
      <c r="D60" s="15">
        <f>D59-D54</f>
        <v>0</v>
      </c>
      <c r="E60" s="15">
        <f t="shared" ref="E60:F60" si="13">E59-E54</f>
        <v>0</v>
      </c>
      <c r="F60" s="15">
        <f t="shared" si="13"/>
        <v>0</v>
      </c>
    </row>
  </sheetData>
  <mergeCells count="11">
    <mergeCell ref="A7:A8"/>
    <mergeCell ref="B7:B8"/>
    <mergeCell ref="C7:C8"/>
    <mergeCell ref="D7:F7"/>
    <mergeCell ref="B1:D1"/>
    <mergeCell ref="B3:D3"/>
    <mergeCell ref="B2:D2"/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2"/>
  <sheetViews>
    <sheetView view="pageBreakPreview" topLeftCell="A1071" zoomScale="80" zoomScaleNormal="100" zoomScaleSheetLayoutView="80" workbookViewId="0">
      <selection activeCell="L9" sqref="L9"/>
    </sheetView>
  </sheetViews>
  <sheetFormatPr defaultRowHeight="15" x14ac:dyDescent="0.25"/>
  <cols>
    <col min="1" max="1" width="55.140625" style="320" customWidth="1"/>
    <col min="2" max="2" width="5.85546875" style="233" customWidth="1"/>
    <col min="3" max="3" width="5.42578125" style="233" customWidth="1"/>
    <col min="4" max="4" width="15.85546875" style="233" customWidth="1"/>
    <col min="5" max="5" width="7.140625" style="233" customWidth="1"/>
    <col min="6" max="8" width="14.28515625" style="64" customWidth="1"/>
    <col min="9" max="10" width="9.140625" style="233" customWidth="1"/>
    <col min="11" max="11" width="9.85546875" style="233" bestFit="1" customWidth="1"/>
    <col min="12" max="12" width="9.85546875" bestFit="1" customWidth="1"/>
  </cols>
  <sheetData>
    <row r="1" spans="1:12" ht="15.75" x14ac:dyDescent="0.25">
      <c r="A1" s="33"/>
      <c r="B1" s="33"/>
      <c r="C1" s="33"/>
      <c r="E1" s="493"/>
      <c r="F1" s="493"/>
      <c r="G1" s="446" t="s">
        <v>705</v>
      </c>
      <c r="H1" s="446"/>
    </row>
    <row r="2" spans="1:12" ht="15.75" x14ac:dyDescent="0.25">
      <c r="A2" s="33"/>
      <c r="B2" s="33"/>
      <c r="C2" s="33"/>
      <c r="E2" s="493"/>
      <c r="F2" s="493"/>
      <c r="G2" s="512" t="s">
        <v>1083</v>
      </c>
      <c r="H2" s="512"/>
    </row>
    <row r="3" spans="1:12" ht="18.75" customHeight="1" x14ac:dyDescent="0.25">
      <c r="A3" s="33"/>
      <c r="B3" s="33"/>
      <c r="C3" s="33"/>
      <c r="E3" s="493"/>
      <c r="F3" s="493"/>
      <c r="G3" s="512" t="s">
        <v>1105</v>
      </c>
      <c r="H3" s="512"/>
    </row>
    <row r="4" spans="1:12" ht="15.75" x14ac:dyDescent="0.25">
      <c r="A4" s="33"/>
      <c r="B4" s="33"/>
      <c r="C4" s="33"/>
      <c r="D4" s="33"/>
      <c r="E4" s="33"/>
      <c r="H4" s="441"/>
    </row>
    <row r="5" spans="1:12" ht="63.75" customHeight="1" x14ac:dyDescent="0.25">
      <c r="A5" s="511" t="s">
        <v>1024</v>
      </c>
      <c r="B5" s="511"/>
      <c r="C5" s="511"/>
      <c r="D5" s="511"/>
      <c r="E5" s="511"/>
      <c r="F5" s="511"/>
      <c r="G5" s="511"/>
      <c r="H5" s="511"/>
    </row>
    <row r="6" spans="1:12" s="232" customFormat="1" ht="15.75" customHeight="1" x14ac:dyDescent="0.25">
      <c r="A6" s="476"/>
      <c r="B6" s="406"/>
      <c r="C6" s="406"/>
      <c r="D6" s="406"/>
      <c r="E6" s="406"/>
      <c r="F6" s="406"/>
      <c r="G6" s="366"/>
      <c r="H6" s="417" t="s">
        <v>1</v>
      </c>
      <c r="I6" s="366"/>
      <c r="J6" s="366"/>
      <c r="K6" s="366"/>
    </row>
    <row r="7" spans="1:12" x14ac:dyDescent="0.25">
      <c r="A7" s="508" t="s">
        <v>239</v>
      </c>
      <c r="B7" s="509" t="s">
        <v>79</v>
      </c>
      <c r="C7" s="509" t="s">
        <v>80</v>
      </c>
      <c r="D7" s="509" t="s">
        <v>81</v>
      </c>
      <c r="E7" s="509" t="s">
        <v>82</v>
      </c>
      <c r="F7" s="510" t="s">
        <v>907</v>
      </c>
      <c r="G7" s="510"/>
      <c r="H7" s="510"/>
    </row>
    <row r="8" spans="1:12" ht="21.75" customHeight="1" x14ac:dyDescent="0.25">
      <c r="A8" s="508"/>
      <c r="B8" s="509"/>
      <c r="C8" s="509"/>
      <c r="D8" s="509"/>
      <c r="E8" s="509"/>
      <c r="F8" s="9" t="s">
        <v>908</v>
      </c>
      <c r="G8" s="9" t="s">
        <v>909</v>
      </c>
      <c r="H8" s="9" t="s">
        <v>910</v>
      </c>
    </row>
    <row r="9" spans="1:12" s="232" customFormat="1" ht="20.25" customHeight="1" x14ac:dyDescent="0.25">
      <c r="A9" s="150" t="s">
        <v>884</v>
      </c>
      <c r="B9" s="122"/>
      <c r="C9" s="122"/>
      <c r="D9" s="122"/>
      <c r="E9" s="122"/>
      <c r="F9" s="144"/>
      <c r="G9" s="151">
        <f>'Пр.4 Ведом23-25'!H10</f>
        <v>14494.400000000001</v>
      </c>
      <c r="H9" s="151">
        <f>'Пр.4 Ведом23-25'!I10</f>
        <v>29970.399999999998</v>
      </c>
      <c r="I9" s="366"/>
      <c r="J9" s="366"/>
      <c r="K9" s="366"/>
    </row>
    <row r="10" spans="1:12" ht="15.75" x14ac:dyDescent="0.25">
      <c r="A10" s="230" t="s">
        <v>83</v>
      </c>
      <c r="B10" s="6" t="s">
        <v>84</v>
      </c>
      <c r="C10" s="6"/>
      <c r="D10" s="6"/>
      <c r="E10" s="6"/>
      <c r="F10" s="195">
        <f>F11+F27+F43+F100+F127+F135+F141</f>
        <v>202590.141</v>
      </c>
      <c r="G10" s="195">
        <f t="shared" ref="G10:H10" si="0">G11+G27+G43+G100+G127+G135+G141</f>
        <v>184867.95</v>
      </c>
      <c r="H10" s="195">
        <f t="shared" si="0"/>
        <v>182432.55000000002</v>
      </c>
      <c r="K10" s="123"/>
      <c r="L10" s="125"/>
    </row>
    <row r="11" spans="1:12" ht="47.25" x14ac:dyDescent="0.25">
      <c r="A11" s="230" t="s">
        <v>230</v>
      </c>
      <c r="B11" s="6" t="s">
        <v>84</v>
      </c>
      <c r="C11" s="6" t="s">
        <v>122</v>
      </c>
      <c r="D11" s="6"/>
      <c r="E11" s="6"/>
      <c r="F11" s="195">
        <f>F12+F22</f>
        <v>6750.1</v>
      </c>
      <c r="G11" s="195">
        <f t="shared" ref="G11:H11" si="1">G12+G22</f>
        <v>6652.3</v>
      </c>
      <c r="H11" s="195">
        <f t="shared" si="1"/>
        <v>6770.2</v>
      </c>
      <c r="K11" s="64"/>
    </row>
    <row r="12" spans="1:12" ht="31.5" x14ac:dyDescent="0.25">
      <c r="A12" s="199" t="s">
        <v>367</v>
      </c>
      <c r="B12" s="6" t="s">
        <v>84</v>
      </c>
      <c r="C12" s="6" t="s">
        <v>122</v>
      </c>
      <c r="D12" s="6" t="s">
        <v>326</v>
      </c>
      <c r="E12" s="6"/>
      <c r="F12" s="195">
        <f>F13</f>
        <v>6750.1</v>
      </c>
      <c r="G12" s="195">
        <f t="shared" ref="G12:H12" si="2">G13</f>
        <v>6652.3</v>
      </c>
      <c r="H12" s="195">
        <f t="shared" si="2"/>
        <v>6770.2</v>
      </c>
      <c r="K12" s="64"/>
    </row>
    <row r="13" spans="1:12" ht="15.75" x14ac:dyDescent="0.25">
      <c r="A13" s="199" t="s">
        <v>368</v>
      </c>
      <c r="B13" s="6" t="s">
        <v>84</v>
      </c>
      <c r="C13" s="6" t="s">
        <v>122</v>
      </c>
      <c r="D13" s="6" t="s">
        <v>327</v>
      </c>
      <c r="E13" s="6"/>
      <c r="F13" s="195">
        <f>F14+F19</f>
        <v>6750.1</v>
      </c>
      <c r="G13" s="195">
        <f t="shared" ref="G13:H13" si="3">G14+G19</f>
        <v>6652.3</v>
      </c>
      <c r="H13" s="195">
        <f t="shared" si="3"/>
        <v>6770.2</v>
      </c>
      <c r="K13" s="64"/>
    </row>
    <row r="14" spans="1:12" ht="31.5" x14ac:dyDescent="0.25">
      <c r="A14" s="367" t="s">
        <v>231</v>
      </c>
      <c r="B14" s="370" t="s">
        <v>84</v>
      </c>
      <c r="C14" s="370" t="s">
        <v>122</v>
      </c>
      <c r="D14" s="370" t="s">
        <v>644</v>
      </c>
      <c r="E14" s="370"/>
      <c r="F14" s="196">
        <f>F15</f>
        <v>6664.1</v>
      </c>
      <c r="G14" s="196">
        <f t="shared" ref="G14:H15" si="4">G15</f>
        <v>6652.3</v>
      </c>
      <c r="H14" s="196">
        <f t="shared" si="4"/>
        <v>6770.2</v>
      </c>
    </row>
    <row r="15" spans="1:12" ht="78.75" x14ac:dyDescent="0.25">
      <c r="A15" s="367" t="s">
        <v>87</v>
      </c>
      <c r="B15" s="370" t="s">
        <v>84</v>
      </c>
      <c r="C15" s="370" t="s">
        <v>122</v>
      </c>
      <c r="D15" s="370" t="s">
        <v>644</v>
      </c>
      <c r="E15" s="370" t="s">
        <v>88</v>
      </c>
      <c r="F15" s="158">
        <f>F16</f>
        <v>6664.1</v>
      </c>
      <c r="G15" s="158">
        <f t="shared" si="4"/>
        <v>6652.3</v>
      </c>
      <c r="H15" s="158">
        <f t="shared" si="4"/>
        <v>6770.2</v>
      </c>
    </row>
    <row r="16" spans="1:12" ht="31.5" x14ac:dyDescent="0.25">
      <c r="A16" s="367" t="s">
        <v>89</v>
      </c>
      <c r="B16" s="370" t="s">
        <v>84</v>
      </c>
      <c r="C16" s="370" t="s">
        <v>122</v>
      </c>
      <c r="D16" s="370" t="s">
        <v>644</v>
      </c>
      <c r="E16" s="370" t="s">
        <v>90</v>
      </c>
      <c r="F16" s="158">
        <f>'Пр.4 Ведом23-25'!G45</f>
        <v>6664.1</v>
      </c>
      <c r="G16" s="158">
        <f>'Пр.4 Ведом23-25'!H45</f>
        <v>6652.3</v>
      </c>
      <c r="H16" s="158">
        <f>'Пр.4 Ведом23-25'!I45</f>
        <v>6770.2</v>
      </c>
    </row>
    <row r="17" spans="1:11" ht="31.5" hidden="1" x14ac:dyDescent="0.25">
      <c r="A17" s="367" t="s">
        <v>117</v>
      </c>
      <c r="B17" s="370" t="s">
        <v>84</v>
      </c>
      <c r="C17" s="370" t="s">
        <v>122</v>
      </c>
      <c r="D17" s="370" t="s">
        <v>644</v>
      </c>
      <c r="E17" s="370" t="s">
        <v>92</v>
      </c>
      <c r="F17" s="19">
        <f>F18</f>
        <v>0</v>
      </c>
      <c r="G17" s="19">
        <f t="shared" ref="G17:H17" si="5">G18</f>
        <v>0</v>
      </c>
      <c r="H17" s="19">
        <f t="shared" si="5"/>
        <v>0</v>
      </c>
    </row>
    <row r="18" spans="1:11" ht="47.25" hidden="1" x14ac:dyDescent="0.25">
      <c r="A18" s="367" t="s">
        <v>93</v>
      </c>
      <c r="B18" s="370" t="s">
        <v>84</v>
      </c>
      <c r="C18" s="370" t="s">
        <v>122</v>
      </c>
      <c r="D18" s="370" t="s">
        <v>644</v>
      </c>
      <c r="E18" s="370" t="s">
        <v>94</v>
      </c>
      <c r="F18" s="19">
        <f>'Пр.4 Ведом23-25'!G47</f>
        <v>0</v>
      </c>
      <c r="G18" s="19">
        <f>'Пр.4 Ведом23-25'!H47</f>
        <v>0</v>
      </c>
      <c r="H18" s="19">
        <f>'Пр.4 Ведом23-25'!I47</f>
        <v>0</v>
      </c>
    </row>
    <row r="19" spans="1:11" s="112" customFormat="1" ht="47.25" x14ac:dyDescent="0.25">
      <c r="A19" s="367" t="s">
        <v>309</v>
      </c>
      <c r="B19" s="370" t="s">
        <v>84</v>
      </c>
      <c r="C19" s="370" t="s">
        <v>122</v>
      </c>
      <c r="D19" s="370" t="s">
        <v>330</v>
      </c>
      <c r="E19" s="370"/>
      <c r="F19" s="19">
        <f>F20</f>
        <v>86</v>
      </c>
      <c r="G19" s="19">
        <f t="shared" ref="G19:H20" si="6">G20</f>
        <v>0</v>
      </c>
      <c r="H19" s="19">
        <f t="shared" si="6"/>
        <v>0</v>
      </c>
      <c r="I19" s="233"/>
      <c r="J19" s="233"/>
      <c r="K19" s="233"/>
    </row>
    <row r="20" spans="1:11" s="112" customFormat="1" ht="78.75" x14ac:dyDescent="0.25">
      <c r="A20" s="367" t="s">
        <v>87</v>
      </c>
      <c r="B20" s="370" t="s">
        <v>84</v>
      </c>
      <c r="C20" s="370" t="s">
        <v>122</v>
      </c>
      <c r="D20" s="370" t="s">
        <v>330</v>
      </c>
      <c r="E20" s="370" t="s">
        <v>88</v>
      </c>
      <c r="F20" s="19">
        <f>F21</f>
        <v>86</v>
      </c>
      <c r="G20" s="19">
        <f t="shared" si="6"/>
        <v>0</v>
      </c>
      <c r="H20" s="19">
        <f t="shared" si="6"/>
        <v>0</v>
      </c>
      <c r="I20" s="233"/>
      <c r="J20" s="233"/>
      <c r="K20" s="233"/>
    </row>
    <row r="21" spans="1:11" s="112" customFormat="1" ht="31.5" x14ac:dyDescent="0.25">
      <c r="A21" s="367" t="s">
        <v>89</v>
      </c>
      <c r="B21" s="370" t="s">
        <v>84</v>
      </c>
      <c r="C21" s="370" t="s">
        <v>122</v>
      </c>
      <c r="D21" s="370" t="s">
        <v>330</v>
      </c>
      <c r="E21" s="370" t="s">
        <v>90</v>
      </c>
      <c r="F21" s="19">
        <f>'Пр.4 Ведом23-25'!G50</f>
        <v>86</v>
      </c>
      <c r="G21" s="19">
        <f>'Пр.4 Ведом23-25'!H50</f>
        <v>0</v>
      </c>
      <c r="H21" s="19">
        <f>'Пр.4 Ведом23-25'!I50</f>
        <v>0</v>
      </c>
      <c r="I21" s="233"/>
      <c r="J21" s="233"/>
      <c r="K21" s="233"/>
    </row>
    <row r="22" spans="1:11" s="112" customFormat="1" ht="47.25" hidden="1" x14ac:dyDescent="0.25">
      <c r="A22" s="199" t="s">
        <v>857</v>
      </c>
      <c r="B22" s="200" t="s">
        <v>84</v>
      </c>
      <c r="C22" s="200" t="s">
        <v>122</v>
      </c>
      <c r="D22" s="200" t="s">
        <v>109</v>
      </c>
      <c r="E22" s="200"/>
      <c r="F22" s="159">
        <f>F23</f>
        <v>0</v>
      </c>
      <c r="G22" s="159">
        <f t="shared" ref="G22:H25" si="7">G23</f>
        <v>0</v>
      </c>
      <c r="H22" s="159">
        <f t="shared" si="7"/>
        <v>0</v>
      </c>
      <c r="I22" s="233"/>
      <c r="J22" s="233"/>
      <c r="K22" s="233"/>
    </row>
    <row r="23" spans="1:11" s="112" customFormat="1" ht="78.75" hidden="1" x14ac:dyDescent="0.25">
      <c r="A23" s="365" t="s">
        <v>858</v>
      </c>
      <c r="B23" s="200" t="s">
        <v>84</v>
      </c>
      <c r="C23" s="200" t="s">
        <v>122</v>
      </c>
      <c r="D23" s="6" t="s">
        <v>318</v>
      </c>
      <c r="E23" s="200"/>
      <c r="F23" s="159">
        <f>F24</f>
        <v>0</v>
      </c>
      <c r="G23" s="159">
        <f t="shared" si="7"/>
        <v>0</v>
      </c>
      <c r="H23" s="159">
        <f t="shared" si="7"/>
        <v>0</v>
      </c>
      <c r="I23" s="233"/>
      <c r="J23" s="233"/>
      <c r="K23" s="233"/>
    </row>
    <row r="24" spans="1:11" s="112" customFormat="1" ht="47.25" hidden="1" x14ac:dyDescent="0.25">
      <c r="A24" s="21" t="s">
        <v>261</v>
      </c>
      <c r="B24" s="370" t="s">
        <v>84</v>
      </c>
      <c r="C24" s="370" t="s">
        <v>122</v>
      </c>
      <c r="D24" s="369" t="s">
        <v>427</v>
      </c>
      <c r="E24" s="370"/>
      <c r="F24" s="201">
        <f>F25</f>
        <v>0</v>
      </c>
      <c r="G24" s="201">
        <f t="shared" si="7"/>
        <v>0</v>
      </c>
      <c r="H24" s="201">
        <f t="shared" si="7"/>
        <v>0</v>
      </c>
      <c r="I24" s="233"/>
      <c r="J24" s="233"/>
      <c r="K24" s="233"/>
    </row>
    <row r="25" spans="1:11" s="112" customFormat="1" ht="31.5" hidden="1" x14ac:dyDescent="0.25">
      <c r="A25" s="367" t="s">
        <v>91</v>
      </c>
      <c r="B25" s="370" t="s">
        <v>84</v>
      </c>
      <c r="C25" s="370" t="s">
        <v>122</v>
      </c>
      <c r="D25" s="369" t="s">
        <v>427</v>
      </c>
      <c r="E25" s="370" t="s">
        <v>92</v>
      </c>
      <c r="F25" s="201">
        <f>F26</f>
        <v>0</v>
      </c>
      <c r="G25" s="201">
        <f t="shared" si="7"/>
        <v>0</v>
      </c>
      <c r="H25" s="201">
        <f t="shared" si="7"/>
        <v>0</v>
      </c>
      <c r="I25" s="233"/>
      <c r="J25" s="233"/>
      <c r="K25" s="233"/>
    </row>
    <row r="26" spans="1:11" s="112" customFormat="1" ht="47.25" hidden="1" x14ac:dyDescent="0.25">
      <c r="A26" s="367" t="s">
        <v>93</v>
      </c>
      <c r="B26" s="370" t="s">
        <v>84</v>
      </c>
      <c r="C26" s="370" t="s">
        <v>122</v>
      </c>
      <c r="D26" s="369" t="s">
        <v>427</v>
      </c>
      <c r="E26" s="370" t="s">
        <v>94</v>
      </c>
      <c r="F26" s="201">
        <f>'Пр.4 Ведом23-25'!G55</f>
        <v>0</v>
      </c>
      <c r="G26" s="201">
        <f>'Пр.4 Ведом23-25'!H55</f>
        <v>0</v>
      </c>
      <c r="H26" s="201">
        <f>'Пр.4 Ведом23-25'!I55</f>
        <v>0</v>
      </c>
      <c r="I26" s="233"/>
      <c r="J26" s="233"/>
      <c r="K26" s="233"/>
    </row>
    <row r="27" spans="1:11" ht="63" x14ac:dyDescent="0.25">
      <c r="A27" s="199" t="s">
        <v>232</v>
      </c>
      <c r="B27" s="200" t="s">
        <v>84</v>
      </c>
      <c r="C27" s="200" t="s">
        <v>123</v>
      </c>
      <c r="D27" s="200"/>
      <c r="E27" s="200"/>
      <c r="F27" s="195">
        <f>F28</f>
        <v>7954.11</v>
      </c>
      <c r="G27" s="195">
        <f t="shared" ref="G27:H28" si="8">G28</f>
        <v>8125.9</v>
      </c>
      <c r="H27" s="195">
        <f t="shared" si="8"/>
        <v>8507.2199999999993</v>
      </c>
    </row>
    <row r="28" spans="1:11" ht="31.5" x14ac:dyDescent="0.25">
      <c r="A28" s="199" t="s">
        <v>367</v>
      </c>
      <c r="B28" s="200" t="s">
        <v>84</v>
      </c>
      <c r="C28" s="200" t="s">
        <v>123</v>
      </c>
      <c r="D28" s="200" t="s">
        <v>326</v>
      </c>
      <c r="E28" s="200"/>
      <c r="F28" s="195">
        <f>F29</f>
        <v>7954.11</v>
      </c>
      <c r="G28" s="195">
        <f t="shared" si="8"/>
        <v>8125.9</v>
      </c>
      <c r="H28" s="195">
        <f t="shared" si="8"/>
        <v>8507.2199999999993</v>
      </c>
    </row>
    <row r="29" spans="1:11" ht="31.5" x14ac:dyDescent="0.25">
      <c r="A29" s="199" t="s">
        <v>422</v>
      </c>
      <c r="B29" s="200" t="s">
        <v>84</v>
      </c>
      <c r="C29" s="200" t="s">
        <v>123</v>
      </c>
      <c r="D29" s="200" t="s">
        <v>423</v>
      </c>
      <c r="E29" s="200"/>
      <c r="F29" s="195">
        <f>F30+F35+F40</f>
        <v>7954.11</v>
      </c>
      <c r="G29" s="195">
        <f t="shared" ref="G29:H29" si="9">G30+G35+G40</f>
        <v>8125.9</v>
      </c>
      <c r="H29" s="195">
        <f t="shared" si="9"/>
        <v>8507.2199999999993</v>
      </c>
    </row>
    <row r="30" spans="1:11" s="112" customFormat="1" ht="47.25" x14ac:dyDescent="0.25">
      <c r="A30" s="145" t="s">
        <v>649</v>
      </c>
      <c r="B30" s="370" t="s">
        <v>84</v>
      </c>
      <c r="C30" s="370" t="s">
        <v>123</v>
      </c>
      <c r="D30" s="370" t="s">
        <v>655</v>
      </c>
      <c r="E30" s="200"/>
      <c r="F30" s="196">
        <f>F31+F33</f>
        <v>6231.24</v>
      </c>
      <c r="G30" s="196">
        <f t="shared" ref="G30:H30" si="10">G31+G33</f>
        <v>6452.33</v>
      </c>
      <c r="H30" s="196">
        <f t="shared" si="10"/>
        <v>6706.7</v>
      </c>
      <c r="I30" s="233"/>
      <c r="J30" s="233"/>
      <c r="K30" s="233"/>
    </row>
    <row r="31" spans="1:11" s="112" customFormat="1" ht="78.75" x14ac:dyDescent="0.25">
      <c r="A31" s="367" t="s">
        <v>87</v>
      </c>
      <c r="B31" s="370" t="s">
        <v>84</v>
      </c>
      <c r="C31" s="370" t="s">
        <v>123</v>
      </c>
      <c r="D31" s="370" t="s">
        <v>655</v>
      </c>
      <c r="E31" s="370" t="s">
        <v>88</v>
      </c>
      <c r="F31" s="196">
        <f>F32</f>
        <v>6138.24</v>
      </c>
      <c r="G31" s="196">
        <f t="shared" ref="G31:H31" si="11">G32</f>
        <v>6359.33</v>
      </c>
      <c r="H31" s="196">
        <f t="shared" si="11"/>
        <v>6613.7</v>
      </c>
      <c r="I31" s="233"/>
      <c r="J31" s="233"/>
      <c r="K31" s="233"/>
    </row>
    <row r="32" spans="1:11" s="112" customFormat="1" ht="31.5" x14ac:dyDescent="0.25">
      <c r="A32" s="367" t="s">
        <v>89</v>
      </c>
      <c r="B32" s="370" t="s">
        <v>84</v>
      </c>
      <c r="C32" s="370" t="s">
        <v>123</v>
      </c>
      <c r="D32" s="370" t="s">
        <v>655</v>
      </c>
      <c r="E32" s="370" t="s">
        <v>90</v>
      </c>
      <c r="F32" s="196">
        <f>'Пр.4 Ведом23-25'!G1193</f>
        <v>6138.24</v>
      </c>
      <c r="G32" s="196">
        <f>'Пр.4 Ведом23-25'!H1193</f>
        <v>6359.33</v>
      </c>
      <c r="H32" s="196">
        <f>'Пр.4 Ведом23-25'!I1193</f>
        <v>6613.7</v>
      </c>
      <c r="I32" s="233"/>
      <c r="J32" s="233"/>
      <c r="K32" s="233"/>
    </row>
    <row r="33" spans="1:11" s="112" customFormat="1" ht="31.5" x14ac:dyDescent="0.25">
      <c r="A33" s="367" t="s">
        <v>117</v>
      </c>
      <c r="B33" s="370" t="s">
        <v>84</v>
      </c>
      <c r="C33" s="370" t="s">
        <v>123</v>
      </c>
      <c r="D33" s="370" t="s">
        <v>655</v>
      </c>
      <c r="E33" s="370" t="s">
        <v>92</v>
      </c>
      <c r="F33" s="196">
        <f>F34</f>
        <v>93</v>
      </c>
      <c r="G33" s="196">
        <f t="shared" ref="G33:H33" si="12">G34</f>
        <v>93</v>
      </c>
      <c r="H33" s="196">
        <f t="shared" si="12"/>
        <v>93</v>
      </c>
      <c r="I33" s="233"/>
      <c r="J33" s="233"/>
      <c r="K33" s="233"/>
    </row>
    <row r="34" spans="1:11" s="112" customFormat="1" ht="47.25" x14ac:dyDescent="0.25">
      <c r="A34" s="367" t="s">
        <v>93</v>
      </c>
      <c r="B34" s="370" t="s">
        <v>84</v>
      </c>
      <c r="C34" s="370" t="s">
        <v>123</v>
      </c>
      <c r="D34" s="370" t="s">
        <v>655</v>
      </c>
      <c r="E34" s="370" t="s">
        <v>94</v>
      </c>
      <c r="F34" s="196">
        <f>'Пр.4 Ведом23-25'!G1195</f>
        <v>93</v>
      </c>
      <c r="G34" s="196">
        <f>'Пр.4 Ведом23-25'!H1195</f>
        <v>93</v>
      </c>
      <c r="H34" s="196">
        <f>'Пр.4 Ведом23-25'!I1195</f>
        <v>93</v>
      </c>
      <c r="I34" s="233"/>
      <c r="J34" s="233"/>
      <c r="K34" s="233"/>
    </row>
    <row r="35" spans="1:11" ht="31.5" x14ac:dyDescent="0.25">
      <c r="A35" s="367" t="s">
        <v>425</v>
      </c>
      <c r="B35" s="370" t="s">
        <v>84</v>
      </c>
      <c r="C35" s="370" t="s">
        <v>123</v>
      </c>
      <c r="D35" s="370" t="s">
        <v>426</v>
      </c>
      <c r="E35" s="370"/>
      <c r="F35" s="196">
        <f>F36+F38</f>
        <v>1636.87</v>
      </c>
      <c r="G35" s="196">
        <f t="shared" ref="G35:H35" si="13">G36+G38</f>
        <v>1673.57</v>
      </c>
      <c r="H35" s="196">
        <f t="shared" si="13"/>
        <v>1740.52</v>
      </c>
    </row>
    <row r="36" spans="1:11" ht="78.75" x14ac:dyDescent="0.25">
      <c r="A36" s="367" t="s">
        <v>87</v>
      </c>
      <c r="B36" s="370" t="s">
        <v>84</v>
      </c>
      <c r="C36" s="370" t="s">
        <v>123</v>
      </c>
      <c r="D36" s="370" t="s">
        <v>426</v>
      </c>
      <c r="E36" s="370" t="s">
        <v>88</v>
      </c>
      <c r="F36" s="158">
        <f>F37</f>
        <v>1636.87</v>
      </c>
      <c r="G36" s="158">
        <f t="shared" ref="G36:H36" si="14">G37</f>
        <v>1673.57</v>
      </c>
      <c r="H36" s="158">
        <f t="shared" si="14"/>
        <v>1740.52</v>
      </c>
    </row>
    <row r="37" spans="1:11" ht="31.5" x14ac:dyDescent="0.25">
      <c r="A37" s="367" t="s">
        <v>89</v>
      </c>
      <c r="B37" s="370" t="s">
        <v>84</v>
      </c>
      <c r="C37" s="370" t="s">
        <v>123</v>
      </c>
      <c r="D37" s="370" t="s">
        <v>426</v>
      </c>
      <c r="E37" s="370" t="s">
        <v>90</v>
      </c>
      <c r="F37" s="158">
        <f>'Пр.4 Ведом23-25'!G1198</f>
        <v>1636.87</v>
      </c>
      <c r="G37" s="158">
        <f>'Пр.4 Ведом23-25'!H1198</f>
        <v>1673.57</v>
      </c>
      <c r="H37" s="158">
        <f>'Пр.4 Ведом23-25'!I1198</f>
        <v>1740.52</v>
      </c>
    </row>
    <row r="38" spans="1:11" ht="31.5" hidden="1" x14ac:dyDescent="0.25">
      <c r="A38" s="367" t="s">
        <v>117</v>
      </c>
      <c r="B38" s="370" t="s">
        <v>84</v>
      </c>
      <c r="C38" s="370" t="s">
        <v>123</v>
      </c>
      <c r="D38" s="370" t="s">
        <v>426</v>
      </c>
      <c r="E38" s="370" t="s">
        <v>92</v>
      </c>
      <c r="F38" s="196">
        <f>F39</f>
        <v>0</v>
      </c>
      <c r="G38" s="196">
        <f t="shared" ref="G38:H38" si="15">G39</f>
        <v>0</v>
      </c>
      <c r="H38" s="196">
        <f t="shared" si="15"/>
        <v>0</v>
      </c>
    </row>
    <row r="39" spans="1:11" ht="47.25" hidden="1" x14ac:dyDescent="0.25">
      <c r="A39" s="367" t="s">
        <v>93</v>
      </c>
      <c r="B39" s="370" t="s">
        <v>84</v>
      </c>
      <c r="C39" s="370" t="s">
        <v>123</v>
      </c>
      <c r="D39" s="370" t="s">
        <v>426</v>
      </c>
      <c r="E39" s="370" t="s">
        <v>94</v>
      </c>
      <c r="F39" s="196">
        <f>'Пр.4 Ведом23-25'!G1200</f>
        <v>0</v>
      </c>
      <c r="G39" s="196">
        <f>'Пр.4 Ведом23-25'!H1200</f>
        <v>0</v>
      </c>
      <c r="H39" s="196">
        <f>'Пр.4 Ведом23-25'!I1200</f>
        <v>0</v>
      </c>
    </row>
    <row r="40" spans="1:11" s="112" customFormat="1" ht="30.2" customHeight="1" x14ac:dyDescent="0.25">
      <c r="A40" s="367" t="s">
        <v>309</v>
      </c>
      <c r="B40" s="370" t="s">
        <v>84</v>
      </c>
      <c r="C40" s="370" t="s">
        <v>123</v>
      </c>
      <c r="D40" s="370" t="s">
        <v>424</v>
      </c>
      <c r="E40" s="370"/>
      <c r="F40" s="19">
        <f>F41</f>
        <v>86</v>
      </c>
      <c r="G40" s="19">
        <f t="shared" ref="G40:H41" si="16">G41</f>
        <v>0</v>
      </c>
      <c r="H40" s="19">
        <f t="shared" si="16"/>
        <v>60</v>
      </c>
      <c r="I40" s="233"/>
      <c r="J40" s="233"/>
      <c r="K40" s="233"/>
    </row>
    <row r="41" spans="1:11" s="112" customFormat="1" ht="85.7" customHeight="1" x14ac:dyDescent="0.25">
      <c r="A41" s="367" t="s">
        <v>87</v>
      </c>
      <c r="B41" s="370" t="s">
        <v>84</v>
      </c>
      <c r="C41" s="370" t="s">
        <v>123</v>
      </c>
      <c r="D41" s="370" t="s">
        <v>424</v>
      </c>
      <c r="E41" s="370" t="s">
        <v>88</v>
      </c>
      <c r="F41" s="19">
        <f>F42</f>
        <v>86</v>
      </c>
      <c r="G41" s="19">
        <f t="shared" si="16"/>
        <v>0</v>
      </c>
      <c r="H41" s="19">
        <f t="shared" si="16"/>
        <v>60</v>
      </c>
      <c r="I41" s="233"/>
      <c r="J41" s="233"/>
      <c r="K41" s="233"/>
    </row>
    <row r="42" spans="1:11" s="112" customFormat="1" ht="38.25" customHeight="1" x14ac:dyDescent="0.25">
      <c r="A42" s="367" t="s">
        <v>89</v>
      </c>
      <c r="B42" s="370" t="s">
        <v>84</v>
      </c>
      <c r="C42" s="370" t="s">
        <v>123</v>
      </c>
      <c r="D42" s="370" t="s">
        <v>424</v>
      </c>
      <c r="E42" s="370" t="s">
        <v>90</v>
      </c>
      <c r="F42" s="19">
        <f>'Пр.4 Ведом23-25'!G1203</f>
        <v>86</v>
      </c>
      <c r="G42" s="19">
        <f>'Пр.4 Ведом23-25'!H1203</f>
        <v>0</v>
      </c>
      <c r="H42" s="19">
        <f>'Пр.4 Ведом23-25'!I1203</f>
        <v>60</v>
      </c>
      <c r="I42" s="233"/>
      <c r="J42" s="233"/>
      <c r="K42" s="233"/>
    </row>
    <row r="43" spans="1:11" ht="63" x14ac:dyDescent="0.25">
      <c r="A43" s="199" t="s">
        <v>105</v>
      </c>
      <c r="B43" s="200" t="s">
        <v>84</v>
      </c>
      <c r="C43" s="200" t="s">
        <v>106</v>
      </c>
      <c r="D43" s="200"/>
      <c r="E43" s="200"/>
      <c r="F43" s="195">
        <f>F44+F82</f>
        <v>91148.751000000004</v>
      </c>
      <c r="G43" s="195">
        <f t="shared" ref="G43:H43" si="17">G44+G82</f>
        <v>84359.42</v>
      </c>
      <c r="H43" s="195">
        <f t="shared" si="17"/>
        <v>85526.37000000001</v>
      </c>
    </row>
    <row r="44" spans="1:11" ht="31.5" x14ac:dyDescent="0.25">
      <c r="A44" s="199" t="s">
        <v>367</v>
      </c>
      <c r="B44" s="200" t="s">
        <v>84</v>
      </c>
      <c r="C44" s="200" t="s">
        <v>106</v>
      </c>
      <c r="D44" s="200" t="s">
        <v>326</v>
      </c>
      <c r="E44" s="200"/>
      <c r="F44" s="195">
        <f>F45+F63</f>
        <v>90545.751000000004</v>
      </c>
      <c r="G44" s="195">
        <f t="shared" ref="G44:H44" si="18">G45+G63</f>
        <v>83836.42</v>
      </c>
      <c r="H44" s="195">
        <f t="shared" si="18"/>
        <v>85003.37000000001</v>
      </c>
    </row>
    <row r="45" spans="1:11" ht="15.75" x14ac:dyDescent="0.25">
      <c r="A45" s="199" t="s">
        <v>368</v>
      </c>
      <c r="B45" s="200" t="s">
        <v>84</v>
      </c>
      <c r="C45" s="200" t="s">
        <v>106</v>
      </c>
      <c r="D45" s="200" t="s">
        <v>327</v>
      </c>
      <c r="E45" s="200"/>
      <c r="F45" s="195">
        <f>F46+F55+F60</f>
        <v>86319.251000000004</v>
      </c>
      <c r="G45" s="195">
        <f t="shared" ref="G45:H45" si="19">G46+G55+G60</f>
        <v>79432.02</v>
      </c>
      <c r="H45" s="195">
        <f t="shared" si="19"/>
        <v>80423.070000000007</v>
      </c>
    </row>
    <row r="46" spans="1:11" ht="31.5" x14ac:dyDescent="0.25">
      <c r="A46" s="367" t="s">
        <v>351</v>
      </c>
      <c r="B46" s="370" t="s">
        <v>84</v>
      </c>
      <c r="C46" s="370" t="s">
        <v>106</v>
      </c>
      <c r="D46" s="370" t="s">
        <v>328</v>
      </c>
      <c r="E46" s="370"/>
      <c r="F46" s="196">
        <f>F47+F49+F51+F53</f>
        <v>74189.391000000003</v>
      </c>
      <c r="G46" s="196">
        <f t="shared" ref="G46:H46" si="20">G47+G49+G51+G53</f>
        <v>67719.92</v>
      </c>
      <c r="H46" s="196">
        <f t="shared" si="20"/>
        <v>69117.47</v>
      </c>
    </row>
    <row r="47" spans="1:11" ht="78.75" x14ac:dyDescent="0.25">
      <c r="A47" s="367" t="s">
        <v>87</v>
      </c>
      <c r="B47" s="370" t="s">
        <v>84</v>
      </c>
      <c r="C47" s="370" t="s">
        <v>106</v>
      </c>
      <c r="D47" s="370" t="s">
        <v>328</v>
      </c>
      <c r="E47" s="370" t="s">
        <v>88</v>
      </c>
      <c r="F47" s="158">
        <f>F48</f>
        <v>65771.040000000008</v>
      </c>
      <c r="G47" s="158">
        <f t="shared" ref="G47:H47" si="21">G48</f>
        <v>66958.240000000005</v>
      </c>
      <c r="H47" s="158">
        <f t="shared" si="21"/>
        <v>68355.790000000008</v>
      </c>
    </row>
    <row r="48" spans="1:11" ht="31.5" x14ac:dyDescent="0.25">
      <c r="A48" s="367" t="s">
        <v>89</v>
      </c>
      <c r="B48" s="370" t="s">
        <v>84</v>
      </c>
      <c r="C48" s="370" t="s">
        <v>106</v>
      </c>
      <c r="D48" s="370" t="s">
        <v>328</v>
      </c>
      <c r="E48" s="370" t="s">
        <v>90</v>
      </c>
      <c r="F48" s="158">
        <f>'Пр.4 Ведом23-25'!G61+'Пр.4 Ведом23-25'!G576</f>
        <v>65771.040000000008</v>
      </c>
      <c r="G48" s="158">
        <f>'Пр.4 Ведом23-25'!H61+'Пр.4 Ведом23-25'!H576</f>
        <v>66958.240000000005</v>
      </c>
      <c r="H48" s="158">
        <f>'Пр.4 Ведом23-25'!I61+'Пр.4 Ведом23-25'!I576</f>
        <v>68355.790000000008</v>
      </c>
    </row>
    <row r="49" spans="1:11" ht="31.5" x14ac:dyDescent="0.25">
      <c r="A49" s="367" t="s">
        <v>91</v>
      </c>
      <c r="B49" s="370" t="s">
        <v>84</v>
      </c>
      <c r="C49" s="370" t="s">
        <v>106</v>
      </c>
      <c r="D49" s="370" t="s">
        <v>328</v>
      </c>
      <c r="E49" s="370" t="s">
        <v>92</v>
      </c>
      <c r="F49" s="196">
        <f>F50</f>
        <v>8191.6709999999994</v>
      </c>
      <c r="G49" s="196">
        <f t="shared" ref="G49:H49" si="22">G50</f>
        <v>535</v>
      </c>
      <c r="H49" s="196">
        <f t="shared" si="22"/>
        <v>535</v>
      </c>
    </row>
    <row r="50" spans="1:11" ht="47.25" x14ac:dyDescent="0.25">
      <c r="A50" s="367" t="s">
        <v>93</v>
      </c>
      <c r="B50" s="370" t="s">
        <v>84</v>
      </c>
      <c r="C50" s="370" t="s">
        <v>106</v>
      </c>
      <c r="D50" s="370" t="s">
        <v>328</v>
      </c>
      <c r="E50" s="370" t="s">
        <v>94</v>
      </c>
      <c r="F50" s="196">
        <f>'Пр.4 Ведом23-25'!G63+'Пр.4 Ведом23-25'!G578</f>
        <v>8191.6709999999994</v>
      </c>
      <c r="G50" s="196">
        <f>'Пр.4 Ведом23-25'!H63+'Пр.4 Ведом23-25'!H578</f>
        <v>535</v>
      </c>
      <c r="H50" s="196">
        <f>'Пр.4 Ведом23-25'!I63+'Пр.4 Ведом23-25'!I578</f>
        <v>535</v>
      </c>
    </row>
    <row r="51" spans="1:11" s="112" customFormat="1" ht="31.5" hidden="1" x14ac:dyDescent="0.25">
      <c r="A51" s="367" t="s">
        <v>140</v>
      </c>
      <c r="B51" s="370" t="s">
        <v>84</v>
      </c>
      <c r="C51" s="370" t="s">
        <v>106</v>
      </c>
      <c r="D51" s="370" t="s">
        <v>328</v>
      </c>
      <c r="E51" s="370" t="s">
        <v>141</v>
      </c>
      <c r="F51" s="196">
        <f>F52</f>
        <v>0</v>
      </c>
      <c r="G51" s="196">
        <f t="shared" ref="G51:H51" si="23">G52</f>
        <v>0</v>
      </c>
      <c r="H51" s="196">
        <f t="shared" si="23"/>
        <v>0</v>
      </c>
      <c r="I51" s="233"/>
      <c r="J51" s="233"/>
      <c r="K51" s="233"/>
    </row>
    <row r="52" spans="1:11" s="112" customFormat="1" ht="31.5" hidden="1" x14ac:dyDescent="0.25">
      <c r="A52" s="367" t="s">
        <v>142</v>
      </c>
      <c r="B52" s="370" t="s">
        <v>84</v>
      </c>
      <c r="C52" s="370" t="s">
        <v>106</v>
      </c>
      <c r="D52" s="370" t="s">
        <v>328</v>
      </c>
      <c r="E52" s="370" t="s">
        <v>143</v>
      </c>
      <c r="F52" s="196">
        <f>'Пр.4 Ведом23-25'!G65</f>
        <v>0</v>
      </c>
      <c r="G52" s="196">
        <f>'Пр.4 Ведом23-25'!H65</f>
        <v>0</v>
      </c>
      <c r="H52" s="196">
        <f>'Пр.4 Ведом23-25'!I65</f>
        <v>0</v>
      </c>
      <c r="I52" s="233"/>
      <c r="J52" s="233"/>
      <c r="K52" s="233"/>
    </row>
    <row r="53" spans="1:11" ht="15.75" x14ac:dyDescent="0.25">
      <c r="A53" s="367" t="s">
        <v>95</v>
      </c>
      <c r="B53" s="370" t="s">
        <v>84</v>
      </c>
      <c r="C53" s="370" t="s">
        <v>106</v>
      </c>
      <c r="D53" s="370" t="s">
        <v>328</v>
      </c>
      <c r="E53" s="370" t="s">
        <v>101</v>
      </c>
      <c r="F53" s="196">
        <f>F54</f>
        <v>226.68</v>
      </c>
      <c r="G53" s="196">
        <f t="shared" ref="G53:H53" si="24">G54</f>
        <v>226.68</v>
      </c>
      <c r="H53" s="196">
        <f t="shared" si="24"/>
        <v>226.68</v>
      </c>
    </row>
    <row r="54" spans="1:11" ht="15.75" x14ac:dyDescent="0.25">
      <c r="A54" s="367" t="s">
        <v>226</v>
      </c>
      <c r="B54" s="370" t="s">
        <v>84</v>
      </c>
      <c r="C54" s="370" t="s">
        <v>106</v>
      </c>
      <c r="D54" s="370" t="s">
        <v>328</v>
      </c>
      <c r="E54" s="370" t="s">
        <v>97</v>
      </c>
      <c r="F54" s="196">
        <f>'Пр.4 Ведом23-25'!G67+'Пр.4 Ведом23-25'!G580</f>
        <v>226.68</v>
      </c>
      <c r="G54" s="196">
        <f>'Пр.4 Ведом23-25'!H67+'Пр.4 Ведом23-25'!H580</f>
        <v>226.68</v>
      </c>
      <c r="H54" s="196">
        <f>'Пр.4 Ведом23-25'!I67+'Пр.4 Ведом23-25'!I580</f>
        <v>226.68</v>
      </c>
    </row>
    <row r="55" spans="1:11" ht="31.5" x14ac:dyDescent="0.25">
      <c r="A55" s="367" t="s">
        <v>310</v>
      </c>
      <c r="B55" s="370" t="s">
        <v>84</v>
      </c>
      <c r="C55" s="370" t="s">
        <v>106</v>
      </c>
      <c r="D55" s="370" t="s">
        <v>329</v>
      </c>
      <c r="E55" s="370"/>
      <c r="F55" s="158">
        <f>F56+F59</f>
        <v>10151.86</v>
      </c>
      <c r="G55" s="158">
        <f t="shared" ref="G55:H55" si="25">G56+G59</f>
        <v>10310.1</v>
      </c>
      <c r="H55" s="158">
        <f t="shared" si="25"/>
        <v>9903.6</v>
      </c>
    </row>
    <row r="56" spans="1:11" ht="78.75" x14ac:dyDescent="0.25">
      <c r="A56" s="367" t="s">
        <v>87</v>
      </c>
      <c r="B56" s="370" t="s">
        <v>84</v>
      </c>
      <c r="C56" s="370" t="s">
        <v>106</v>
      </c>
      <c r="D56" s="370" t="s">
        <v>329</v>
      </c>
      <c r="E56" s="370" t="s">
        <v>88</v>
      </c>
      <c r="F56" s="158">
        <f>F57</f>
        <v>8784.66</v>
      </c>
      <c r="G56" s="158">
        <f t="shared" ref="G56:H56" si="26">G57</f>
        <v>8860.9</v>
      </c>
      <c r="H56" s="158">
        <f t="shared" si="26"/>
        <v>8454.4</v>
      </c>
    </row>
    <row r="57" spans="1:11" ht="31.5" x14ac:dyDescent="0.25">
      <c r="A57" s="367" t="s">
        <v>89</v>
      </c>
      <c r="B57" s="370" t="s">
        <v>84</v>
      </c>
      <c r="C57" s="370" t="s">
        <v>106</v>
      </c>
      <c r="D57" s="370" t="s">
        <v>329</v>
      </c>
      <c r="E57" s="370" t="s">
        <v>90</v>
      </c>
      <c r="F57" s="158">
        <f>'Пр.4 Ведом23-25'!G70</f>
        <v>8784.66</v>
      </c>
      <c r="G57" s="158">
        <f>'Пр.4 Ведом23-25'!H70</f>
        <v>8860.9</v>
      </c>
      <c r="H57" s="158">
        <f>'Пр.4 Ведом23-25'!I70</f>
        <v>8454.4</v>
      </c>
    </row>
    <row r="58" spans="1:11" s="112" customFormat="1" ht="31.5" x14ac:dyDescent="0.25">
      <c r="A58" s="367" t="s">
        <v>91</v>
      </c>
      <c r="B58" s="370" t="s">
        <v>84</v>
      </c>
      <c r="C58" s="370" t="s">
        <v>106</v>
      </c>
      <c r="D58" s="370" t="s">
        <v>329</v>
      </c>
      <c r="E58" s="370" t="s">
        <v>92</v>
      </c>
      <c r="F58" s="19">
        <f>F59</f>
        <v>1367.2</v>
      </c>
      <c r="G58" s="19">
        <f t="shared" ref="G58:H58" si="27">G59</f>
        <v>1449.2</v>
      </c>
      <c r="H58" s="19">
        <f t="shared" si="27"/>
        <v>1449.2</v>
      </c>
      <c r="I58" s="233"/>
      <c r="J58" s="233"/>
      <c r="K58" s="233"/>
    </row>
    <row r="59" spans="1:11" s="112" customFormat="1" ht="47.25" x14ac:dyDescent="0.25">
      <c r="A59" s="367" t="s">
        <v>93</v>
      </c>
      <c r="B59" s="370" t="s">
        <v>84</v>
      </c>
      <c r="C59" s="370" t="s">
        <v>106</v>
      </c>
      <c r="D59" s="370" t="s">
        <v>329</v>
      </c>
      <c r="E59" s="370" t="s">
        <v>94</v>
      </c>
      <c r="F59" s="19">
        <f>'Пр.4 Ведом23-25'!G72</f>
        <v>1367.2</v>
      </c>
      <c r="G59" s="19">
        <f>'Пр.4 Ведом23-25'!H72</f>
        <v>1449.2</v>
      </c>
      <c r="H59" s="19">
        <f>'Пр.4 Ведом23-25'!I72</f>
        <v>1449.2</v>
      </c>
      <c r="I59" s="233"/>
      <c r="J59" s="233"/>
      <c r="K59" s="233"/>
    </row>
    <row r="60" spans="1:11" s="112" customFormat="1" ht="47.25" x14ac:dyDescent="0.25">
      <c r="A60" s="367" t="s">
        <v>309</v>
      </c>
      <c r="B60" s="370" t="s">
        <v>84</v>
      </c>
      <c r="C60" s="370" t="s">
        <v>106</v>
      </c>
      <c r="D60" s="370" t="s">
        <v>330</v>
      </c>
      <c r="E60" s="370"/>
      <c r="F60" s="19">
        <f>F61</f>
        <v>1978</v>
      </c>
      <c r="G60" s="19">
        <f t="shared" ref="G60:H61" si="28">G61</f>
        <v>1402</v>
      </c>
      <c r="H60" s="19">
        <f t="shared" si="28"/>
        <v>1402</v>
      </c>
      <c r="I60" s="233"/>
      <c r="J60" s="233"/>
      <c r="K60" s="233"/>
    </row>
    <row r="61" spans="1:11" s="112" customFormat="1" ht="78.75" x14ac:dyDescent="0.25">
      <c r="A61" s="367" t="s">
        <v>87</v>
      </c>
      <c r="B61" s="370" t="s">
        <v>84</v>
      </c>
      <c r="C61" s="370" t="s">
        <v>106</v>
      </c>
      <c r="D61" s="370" t="s">
        <v>330</v>
      </c>
      <c r="E61" s="370" t="s">
        <v>88</v>
      </c>
      <c r="F61" s="196">
        <f>F62</f>
        <v>1978</v>
      </c>
      <c r="G61" s="196">
        <f t="shared" si="28"/>
        <v>1402</v>
      </c>
      <c r="H61" s="196">
        <f t="shared" si="28"/>
        <v>1402</v>
      </c>
      <c r="I61" s="233"/>
      <c r="J61" s="233"/>
      <c r="K61" s="233"/>
    </row>
    <row r="62" spans="1:11" s="112" customFormat="1" ht="31.5" x14ac:dyDescent="0.25">
      <c r="A62" s="367" t="s">
        <v>89</v>
      </c>
      <c r="B62" s="370" t="s">
        <v>84</v>
      </c>
      <c r="C62" s="370" t="s">
        <v>106</v>
      </c>
      <c r="D62" s="370" t="s">
        <v>330</v>
      </c>
      <c r="E62" s="370" t="s">
        <v>90</v>
      </c>
      <c r="F62" s="9">
        <f>'Пр.4 Ведом23-25'!G75+'Пр.4 Ведом23-25'!G583</f>
        <v>1978</v>
      </c>
      <c r="G62" s="9">
        <f>'Пр.4 Ведом23-25'!H75+'Пр.4 Ведом23-25'!H583</f>
        <v>1402</v>
      </c>
      <c r="H62" s="9">
        <f>'Пр.4 Ведом23-25'!I75+'Пр.4 Ведом23-25'!I583</f>
        <v>1402</v>
      </c>
      <c r="I62" s="233"/>
      <c r="J62" s="233"/>
      <c r="K62" s="233"/>
    </row>
    <row r="63" spans="1:11" s="112" customFormat="1" ht="31.5" x14ac:dyDescent="0.25">
      <c r="A63" s="199" t="s">
        <v>343</v>
      </c>
      <c r="B63" s="200" t="s">
        <v>84</v>
      </c>
      <c r="C63" s="200" t="s">
        <v>106</v>
      </c>
      <c r="D63" s="200" t="s">
        <v>331</v>
      </c>
      <c r="E63" s="200"/>
      <c r="F63" s="35">
        <f>F64+F67+F72+F77</f>
        <v>4226.5</v>
      </c>
      <c r="G63" s="35">
        <f t="shared" ref="G63:H63" si="29">G64+G67+G72+G77</f>
        <v>4404.3999999999996</v>
      </c>
      <c r="H63" s="35">
        <f t="shared" si="29"/>
        <v>4580.2999999999993</v>
      </c>
      <c r="I63" s="233"/>
      <c r="J63" s="233"/>
      <c r="K63" s="233"/>
    </row>
    <row r="64" spans="1:11" s="112" customFormat="1" ht="47.25" hidden="1" x14ac:dyDescent="0.25">
      <c r="A64" s="367" t="s">
        <v>278</v>
      </c>
      <c r="B64" s="370" t="s">
        <v>84</v>
      </c>
      <c r="C64" s="370" t="s">
        <v>106</v>
      </c>
      <c r="D64" s="370" t="s">
        <v>369</v>
      </c>
      <c r="E64" s="200"/>
      <c r="F64" s="9">
        <f>F65</f>
        <v>0</v>
      </c>
      <c r="G64" s="9">
        <f t="shared" ref="G64:H65" si="30">G65</f>
        <v>0</v>
      </c>
      <c r="H64" s="9">
        <f t="shared" si="30"/>
        <v>0</v>
      </c>
      <c r="I64" s="233"/>
      <c r="J64" s="233"/>
      <c r="K64" s="233"/>
    </row>
    <row r="65" spans="1:11" s="112" customFormat="1" ht="31.5" hidden="1" x14ac:dyDescent="0.25">
      <c r="A65" s="367" t="s">
        <v>91</v>
      </c>
      <c r="B65" s="370" t="s">
        <v>84</v>
      </c>
      <c r="C65" s="370" t="s">
        <v>106</v>
      </c>
      <c r="D65" s="370" t="s">
        <v>369</v>
      </c>
      <c r="E65" s="370" t="s">
        <v>92</v>
      </c>
      <c r="F65" s="201">
        <f>F66</f>
        <v>0</v>
      </c>
      <c r="G65" s="201">
        <f t="shared" si="30"/>
        <v>0</v>
      </c>
      <c r="H65" s="201">
        <f t="shared" si="30"/>
        <v>0</v>
      </c>
      <c r="I65" s="233"/>
      <c r="J65" s="233"/>
      <c r="K65" s="233"/>
    </row>
    <row r="66" spans="1:11" s="112" customFormat="1" ht="47.25" hidden="1" x14ac:dyDescent="0.25">
      <c r="A66" s="367" t="s">
        <v>93</v>
      </c>
      <c r="B66" s="370" t="s">
        <v>84</v>
      </c>
      <c r="C66" s="370" t="s">
        <v>106</v>
      </c>
      <c r="D66" s="370" t="s">
        <v>369</v>
      </c>
      <c r="E66" s="370" t="s">
        <v>94</v>
      </c>
      <c r="F66" s="201">
        <f>'Пр.4 Ведом23-25'!G79</f>
        <v>0</v>
      </c>
      <c r="G66" s="201">
        <f>'Пр.4 Ведом23-25'!H79</f>
        <v>0</v>
      </c>
      <c r="H66" s="201">
        <f>'Пр.4 Ведом23-25'!I79</f>
        <v>0</v>
      </c>
      <c r="I66" s="233"/>
      <c r="J66" s="233"/>
      <c r="K66" s="233"/>
    </row>
    <row r="67" spans="1:11" s="112" customFormat="1" ht="47.25" x14ac:dyDescent="0.25">
      <c r="A67" s="21" t="s">
        <v>114</v>
      </c>
      <c r="B67" s="370" t="s">
        <v>84</v>
      </c>
      <c r="C67" s="370" t="s">
        <v>106</v>
      </c>
      <c r="D67" s="370" t="s">
        <v>370</v>
      </c>
      <c r="E67" s="370"/>
      <c r="F67" s="201">
        <f>F68+F70</f>
        <v>565.9</v>
      </c>
      <c r="G67" s="201">
        <f t="shared" ref="G67:H67" si="31">G68+G70</f>
        <v>597.1</v>
      </c>
      <c r="H67" s="201">
        <f t="shared" si="31"/>
        <v>620.6</v>
      </c>
      <c r="I67" s="233"/>
      <c r="J67" s="233"/>
      <c r="K67" s="233"/>
    </row>
    <row r="68" spans="1:11" s="112" customFormat="1" ht="78.75" x14ac:dyDescent="0.25">
      <c r="A68" s="367" t="s">
        <v>87</v>
      </c>
      <c r="B68" s="370" t="s">
        <v>84</v>
      </c>
      <c r="C68" s="370" t="s">
        <v>106</v>
      </c>
      <c r="D68" s="370" t="s">
        <v>370</v>
      </c>
      <c r="E68" s="370" t="s">
        <v>88</v>
      </c>
      <c r="F68" s="196">
        <f>F69</f>
        <v>472.9</v>
      </c>
      <c r="G68" s="196">
        <f t="shared" ref="G68:H68" si="32">G69</f>
        <v>498.95</v>
      </c>
      <c r="H68" s="196">
        <f t="shared" si="32"/>
        <v>518.6</v>
      </c>
      <c r="I68" s="233"/>
      <c r="J68" s="233"/>
      <c r="K68" s="233"/>
    </row>
    <row r="69" spans="1:11" s="112" customFormat="1" ht="31.5" x14ac:dyDescent="0.25">
      <c r="A69" s="367" t="s">
        <v>89</v>
      </c>
      <c r="B69" s="370" t="s">
        <v>84</v>
      </c>
      <c r="C69" s="370" t="s">
        <v>106</v>
      </c>
      <c r="D69" s="370" t="s">
        <v>370</v>
      </c>
      <c r="E69" s="370" t="s">
        <v>90</v>
      </c>
      <c r="F69" s="196">
        <f>'Пр.4 Ведом23-25'!G82</f>
        <v>472.9</v>
      </c>
      <c r="G69" s="196">
        <f>'Пр.4 Ведом23-25'!H82</f>
        <v>498.95</v>
      </c>
      <c r="H69" s="196">
        <f>'Пр.4 Ведом23-25'!I82</f>
        <v>518.6</v>
      </c>
      <c r="I69" s="233"/>
      <c r="J69" s="233"/>
      <c r="K69" s="233"/>
    </row>
    <row r="70" spans="1:11" s="112" customFormat="1" ht="31.5" x14ac:dyDescent="0.25">
      <c r="A70" s="367" t="s">
        <v>91</v>
      </c>
      <c r="B70" s="370" t="s">
        <v>84</v>
      </c>
      <c r="C70" s="370" t="s">
        <v>106</v>
      </c>
      <c r="D70" s="370" t="s">
        <v>370</v>
      </c>
      <c r="E70" s="370" t="s">
        <v>92</v>
      </c>
      <c r="F70" s="196">
        <f>F71</f>
        <v>93</v>
      </c>
      <c r="G70" s="196">
        <f t="shared" ref="G70:H70" si="33">G71</f>
        <v>98.15</v>
      </c>
      <c r="H70" s="196">
        <f t="shared" si="33"/>
        <v>102</v>
      </c>
      <c r="I70" s="233"/>
      <c r="J70" s="233"/>
      <c r="K70" s="233"/>
    </row>
    <row r="71" spans="1:11" s="112" customFormat="1" ht="47.25" x14ac:dyDescent="0.25">
      <c r="A71" s="367" t="s">
        <v>93</v>
      </c>
      <c r="B71" s="370" t="s">
        <v>84</v>
      </c>
      <c r="C71" s="370" t="s">
        <v>106</v>
      </c>
      <c r="D71" s="370" t="s">
        <v>370</v>
      </c>
      <c r="E71" s="370" t="s">
        <v>94</v>
      </c>
      <c r="F71" s="196">
        <f>'Пр.4 Ведом23-25'!G84</f>
        <v>93</v>
      </c>
      <c r="G71" s="196">
        <f>'Пр.4 Ведом23-25'!H84</f>
        <v>98.15</v>
      </c>
      <c r="H71" s="196">
        <f>'Пр.4 Ведом23-25'!I84</f>
        <v>102</v>
      </c>
      <c r="I71" s="233"/>
      <c r="J71" s="233"/>
      <c r="K71" s="233"/>
    </row>
    <row r="72" spans="1:11" s="112" customFormat="1" ht="47.25" x14ac:dyDescent="0.25">
      <c r="A72" s="21" t="s">
        <v>116</v>
      </c>
      <c r="B72" s="370" t="s">
        <v>84</v>
      </c>
      <c r="C72" s="370" t="s">
        <v>106</v>
      </c>
      <c r="D72" s="370" t="s">
        <v>371</v>
      </c>
      <c r="E72" s="370"/>
      <c r="F72" s="196">
        <f>F73+F75</f>
        <v>1548.8</v>
      </c>
      <c r="G72" s="196">
        <f t="shared" ref="G72:H72" si="34">G73+G75</f>
        <v>1610.9</v>
      </c>
      <c r="H72" s="196">
        <f t="shared" si="34"/>
        <v>1675.3</v>
      </c>
      <c r="I72" s="233"/>
      <c r="J72" s="233"/>
      <c r="K72" s="233"/>
    </row>
    <row r="73" spans="1:11" ht="78.75" x14ac:dyDescent="0.25">
      <c r="A73" s="367" t="s">
        <v>87</v>
      </c>
      <c r="B73" s="370" t="s">
        <v>84</v>
      </c>
      <c r="C73" s="370" t="s">
        <v>106</v>
      </c>
      <c r="D73" s="370" t="s">
        <v>371</v>
      </c>
      <c r="E73" s="370" t="s">
        <v>88</v>
      </c>
      <c r="F73" s="196">
        <f>F74</f>
        <v>1408</v>
      </c>
      <c r="G73" s="196">
        <f t="shared" ref="G73:H73" si="35">G74</f>
        <v>1464.5</v>
      </c>
      <c r="H73" s="196">
        <f t="shared" si="35"/>
        <v>1523.1</v>
      </c>
    </row>
    <row r="74" spans="1:11" ht="31.5" x14ac:dyDescent="0.25">
      <c r="A74" s="367" t="s">
        <v>89</v>
      </c>
      <c r="B74" s="370" t="s">
        <v>84</v>
      </c>
      <c r="C74" s="370" t="s">
        <v>106</v>
      </c>
      <c r="D74" s="370" t="s">
        <v>371</v>
      </c>
      <c r="E74" s="370" t="s">
        <v>90</v>
      </c>
      <c r="F74" s="196">
        <f>'Пр.4 Ведом23-25'!G87</f>
        <v>1408</v>
      </c>
      <c r="G74" s="196">
        <f>'Пр.4 Ведом23-25'!H87</f>
        <v>1464.5</v>
      </c>
      <c r="H74" s="196">
        <f>'Пр.4 Ведом23-25'!I87</f>
        <v>1523.1</v>
      </c>
    </row>
    <row r="75" spans="1:11" ht="31.5" x14ac:dyDescent="0.25">
      <c r="A75" s="367" t="s">
        <v>117</v>
      </c>
      <c r="B75" s="370" t="s">
        <v>84</v>
      </c>
      <c r="C75" s="370" t="s">
        <v>106</v>
      </c>
      <c r="D75" s="370" t="s">
        <v>371</v>
      </c>
      <c r="E75" s="370" t="s">
        <v>92</v>
      </c>
      <c r="F75" s="196">
        <f>F76</f>
        <v>140.80000000000001</v>
      </c>
      <c r="G75" s="196">
        <f t="shared" ref="G75:H75" si="36">G76</f>
        <v>146.4</v>
      </c>
      <c r="H75" s="196">
        <f t="shared" si="36"/>
        <v>152.19999999999999</v>
      </c>
    </row>
    <row r="76" spans="1:11" ht="47.25" x14ac:dyDescent="0.25">
      <c r="A76" s="367" t="s">
        <v>93</v>
      </c>
      <c r="B76" s="370" t="s">
        <v>84</v>
      </c>
      <c r="C76" s="370" t="s">
        <v>106</v>
      </c>
      <c r="D76" s="370" t="s">
        <v>371</v>
      </c>
      <c r="E76" s="370" t="s">
        <v>94</v>
      </c>
      <c r="F76" s="196">
        <f>'Пр.4 Ведом23-25'!G89</f>
        <v>140.80000000000001</v>
      </c>
      <c r="G76" s="196">
        <f>'Пр.4 Ведом23-25'!H89</f>
        <v>146.4</v>
      </c>
      <c r="H76" s="196">
        <f>'Пр.4 Ведом23-25'!I89</f>
        <v>152.19999999999999</v>
      </c>
    </row>
    <row r="77" spans="1:11" ht="47.25" x14ac:dyDescent="0.25">
      <c r="A77" s="367" t="s">
        <v>860</v>
      </c>
      <c r="B77" s="370" t="s">
        <v>84</v>
      </c>
      <c r="C77" s="370" t="s">
        <v>106</v>
      </c>
      <c r="D77" s="370" t="s">
        <v>773</v>
      </c>
      <c r="E77" s="370"/>
      <c r="F77" s="196">
        <f>F78+F80</f>
        <v>2111.8000000000002</v>
      </c>
      <c r="G77" s="196">
        <f t="shared" ref="G77:H77" si="37">G78+G80</f>
        <v>2196.4</v>
      </c>
      <c r="H77" s="196">
        <f t="shared" si="37"/>
        <v>2284.3999999999996</v>
      </c>
    </row>
    <row r="78" spans="1:11" s="112" customFormat="1" ht="78.75" x14ac:dyDescent="0.25">
      <c r="A78" s="367" t="s">
        <v>87</v>
      </c>
      <c r="B78" s="370" t="s">
        <v>84</v>
      </c>
      <c r="C78" s="370" t="s">
        <v>106</v>
      </c>
      <c r="D78" s="370" t="s">
        <v>773</v>
      </c>
      <c r="E78" s="370" t="s">
        <v>88</v>
      </c>
      <c r="F78" s="201">
        <f>F79</f>
        <v>1985.3</v>
      </c>
      <c r="G78" s="201">
        <f t="shared" ref="G78:H78" si="38">G79</f>
        <v>1996.7</v>
      </c>
      <c r="H78" s="201">
        <f t="shared" si="38"/>
        <v>2076.6999999999998</v>
      </c>
      <c r="I78" s="233"/>
      <c r="J78" s="233"/>
      <c r="K78" s="233"/>
    </row>
    <row r="79" spans="1:11" s="112" customFormat="1" ht="31.5" x14ac:dyDescent="0.25">
      <c r="A79" s="367" t="s">
        <v>89</v>
      </c>
      <c r="B79" s="370" t="s">
        <v>84</v>
      </c>
      <c r="C79" s="370" t="s">
        <v>106</v>
      </c>
      <c r="D79" s="370" t="s">
        <v>773</v>
      </c>
      <c r="E79" s="370" t="s">
        <v>90</v>
      </c>
      <c r="F79" s="201">
        <f>'Пр.4 Ведом23-25'!G92</f>
        <v>1985.3</v>
      </c>
      <c r="G79" s="201">
        <f>'Пр.4 Ведом23-25'!H92</f>
        <v>1996.7</v>
      </c>
      <c r="H79" s="201">
        <f>'Пр.4 Ведом23-25'!I92</f>
        <v>2076.6999999999998</v>
      </c>
      <c r="I79" s="233"/>
      <c r="J79" s="233"/>
      <c r="K79" s="233"/>
    </row>
    <row r="80" spans="1:11" s="112" customFormat="1" ht="31.5" x14ac:dyDescent="0.25">
      <c r="A80" s="367" t="s">
        <v>91</v>
      </c>
      <c r="B80" s="370" t="s">
        <v>84</v>
      </c>
      <c r="C80" s="370" t="s">
        <v>106</v>
      </c>
      <c r="D80" s="370" t="s">
        <v>773</v>
      </c>
      <c r="E80" s="370" t="s">
        <v>92</v>
      </c>
      <c r="F80" s="201">
        <f>F81</f>
        <v>126.5</v>
      </c>
      <c r="G80" s="201">
        <f t="shared" ref="G80:H80" si="39">G81</f>
        <v>199.7</v>
      </c>
      <c r="H80" s="201">
        <f t="shared" si="39"/>
        <v>207.7</v>
      </c>
      <c r="I80" s="233"/>
      <c r="J80" s="233"/>
      <c r="K80" s="233"/>
    </row>
    <row r="81" spans="1:11" s="232" customFormat="1" ht="47.25" x14ac:dyDescent="0.25">
      <c r="A81" s="367" t="s">
        <v>93</v>
      </c>
      <c r="B81" s="370" t="s">
        <v>84</v>
      </c>
      <c r="C81" s="370" t="s">
        <v>106</v>
      </c>
      <c r="D81" s="370" t="s">
        <v>773</v>
      </c>
      <c r="E81" s="370" t="s">
        <v>94</v>
      </c>
      <c r="F81" s="201">
        <f>'Пр.4 Ведом23-25'!G94</f>
        <v>126.5</v>
      </c>
      <c r="G81" s="201">
        <f>'Пр.4 Ведом23-25'!H94</f>
        <v>199.7</v>
      </c>
      <c r="H81" s="201">
        <f>'Пр.4 Ведом23-25'!I94</f>
        <v>207.7</v>
      </c>
      <c r="I81" s="233"/>
      <c r="J81" s="233"/>
      <c r="K81" s="233"/>
    </row>
    <row r="82" spans="1:11" s="232" customFormat="1" ht="47.25" x14ac:dyDescent="0.25">
      <c r="A82" s="199" t="s">
        <v>857</v>
      </c>
      <c r="B82" s="200" t="s">
        <v>84</v>
      </c>
      <c r="C82" s="200" t="s">
        <v>106</v>
      </c>
      <c r="D82" s="200" t="s">
        <v>109</v>
      </c>
      <c r="E82" s="200"/>
      <c r="F82" s="198">
        <f>F83+F87+F96</f>
        <v>603</v>
      </c>
      <c r="G82" s="198">
        <f t="shared" ref="G82:H82" si="40">G83+G87+G96</f>
        <v>523</v>
      </c>
      <c r="H82" s="198">
        <f t="shared" si="40"/>
        <v>523</v>
      </c>
      <c r="I82" s="233"/>
      <c r="J82" s="233"/>
      <c r="K82" s="233"/>
    </row>
    <row r="83" spans="1:11" s="232" customFormat="1" ht="63" x14ac:dyDescent="0.25">
      <c r="A83" s="34" t="s">
        <v>896</v>
      </c>
      <c r="B83" s="200" t="s">
        <v>84</v>
      </c>
      <c r="C83" s="200" t="s">
        <v>106</v>
      </c>
      <c r="D83" s="6" t="s">
        <v>317</v>
      </c>
      <c r="E83" s="200"/>
      <c r="F83" s="195">
        <f>F84</f>
        <v>526</v>
      </c>
      <c r="G83" s="195">
        <f t="shared" ref="G83:H85" si="41">G84</f>
        <v>446</v>
      </c>
      <c r="H83" s="195">
        <f t="shared" si="41"/>
        <v>446</v>
      </c>
      <c r="I83" s="233"/>
      <c r="J83" s="233"/>
      <c r="K83" s="233"/>
    </row>
    <row r="84" spans="1:11" s="232" customFormat="1" ht="47.25" x14ac:dyDescent="0.25">
      <c r="A84" s="20" t="s">
        <v>632</v>
      </c>
      <c r="B84" s="370" t="s">
        <v>84</v>
      </c>
      <c r="C84" s="370" t="s">
        <v>106</v>
      </c>
      <c r="D84" s="369" t="s">
        <v>311</v>
      </c>
      <c r="E84" s="370"/>
      <c r="F84" s="196">
        <f>F85</f>
        <v>526</v>
      </c>
      <c r="G84" s="196">
        <f t="shared" si="41"/>
        <v>446</v>
      </c>
      <c r="H84" s="196">
        <f t="shared" si="41"/>
        <v>446</v>
      </c>
      <c r="I84" s="233"/>
      <c r="J84" s="233"/>
      <c r="K84" s="233"/>
    </row>
    <row r="85" spans="1:11" s="232" customFormat="1" ht="31.5" x14ac:dyDescent="0.25">
      <c r="A85" s="367" t="s">
        <v>91</v>
      </c>
      <c r="B85" s="370" t="s">
        <v>84</v>
      </c>
      <c r="C85" s="370" t="s">
        <v>106</v>
      </c>
      <c r="D85" s="369" t="s">
        <v>311</v>
      </c>
      <c r="E85" s="370" t="s">
        <v>92</v>
      </c>
      <c r="F85" s="196">
        <f>F86</f>
        <v>526</v>
      </c>
      <c r="G85" s="196">
        <f t="shared" si="41"/>
        <v>446</v>
      </c>
      <c r="H85" s="196">
        <f t="shared" si="41"/>
        <v>446</v>
      </c>
      <c r="I85" s="233"/>
      <c r="J85" s="233"/>
      <c r="K85" s="233"/>
    </row>
    <row r="86" spans="1:11" s="232" customFormat="1" ht="47.25" x14ac:dyDescent="0.25">
      <c r="A86" s="367" t="s">
        <v>93</v>
      </c>
      <c r="B86" s="370" t="s">
        <v>84</v>
      </c>
      <c r="C86" s="370" t="s">
        <v>106</v>
      </c>
      <c r="D86" s="369" t="s">
        <v>311</v>
      </c>
      <c r="E86" s="370" t="s">
        <v>94</v>
      </c>
      <c r="F86" s="196">
        <f>'Пр.4 Ведом23-25'!G99</f>
        <v>526</v>
      </c>
      <c r="G86" s="196">
        <f>'Пр.4 Ведом23-25'!H99</f>
        <v>446</v>
      </c>
      <c r="H86" s="196">
        <f>'Пр.4 Ведом23-25'!I99</f>
        <v>446</v>
      </c>
      <c r="I86" s="233"/>
      <c r="J86" s="233"/>
      <c r="K86" s="233"/>
    </row>
    <row r="87" spans="1:11" s="232" customFormat="1" ht="78.75" x14ac:dyDescent="0.25">
      <c r="A87" s="365" t="s">
        <v>858</v>
      </c>
      <c r="B87" s="200" t="s">
        <v>84</v>
      </c>
      <c r="C87" s="200" t="s">
        <v>106</v>
      </c>
      <c r="D87" s="6" t="s">
        <v>318</v>
      </c>
      <c r="E87" s="200"/>
      <c r="F87" s="195">
        <f>F88+F93</f>
        <v>77</v>
      </c>
      <c r="G87" s="195">
        <f t="shared" ref="G87:H87" si="42">G88+G93</f>
        <v>77</v>
      </c>
      <c r="H87" s="195">
        <f t="shared" si="42"/>
        <v>77</v>
      </c>
      <c r="I87" s="233"/>
      <c r="J87" s="233"/>
      <c r="K87" s="233"/>
    </row>
    <row r="88" spans="1:11" s="112" customFormat="1" ht="47.25" x14ac:dyDescent="0.25">
      <c r="A88" s="90" t="s">
        <v>110</v>
      </c>
      <c r="B88" s="370" t="s">
        <v>84</v>
      </c>
      <c r="C88" s="370" t="s">
        <v>106</v>
      </c>
      <c r="D88" s="369" t="s">
        <v>312</v>
      </c>
      <c r="E88" s="370"/>
      <c r="F88" s="196">
        <f>F89+F91</f>
        <v>77</v>
      </c>
      <c r="G88" s="196">
        <f t="shared" ref="G88:H88" si="43">G89+G91</f>
        <v>77</v>
      </c>
      <c r="H88" s="196">
        <f t="shared" si="43"/>
        <v>77</v>
      </c>
      <c r="I88" s="233"/>
      <c r="J88" s="233"/>
      <c r="K88" s="233"/>
    </row>
    <row r="89" spans="1:11" s="112" customFormat="1" ht="78.75" x14ac:dyDescent="0.25">
      <c r="A89" s="367" t="s">
        <v>87</v>
      </c>
      <c r="B89" s="370" t="s">
        <v>84</v>
      </c>
      <c r="C89" s="370" t="s">
        <v>106</v>
      </c>
      <c r="D89" s="369" t="s">
        <v>312</v>
      </c>
      <c r="E89" s="370" t="s">
        <v>88</v>
      </c>
      <c r="F89" s="196">
        <f>F90</f>
        <v>37.200000000000003</v>
      </c>
      <c r="G89" s="196">
        <f t="shared" ref="G89:H89" si="44">G90</f>
        <v>37.200000000000003</v>
      </c>
      <c r="H89" s="196">
        <f t="shared" si="44"/>
        <v>37.200000000000003</v>
      </c>
      <c r="I89" s="233"/>
      <c r="J89" s="233"/>
      <c r="K89" s="233"/>
    </row>
    <row r="90" spans="1:11" s="112" customFormat="1" ht="31.5" x14ac:dyDescent="0.25">
      <c r="A90" s="367" t="s">
        <v>89</v>
      </c>
      <c r="B90" s="370" t="s">
        <v>84</v>
      </c>
      <c r="C90" s="370" t="s">
        <v>106</v>
      </c>
      <c r="D90" s="369" t="s">
        <v>312</v>
      </c>
      <c r="E90" s="370" t="s">
        <v>90</v>
      </c>
      <c r="F90" s="196">
        <f>'Пр.4 Ведом23-25'!G103</f>
        <v>37.200000000000003</v>
      </c>
      <c r="G90" s="196">
        <f>'Пр.4 Ведом23-25'!H103</f>
        <v>37.200000000000003</v>
      </c>
      <c r="H90" s="196">
        <f>'Пр.4 Ведом23-25'!I103</f>
        <v>37.200000000000003</v>
      </c>
      <c r="I90" s="233"/>
      <c r="J90" s="233"/>
      <c r="K90" s="233"/>
    </row>
    <row r="91" spans="1:11" s="112" customFormat="1" ht="31.5" x14ac:dyDescent="0.25">
      <c r="A91" s="367" t="s">
        <v>91</v>
      </c>
      <c r="B91" s="370" t="s">
        <v>84</v>
      </c>
      <c r="C91" s="370" t="s">
        <v>106</v>
      </c>
      <c r="D91" s="369" t="s">
        <v>312</v>
      </c>
      <c r="E91" s="370" t="s">
        <v>92</v>
      </c>
      <c r="F91" s="196">
        <f>F92</f>
        <v>39.799999999999997</v>
      </c>
      <c r="G91" s="196">
        <f t="shared" ref="G91:H91" si="45">G92</f>
        <v>39.799999999999997</v>
      </c>
      <c r="H91" s="196">
        <f t="shared" si="45"/>
        <v>39.799999999999997</v>
      </c>
      <c r="I91" s="233"/>
      <c r="J91" s="233"/>
      <c r="K91" s="233"/>
    </row>
    <row r="92" spans="1:11" s="112" customFormat="1" ht="47.25" x14ac:dyDescent="0.25">
      <c r="A92" s="367" t="s">
        <v>93</v>
      </c>
      <c r="B92" s="370" t="s">
        <v>84</v>
      </c>
      <c r="C92" s="370" t="s">
        <v>106</v>
      </c>
      <c r="D92" s="369" t="s">
        <v>312</v>
      </c>
      <c r="E92" s="370" t="s">
        <v>94</v>
      </c>
      <c r="F92" s="196">
        <f>'Пр.4 Ведом23-25'!G105</f>
        <v>39.799999999999997</v>
      </c>
      <c r="G92" s="196">
        <f>'Пр.4 Ведом23-25'!H105</f>
        <v>39.799999999999997</v>
      </c>
      <c r="H92" s="196">
        <f>'Пр.4 Ведом23-25'!I105</f>
        <v>39.799999999999997</v>
      </c>
      <c r="I92" s="233"/>
      <c r="J92" s="233"/>
      <c r="K92" s="233"/>
    </row>
    <row r="93" spans="1:11" s="112" customFormat="1" ht="47.25" x14ac:dyDescent="0.25">
      <c r="A93" s="21" t="s">
        <v>509</v>
      </c>
      <c r="B93" s="370" t="s">
        <v>84</v>
      </c>
      <c r="C93" s="370" t="s">
        <v>106</v>
      </c>
      <c r="D93" s="369" t="s">
        <v>427</v>
      </c>
      <c r="E93" s="370"/>
      <c r="F93" s="196">
        <f>F94</f>
        <v>0</v>
      </c>
      <c r="G93" s="196">
        <f t="shared" ref="G93:H94" si="46">G94</f>
        <v>0</v>
      </c>
      <c r="H93" s="196">
        <f t="shared" si="46"/>
        <v>0</v>
      </c>
      <c r="I93" s="233"/>
      <c r="J93" s="233"/>
      <c r="K93" s="233"/>
    </row>
    <row r="94" spans="1:11" s="112" customFormat="1" ht="31.5" x14ac:dyDescent="0.25">
      <c r="A94" s="367" t="s">
        <v>91</v>
      </c>
      <c r="B94" s="370" t="s">
        <v>84</v>
      </c>
      <c r="C94" s="370" t="s">
        <v>106</v>
      </c>
      <c r="D94" s="369" t="s">
        <v>427</v>
      </c>
      <c r="E94" s="370" t="s">
        <v>92</v>
      </c>
      <c r="F94" s="196">
        <f>F95</f>
        <v>0</v>
      </c>
      <c r="G94" s="196">
        <f t="shared" si="46"/>
        <v>0</v>
      </c>
      <c r="H94" s="196">
        <f t="shared" si="46"/>
        <v>0</v>
      </c>
      <c r="I94" s="233"/>
      <c r="J94" s="233"/>
      <c r="K94" s="233"/>
    </row>
    <row r="95" spans="1:11" s="112" customFormat="1" ht="47.25" x14ac:dyDescent="0.25">
      <c r="A95" s="367" t="s">
        <v>93</v>
      </c>
      <c r="B95" s="370" t="s">
        <v>84</v>
      </c>
      <c r="C95" s="370" t="s">
        <v>106</v>
      </c>
      <c r="D95" s="369" t="s">
        <v>262</v>
      </c>
      <c r="E95" s="370" t="s">
        <v>94</v>
      </c>
      <c r="F95" s="196">
        <f>'Пр.4 Ведом23-25'!G108</f>
        <v>0</v>
      </c>
      <c r="G95" s="196">
        <f>'Пр.4 Ведом23-25'!H108</f>
        <v>0</v>
      </c>
      <c r="H95" s="196">
        <f>'Пр.4 Ведом23-25'!I108</f>
        <v>0</v>
      </c>
      <c r="I95" s="233"/>
      <c r="J95" s="233"/>
      <c r="K95" s="233"/>
    </row>
    <row r="96" spans="1:11" s="112" customFormat="1" ht="63" hidden="1" x14ac:dyDescent="0.25">
      <c r="A96" s="121" t="s">
        <v>437</v>
      </c>
      <c r="B96" s="200" t="s">
        <v>84</v>
      </c>
      <c r="C96" s="200" t="s">
        <v>106</v>
      </c>
      <c r="D96" s="6" t="s">
        <v>319</v>
      </c>
      <c r="E96" s="200"/>
      <c r="F96" s="195">
        <f>F97</f>
        <v>0</v>
      </c>
      <c r="G96" s="195">
        <f t="shared" ref="G96:H98" si="47">G97</f>
        <v>0</v>
      </c>
      <c r="H96" s="195">
        <f t="shared" si="47"/>
        <v>0</v>
      </c>
      <c r="I96" s="233"/>
      <c r="J96" s="233"/>
      <c r="K96" s="233"/>
    </row>
    <row r="97" spans="1:11" s="112" customFormat="1" ht="47.25" hidden="1" x14ac:dyDescent="0.25">
      <c r="A97" s="22" t="s">
        <v>115</v>
      </c>
      <c r="B97" s="370" t="s">
        <v>84</v>
      </c>
      <c r="C97" s="370" t="s">
        <v>106</v>
      </c>
      <c r="D97" s="369" t="s">
        <v>313</v>
      </c>
      <c r="E97" s="370"/>
      <c r="F97" s="196">
        <f>F98</f>
        <v>0</v>
      </c>
      <c r="G97" s="196">
        <f t="shared" si="47"/>
        <v>0</v>
      </c>
      <c r="H97" s="196">
        <f t="shared" si="47"/>
        <v>0</v>
      </c>
      <c r="I97" s="233"/>
      <c r="J97" s="233"/>
      <c r="K97" s="233"/>
    </row>
    <row r="98" spans="1:11" s="112" customFormat="1" ht="31.5" hidden="1" x14ac:dyDescent="0.25">
      <c r="A98" s="367" t="s">
        <v>91</v>
      </c>
      <c r="B98" s="370" t="s">
        <v>84</v>
      </c>
      <c r="C98" s="370" t="s">
        <v>106</v>
      </c>
      <c r="D98" s="369" t="s">
        <v>313</v>
      </c>
      <c r="E98" s="370" t="s">
        <v>92</v>
      </c>
      <c r="F98" s="196">
        <f>F99</f>
        <v>0</v>
      </c>
      <c r="G98" s="196">
        <f t="shared" si="47"/>
        <v>0</v>
      </c>
      <c r="H98" s="196">
        <f t="shared" si="47"/>
        <v>0</v>
      </c>
      <c r="I98" s="233"/>
      <c r="J98" s="233"/>
      <c r="K98" s="233"/>
    </row>
    <row r="99" spans="1:11" s="112" customFormat="1" ht="47.25" hidden="1" x14ac:dyDescent="0.25">
      <c r="A99" s="367" t="s">
        <v>93</v>
      </c>
      <c r="B99" s="370" t="s">
        <v>84</v>
      </c>
      <c r="C99" s="370" t="s">
        <v>106</v>
      </c>
      <c r="D99" s="369" t="s">
        <v>313</v>
      </c>
      <c r="E99" s="370" t="s">
        <v>94</v>
      </c>
      <c r="F99" s="201">
        <f>'Пр.4 Ведом23-25'!G112</f>
        <v>0</v>
      </c>
      <c r="G99" s="201">
        <f>'Пр.4 Ведом23-25'!H112</f>
        <v>0</v>
      </c>
      <c r="H99" s="201">
        <f>'Пр.4 Ведом23-25'!I112</f>
        <v>0</v>
      </c>
      <c r="I99" s="233"/>
      <c r="J99" s="233"/>
      <c r="K99" s="233"/>
    </row>
    <row r="100" spans="1:11" s="112" customFormat="1" ht="47.25" x14ac:dyDescent="0.25">
      <c r="A100" s="199" t="s">
        <v>85</v>
      </c>
      <c r="B100" s="200" t="s">
        <v>84</v>
      </c>
      <c r="C100" s="200" t="s">
        <v>86</v>
      </c>
      <c r="D100" s="200"/>
      <c r="E100" s="200"/>
      <c r="F100" s="198">
        <f>F101</f>
        <v>21515.34</v>
      </c>
      <c r="G100" s="198">
        <f t="shared" ref="G100:H100" si="48">G101</f>
        <v>21769.45</v>
      </c>
      <c r="H100" s="198">
        <f t="shared" si="48"/>
        <v>21243.78</v>
      </c>
      <c r="I100" s="233"/>
      <c r="J100" s="233"/>
      <c r="K100" s="233"/>
    </row>
    <row r="101" spans="1:11" s="112" customFormat="1" ht="31.5" x14ac:dyDescent="0.25">
      <c r="A101" s="199" t="s">
        <v>367</v>
      </c>
      <c r="B101" s="200" t="s">
        <v>84</v>
      </c>
      <c r="C101" s="200" t="s">
        <v>86</v>
      </c>
      <c r="D101" s="200" t="s">
        <v>326</v>
      </c>
      <c r="E101" s="200"/>
      <c r="F101" s="198">
        <f>F102+F113</f>
        <v>21515.34</v>
      </c>
      <c r="G101" s="198">
        <f t="shared" ref="G101:H101" si="49">G102+G113</f>
        <v>21769.45</v>
      </c>
      <c r="H101" s="198">
        <f t="shared" si="49"/>
        <v>21243.78</v>
      </c>
      <c r="I101" s="233"/>
      <c r="J101" s="233"/>
      <c r="K101" s="233"/>
    </row>
    <row r="102" spans="1:11" s="112" customFormat="1" ht="15.75" x14ac:dyDescent="0.25">
      <c r="A102" s="199" t="s">
        <v>368</v>
      </c>
      <c r="B102" s="200" t="s">
        <v>84</v>
      </c>
      <c r="C102" s="200" t="s">
        <v>86</v>
      </c>
      <c r="D102" s="200" t="s">
        <v>327</v>
      </c>
      <c r="E102" s="200"/>
      <c r="F102" s="195">
        <f>F103+F110</f>
        <v>17859.8</v>
      </c>
      <c r="G102" s="195">
        <f t="shared" ref="G102:H102" si="50">G103+G110</f>
        <v>18033.2</v>
      </c>
      <c r="H102" s="195">
        <f t="shared" si="50"/>
        <v>17318.8</v>
      </c>
      <c r="I102" s="233"/>
      <c r="J102" s="233"/>
      <c r="K102" s="233"/>
    </row>
    <row r="103" spans="1:11" s="112" customFormat="1" ht="31.5" x14ac:dyDescent="0.25">
      <c r="A103" s="367" t="s">
        <v>351</v>
      </c>
      <c r="B103" s="370" t="s">
        <v>84</v>
      </c>
      <c r="C103" s="370" t="s">
        <v>86</v>
      </c>
      <c r="D103" s="370" t="s">
        <v>328</v>
      </c>
      <c r="E103" s="370"/>
      <c r="F103" s="196">
        <f>F104+F106+F108</f>
        <v>17323.8</v>
      </c>
      <c r="G103" s="196">
        <f t="shared" ref="G103:H103" si="51">G104+G106+G108</f>
        <v>17583.2</v>
      </c>
      <c r="H103" s="196">
        <f t="shared" si="51"/>
        <v>16825.8</v>
      </c>
      <c r="I103" s="233"/>
      <c r="J103" s="233"/>
      <c r="K103" s="233"/>
    </row>
    <row r="104" spans="1:11" s="112" customFormat="1" ht="78.75" x14ac:dyDescent="0.25">
      <c r="A104" s="367" t="s">
        <v>87</v>
      </c>
      <c r="B104" s="370" t="s">
        <v>84</v>
      </c>
      <c r="C104" s="370" t="s">
        <v>86</v>
      </c>
      <c r="D104" s="370" t="s">
        <v>328</v>
      </c>
      <c r="E104" s="370" t="s">
        <v>88</v>
      </c>
      <c r="F104" s="196">
        <f>F105</f>
        <v>16273.5</v>
      </c>
      <c r="G104" s="196">
        <f t="shared" ref="G104:H104" si="52">G105</f>
        <v>16532.900000000001</v>
      </c>
      <c r="H104" s="196">
        <f t="shared" si="52"/>
        <v>16825.8</v>
      </c>
      <c r="I104" s="233"/>
      <c r="J104" s="233"/>
      <c r="K104" s="233"/>
    </row>
    <row r="105" spans="1:11" s="112" customFormat="1" ht="31.5" x14ac:dyDescent="0.25">
      <c r="A105" s="367" t="s">
        <v>89</v>
      </c>
      <c r="B105" s="370" t="s">
        <v>84</v>
      </c>
      <c r="C105" s="370" t="s">
        <v>86</v>
      </c>
      <c r="D105" s="370" t="s">
        <v>328</v>
      </c>
      <c r="E105" s="370" t="s">
        <v>90</v>
      </c>
      <c r="F105" s="196">
        <f>'Пр.4 Ведом23-25'!G18+'Пр.4 Ведом23-25'!G118</f>
        <v>16273.5</v>
      </c>
      <c r="G105" s="196">
        <f>'Пр.4 Ведом23-25'!H18+'Пр.4 Ведом23-25'!H118</f>
        <v>16532.900000000001</v>
      </c>
      <c r="H105" s="196">
        <f>'Пр.4 Ведом23-25'!I18+'Пр.4 Ведом23-25'!I118</f>
        <v>16825.8</v>
      </c>
      <c r="I105" s="233"/>
      <c r="J105" s="233"/>
      <c r="K105" s="233"/>
    </row>
    <row r="106" spans="1:11" ht="31.5" x14ac:dyDescent="0.25">
      <c r="A106" s="367" t="s">
        <v>91</v>
      </c>
      <c r="B106" s="370" t="s">
        <v>84</v>
      </c>
      <c r="C106" s="370" t="s">
        <v>86</v>
      </c>
      <c r="D106" s="370" t="s">
        <v>328</v>
      </c>
      <c r="E106" s="370" t="s">
        <v>92</v>
      </c>
      <c r="F106" s="196">
        <f>F107</f>
        <v>1022.3</v>
      </c>
      <c r="G106" s="196">
        <f t="shared" ref="G106:H106" si="53">G107</f>
        <v>1022.3</v>
      </c>
      <c r="H106" s="196">
        <f t="shared" si="53"/>
        <v>0</v>
      </c>
    </row>
    <row r="107" spans="1:11" ht="47.25" x14ac:dyDescent="0.25">
      <c r="A107" s="367" t="s">
        <v>93</v>
      </c>
      <c r="B107" s="370" t="s">
        <v>84</v>
      </c>
      <c r="C107" s="370" t="s">
        <v>86</v>
      </c>
      <c r="D107" s="370" t="s">
        <v>328</v>
      </c>
      <c r="E107" s="370" t="s">
        <v>94</v>
      </c>
      <c r="F107" s="196">
        <f>'Пр.4 Ведом23-25'!G19</f>
        <v>1022.3</v>
      </c>
      <c r="G107" s="196">
        <f>'Пр.4 Ведом23-25'!H19</f>
        <v>1022.3</v>
      </c>
      <c r="H107" s="196">
        <f>'Пр.4 Ведом23-25'!I19</f>
        <v>0</v>
      </c>
    </row>
    <row r="108" spans="1:11" ht="15.75" x14ac:dyDescent="0.25">
      <c r="A108" s="367" t="s">
        <v>95</v>
      </c>
      <c r="B108" s="370" t="s">
        <v>84</v>
      </c>
      <c r="C108" s="370" t="s">
        <v>86</v>
      </c>
      <c r="D108" s="370" t="s">
        <v>328</v>
      </c>
      <c r="E108" s="370" t="s">
        <v>96</v>
      </c>
      <c r="F108" s="196">
        <f>F109</f>
        <v>28</v>
      </c>
      <c r="G108" s="196">
        <f t="shared" ref="G108:H108" si="54">G109</f>
        <v>28</v>
      </c>
      <c r="H108" s="196">
        <f t="shared" si="54"/>
        <v>0</v>
      </c>
    </row>
    <row r="109" spans="1:11" ht="15.75" x14ac:dyDescent="0.25">
      <c r="A109" s="367" t="s">
        <v>226</v>
      </c>
      <c r="B109" s="370" t="s">
        <v>84</v>
      </c>
      <c r="C109" s="370" t="s">
        <v>86</v>
      </c>
      <c r="D109" s="370" t="s">
        <v>328</v>
      </c>
      <c r="E109" s="370" t="s">
        <v>97</v>
      </c>
      <c r="F109" s="196">
        <f>'Пр.4 Ведом23-25'!G22</f>
        <v>28</v>
      </c>
      <c r="G109" s="196">
        <f>'Пр.4 Ведом23-25'!H22</f>
        <v>28</v>
      </c>
      <c r="H109" s="196">
        <f>'Пр.4 Ведом23-25'!I22</f>
        <v>0</v>
      </c>
    </row>
    <row r="110" spans="1:11" ht="47.25" x14ac:dyDescent="0.25">
      <c r="A110" s="367" t="s">
        <v>309</v>
      </c>
      <c r="B110" s="370" t="s">
        <v>84</v>
      </c>
      <c r="C110" s="370" t="s">
        <v>86</v>
      </c>
      <c r="D110" s="370" t="s">
        <v>330</v>
      </c>
      <c r="E110" s="370"/>
      <c r="F110" s="196">
        <f>F111</f>
        <v>536</v>
      </c>
      <c r="G110" s="196">
        <f t="shared" ref="G110:H111" si="55">G111</f>
        <v>450</v>
      </c>
      <c r="H110" s="196">
        <f t="shared" si="55"/>
        <v>493</v>
      </c>
    </row>
    <row r="111" spans="1:11" ht="78.75" x14ac:dyDescent="0.25">
      <c r="A111" s="367" t="s">
        <v>87</v>
      </c>
      <c r="B111" s="370" t="s">
        <v>84</v>
      </c>
      <c r="C111" s="370" t="s">
        <v>86</v>
      </c>
      <c r="D111" s="370" t="s">
        <v>330</v>
      </c>
      <c r="E111" s="370" t="s">
        <v>88</v>
      </c>
      <c r="F111" s="158">
        <f>F112</f>
        <v>536</v>
      </c>
      <c r="G111" s="158">
        <f t="shared" si="55"/>
        <v>450</v>
      </c>
      <c r="H111" s="158">
        <f t="shared" si="55"/>
        <v>493</v>
      </c>
    </row>
    <row r="112" spans="1:11" ht="31.5" x14ac:dyDescent="0.25">
      <c r="A112" s="367" t="s">
        <v>89</v>
      </c>
      <c r="B112" s="370" t="s">
        <v>84</v>
      </c>
      <c r="C112" s="370" t="s">
        <v>86</v>
      </c>
      <c r="D112" s="370" t="s">
        <v>330</v>
      </c>
      <c r="E112" s="370" t="s">
        <v>90</v>
      </c>
      <c r="F112" s="196">
        <f>'Пр.4 Ведом23-25'!G25+'Пр.4 Ведом23-25'!G121</f>
        <v>536</v>
      </c>
      <c r="G112" s="196">
        <f>'Пр.4 Ведом23-25'!H25+'Пр.4 Ведом23-25'!H121</f>
        <v>450</v>
      </c>
      <c r="H112" s="196">
        <f>'Пр.4 Ведом23-25'!I25+'Пр.4 Ведом23-25'!I121</f>
        <v>493</v>
      </c>
    </row>
    <row r="113" spans="1:11" ht="31.5" x14ac:dyDescent="0.25">
      <c r="A113" s="199" t="s">
        <v>737</v>
      </c>
      <c r="B113" s="200" t="s">
        <v>84</v>
      </c>
      <c r="C113" s="200" t="s">
        <v>86</v>
      </c>
      <c r="D113" s="200" t="s">
        <v>738</v>
      </c>
      <c r="E113" s="200"/>
      <c r="F113" s="195">
        <f>F114+F121+F124</f>
        <v>3655.54</v>
      </c>
      <c r="G113" s="195">
        <f t="shared" ref="G113:H113" si="56">G114+G121+G124</f>
        <v>3736.25</v>
      </c>
      <c r="H113" s="195">
        <f t="shared" si="56"/>
        <v>3924.9800000000005</v>
      </c>
    </row>
    <row r="114" spans="1:11" ht="31.5" x14ac:dyDescent="0.25">
      <c r="A114" s="367" t="s">
        <v>351</v>
      </c>
      <c r="B114" s="370" t="s">
        <v>84</v>
      </c>
      <c r="C114" s="370" t="s">
        <v>86</v>
      </c>
      <c r="D114" s="370" t="s">
        <v>741</v>
      </c>
      <c r="E114" s="370"/>
      <c r="F114" s="196">
        <f>F115+F117</f>
        <v>911.42</v>
      </c>
      <c r="G114" s="196">
        <f t="shared" ref="G114:H114" si="57">G115+G117</f>
        <v>944.15</v>
      </c>
      <c r="H114" s="196">
        <f t="shared" si="57"/>
        <v>978.2</v>
      </c>
    </row>
    <row r="115" spans="1:11" ht="78.75" x14ac:dyDescent="0.25">
      <c r="A115" s="367" t="s">
        <v>87</v>
      </c>
      <c r="B115" s="370" t="s">
        <v>84</v>
      </c>
      <c r="C115" s="370" t="s">
        <v>86</v>
      </c>
      <c r="D115" s="370" t="s">
        <v>741</v>
      </c>
      <c r="E115" s="370" t="s">
        <v>88</v>
      </c>
      <c r="F115" s="196">
        <f>+F116</f>
        <v>818.42</v>
      </c>
      <c r="G115" s="196">
        <f t="shared" ref="G115:H115" si="58">+G116</f>
        <v>851.15</v>
      </c>
      <c r="H115" s="196">
        <f t="shared" si="58"/>
        <v>885.2</v>
      </c>
    </row>
    <row r="116" spans="1:11" s="112" customFormat="1" ht="31.5" x14ac:dyDescent="0.25">
      <c r="A116" s="367" t="s">
        <v>89</v>
      </c>
      <c r="B116" s="370" t="s">
        <v>84</v>
      </c>
      <c r="C116" s="370" t="s">
        <v>86</v>
      </c>
      <c r="D116" s="370" t="s">
        <v>741</v>
      </c>
      <c r="E116" s="370" t="s">
        <v>90</v>
      </c>
      <c r="F116" s="196">
        <f>'Пр.4 Ведом23-25'!G558</f>
        <v>818.42</v>
      </c>
      <c r="G116" s="196">
        <f>'Пр.4 Ведом23-25'!H558</f>
        <v>851.15</v>
      </c>
      <c r="H116" s="196">
        <f>'Пр.4 Ведом23-25'!I558</f>
        <v>885.2</v>
      </c>
      <c r="I116" s="233"/>
      <c r="J116" s="233"/>
      <c r="K116" s="233"/>
    </row>
    <row r="117" spans="1:11" s="112" customFormat="1" ht="31.5" x14ac:dyDescent="0.25">
      <c r="A117" s="367" t="s">
        <v>117</v>
      </c>
      <c r="B117" s="370" t="s">
        <v>84</v>
      </c>
      <c r="C117" s="370" t="s">
        <v>86</v>
      </c>
      <c r="D117" s="370" t="s">
        <v>741</v>
      </c>
      <c r="E117" s="370" t="s">
        <v>92</v>
      </c>
      <c r="F117" s="196">
        <f>F118</f>
        <v>93</v>
      </c>
      <c r="G117" s="196">
        <f t="shared" ref="G117:H117" si="59">G118</f>
        <v>93</v>
      </c>
      <c r="H117" s="196">
        <f t="shared" si="59"/>
        <v>93</v>
      </c>
      <c r="I117" s="233"/>
      <c r="J117" s="233"/>
      <c r="K117" s="233"/>
    </row>
    <row r="118" spans="1:11" s="112" customFormat="1" ht="47.25" x14ac:dyDescent="0.25">
      <c r="A118" s="367" t="s">
        <v>93</v>
      </c>
      <c r="B118" s="370" t="s">
        <v>84</v>
      </c>
      <c r="C118" s="370" t="s">
        <v>86</v>
      </c>
      <c r="D118" s="370" t="s">
        <v>741</v>
      </c>
      <c r="E118" s="370" t="s">
        <v>94</v>
      </c>
      <c r="F118" s="196">
        <f>'Пр.4 Ведом23-25'!G560</f>
        <v>93</v>
      </c>
      <c r="G118" s="196">
        <f>'Пр.4 Ведом23-25'!H560</f>
        <v>93</v>
      </c>
      <c r="H118" s="196">
        <f>'Пр.4 Ведом23-25'!I560</f>
        <v>93</v>
      </c>
      <c r="I118" s="233"/>
      <c r="J118" s="233"/>
      <c r="K118" s="233"/>
    </row>
    <row r="119" spans="1:11" s="232" customFormat="1" ht="15.75" hidden="1" x14ac:dyDescent="0.25">
      <c r="A119" s="367" t="s">
        <v>95</v>
      </c>
      <c r="B119" s="370" t="s">
        <v>84</v>
      </c>
      <c r="C119" s="370" t="s">
        <v>86</v>
      </c>
      <c r="D119" s="370" t="s">
        <v>741</v>
      </c>
      <c r="E119" s="370" t="s">
        <v>101</v>
      </c>
      <c r="F119" s="196">
        <f>F120</f>
        <v>0</v>
      </c>
      <c r="G119" s="196">
        <f t="shared" ref="G119:H119" si="60">G120</f>
        <v>0</v>
      </c>
      <c r="H119" s="196">
        <f t="shared" si="60"/>
        <v>0</v>
      </c>
      <c r="I119" s="233"/>
      <c r="J119" s="233"/>
      <c r="K119" s="233"/>
    </row>
    <row r="120" spans="1:11" s="232" customFormat="1" ht="15.75" hidden="1" x14ac:dyDescent="0.25">
      <c r="A120" s="367" t="s">
        <v>226</v>
      </c>
      <c r="B120" s="370" t="s">
        <v>84</v>
      </c>
      <c r="C120" s="370" t="s">
        <v>86</v>
      </c>
      <c r="D120" s="370" t="s">
        <v>741</v>
      </c>
      <c r="E120" s="370" t="s">
        <v>97</v>
      </c>
      <c r="F120" s="196">
        <f>'Пр.4 Ведом23-25'!G562</f>
        <v>0</v>
      </c>
      <c r="G120" s="196">
        <f>'Пр.4 Ведом23-25'!H562</f>
        <v>0</v>
      </c>
      <c r="H120" s="196">
        <f>'Пр.4 Ведом23-25'!I562</f>
        <v>0</v>
      </c>
      <c r="I120" s="233"/>
      <c r="J120" s="233"/>
      <c r="K120" s="233"/>
    </row>
    <row r="121" spans="1:11" s="232" customFormat="1" ht="47.25" x14ac:dyDescent="0.25">
      <c r="A121" s="367" t="s">
        <v>739</v>
      </c>
      <c r="B121" s="370" t="s">
        <v>84</v>
      </c>
      <c r="C121" s="370" t="s">
        <v>86</v>
      </c>
      <c r="D121" s="370" t="s">
        <v>740</v>
      </c>
      <c r="E121" s="370"/>
      <c r="F121" s="196">
        <f>F122</f>
        <v>2701.12</v>
      </c>
      <c r="G121" s="196">
        <f t="shared" ref="G121:H122" si="61">G122</f>
        <v>2792.1</v>
      </c>
      <c r="H121" s="196">
        <f t="shared" si="61"/>
        <v>2903.78</v>
      </c>
      <c r="I121" s="233"/>
      <c r="J121" s="233"/>
      <c r="K121" s="233"/>
    </row>
    <row r="122" spans="1:11" s="232" customFormat="1" ht="78.75" x14ac:dyDescent="0.25">
      <c r="A122" s="367" t="s">
        <v>87</v>
      </c>
      <c r="B122" s="370" t="s">
        <v>84</v>
      </c>
      <c r="C122" s="370" t="s">
        <v>86</v>
      </c>
      <c r="D122" s="370" t="s">
        <v>740</v>
      </c>
      <c r="E122" s="370" t="s">
        <v>88</v>
      </c>
      <c r="F122" s="196">
        <f>F123</f>
        <v>2701.12</v>
      </c>
      <c r="G122" s="196">
        <f t="shared" si="61"/>
        <v>2792.1</v>
      </c>
      <c r="H122" s="196">
        <f t="shared" si="61"/>
        <v>2903.78</v>
      </c>
      <c r="I122" s="233"/>
      <c r="J122" s="233"/>
      <c r="K122" s="233"/>
    </row>
    <row r="123" spans="1:11" s="232" customFormat="1" ht="31.5" x14ac:dyDescent="0.25">
      <c r="A123" s="367" t="s">
        <v>89</v>
      </c>
      <c r="B123" s="370" t="s">
        <v>84</v>
      </c>
      <c r="C123" s="370" t="s">
        <v>86</v>
      </c>
      <c r="D123" s="370" t="s">
        <v>740</v>
      </c>
      <c r="E123" s="370" t="s">
        <v>90</v>
      </c>
      <c r="F123" s="196">
        <f>'Пр.4 Ведом23-25'!G565</f>
        <v>2701.12</v>
      </c>
      <c r="G123" s="196">
        <f>'Пр.4 Ведом23-25'!H565</f>
        <v>2792.1</v>
      </c>
      <c r="H123" s="196">
        <f>'Пр.4 Ведом23-25'!I565</f>
        <v>2903.78</v>
      </c>
      <c r="I123" s="233"/>
      <c r="J123" s="233"/>
      <c r="K123" s="233"/>
    </row>
    <row r="124" spans="1:11" s="232" customFormat="1" ht="47.25" x14ac:dyDescent="0.25">
      <c r="A124" s="367" t="s">
        <v>309</v>
      </c>
      <c r="B124" s="370" t="s">
        <v>84</v>
      </c>
      <c r="C124" s="370" t="s">
        <v>86</v>
      </c>
      <c r="D124" s="370" t="s">
        <v>774</v>
      </c>
      <c r="E124" s="370"/>
      <c r="F124" s="196">
        <f>F125</f>
        <v>43</v>
      </c>
      <c r="G124" s="196">
        <f t="shared" ref="G124:H125" si="62">G125</f>
        <v>0</v>
      </c>
      <c r="H124" s="196">
        <f t="shared" si="62"/>
        <v>43</v>
      </c>
      <c r="I124" s="233"/>
      <c r="J124" s="233"/>
      <c r="K124" s="233"/>
    </row>
    <row r="125" spans="1:11" s="232" customFormat="1" ht="78.75" x14ac:dyDescent="0.25">
      <c r="A125" s="367" t="s">
        <v>87</v>
      </c>
      <c r="B125" s="370" t="s">
        <v>84</v>
      </c>
      <c r="C125" s="370" t="s">
        <v>86</v>
      </c>
      <c r="D125" s="370" t="s">
        <v>774</v>
      </c>
      <c r="E125" s="370" t="s">
        <v>88</v>
      </c>
      <c r="F125" s="196">
        <f>F126</f>
        <v>43</v>
      </c>
      <c r="G125" s="196">
        <f t="shared" si="62"/>
        <v>0</v>
      </c>
      <c r="H125" s="196">
        <f t="shared" si="62"/>
        <v>43</v>
      </c>
      <c r="I125" s="233"/>
      <c r="J125" s="233"/>
      <c r="K125" s="233"/>
    </row>
    <row r="126" spans="1:11" s="232" customFormat="1" ht="31.5" x14ac:dyDescent="0.25">
      <c r="A126" s="367" t="s">
        <v>89</v>
      </c>
      <c r="B126" s="370" t="s">
        <v>84</v>
      </c>
      <c r="C126" s="370" t="s">
        <v>86</v>
      </c>
      <c r="D126" s="370" t="s">
        <v>774</v>
      </c>
      <c r="E126" s="370" t="s">
        <v>90</v>
      </c>
      <c r="F126" s="196">
        <f>'Пр.4 Ведом23-25'!G568</f>
        <v>43</v>
      </c>
      <c r="G126" s="196">
        <f>'Пр.4 Ведом23-25'!H568</f>
        <v>0</v>
      </c>
      <c r="H126" s="196">
        <f>'Пр.4 Ведом23-25'!I568</f>
        <v>43</v>
      </c>
      <c r="I126" s="233"/>
      <c r="J126" s="233"/>
      <c r="K126" s="233"/>
    </row>
    <row r="127" spans="1:11" s="232" customFormat="1" ht="31.5" hidden="1" x14ac:dyDescent="0.25">
      <c r="A127" s="199" t="s">
        <v>881</v>
      </c>
      <c r="B127" s="200" t="s">
        <v>84</v>
      </c>
      <c r="C127" s="200" t="s">
        <v>148</v>
      </c>
      <c r="D127" s="200"/>
      <c r="E127" s="370"/>
      <c r="F127" s="195">
        <f>F128</f>
        <v>0</v>
      </c>
      <c r="G127" s="195">
        <f t="shared" ref="G127:H129" si="63">G128</f>
        <v>0</v>
      </c>
      <c r="H127" s="195">
        <f t="shared" si="63"/>
        <v>0</v>
      </c>
      <c r="I127" s="233"/>
      <c r="J127" s="233"/>
      <c r="K127" s="233"/>
    </row>
    <row r="128" spans="1:11" s="232" customFormat="1" ht="15.75" hidden="1" x14ac:dyDescent="0.25">
      <c r="A128" s="199" t="s">
        <v>100</v>
      </c>
      <c r="B128" s="200" t="s">
        <v>84</v>
      </c>
      <c r="C128" s="200" t="s">
        <v>148</v>
      </c>
      <c r="D128" s="200" t="s">
        <v>334</v>
      </c>
      <c r="E128" s="370"/>
      <c r="F128" s="195">
        <f>F129</f>
        <v>0</v>
      </c>
      <c r="G128" s="195">
        <f t="shared" si="63"/>
        <v>0</v>
      </c>
      <c r="H128" s="195">
        <f t="shared" si="63"/>
        <v>0</v>
      </c>
      <c r="I128" s="233"/>
      <c r="J128" s="233"/>
      <c r="K128" s="233"/>
    </row>
    <row r="129" spans="1:11" s="232" customFormat="1" ht="31.5" hidden="1" x14ac:dyDescent="0.25">
      <c r="A129" s="199" t="s">
        <v>335</v>
      </c>
      <c r="B129" s="200" t="s">
        <v>84</v>
      </c>
      <c r="C129" s="200" t="s">
        <v>148</v>
      </c>
      <c r="D129" s="200" t="s">
        <v>333</v>
      </c>
      <c r="E129" s="370"/>
      <c r="F129" s="195">
        <f>F130</f>
        <v>0</v>
      </c>
      <c r="G129" s="195">
        <f t="shared" si="63"/>
        <v>0</v>
      </c>
      <c r="H129" s="195">
        <f t="shared" si="63"/>
        <v>0</v>
      </c>
      <c r="I129" s="233"/>
      <c r="J129" s="233"/>
      <c r="K129" s="233"/>
    </row>
    <row r="130" spans="1:11" s="232" customFormat="1" ht="15.75" hidden="1" x14ac:dyDescent="0.25">
      <c r="A130" s="28" t="s">
        <v>118</v>
      </c>
      <c r="B130" s="370" t="s">
        <v>84</v>
      </c>
      <c r="C130" s="370" t="s">
        <v>148</v>
      </c>
      <c r="D130" s="370" t="s">
        <v>548</v>
      </c>
      <c r="E130" s="370"/>
      <c r="F130" s="196">
        <f>F131+F133</f>
        <v>0</v>
      </c>
      <c r="G130" s="196">
        <f t="shared" ref="G130:H130" si="64">G131+G133</f>
        <v>0</v>
      </c>
      <c r="H130" s="196">
        <f t="shared" si="64"/>
        <v>0</v>
      </c>
      <c r="I130" s="233"/>
      <c r="J130" s="233"/>
      <c r="K130" s="233"/>
    </row>
    <row r="131" spans="1:11" s="232" customFormat="1" ht="78.75" hidden="1" x14ac:dyDescent="0.25">
      <c r="A131" s="367" t="s">
        <v>87</v>
      </c>
      <c r="B131" s="370" t="s">
        <v>84</v>
      </c>
      <c r="C131" s="370" t="s">
        <v>148</v>
      </c>
      <c r="D131" s="370" t="s">
        <v>548</v>
      </c>
      <c r="E131" s="370" t="s">
        <v>88</v>
      </c>
      <c r="F131" s="196">
        <f>F132</f>
        <v>0</v>
      </c>
      <c r="G131" s="196">
        <f t="shared" ref="G131:H131" si="65">G132</f>
        <v>0</v>
      </c>
      <c r="H131" s="196">
        <f t="shared" si="65"/>
        <v>0</v>
      </c>
      <c r="I131" s="233"/>
      <c r="J131" s="233"/>
      <c r="K131" s="233"/>
    </row>
    <row r="132" spans="1:11" s="232" customFormat="1" ht="31.5" hidden="1" x14ac:dyDescent="0.25">
      <c r="A132" s="367" t="s">
        <v>89</v>
      </c>
      <c r="B132" s="370" t="s">
        <v>84</v>
      </c>
      <c r="C132" s="370" t="s">
        <v>148</v>
      </c>
      <c r="D132" s="370" t="s">
        <v>548</v>
      </c>
      <c r="E132" s="370" t="s">
        <v>90</v>
      </c>
      <c r="F132" s="196">
        <f>'Пр.4 Ведом23-25'!G127</f>
        <v>0</v>
      </c>
      <c r="G132" s="196">
        <f>'Пр.4 Ведом23-25'!H127</f>
        <v>0</v>
      </c>
      <c r="H132" s="196">
        <f>'Пр.4 Ведом23-25'!I127</f>
        <v>0</v>
      </c>
      <c r="I132" s="233"/>
      <c r="J132" s="233"/>
      <c r="K132" s="233"/>
    </row>
    <row r="133" spans="1:11" s="112" customFormat="1" ht="31.5" hidden="1" x14ac:dyDescent="0.25">
      <c r="A133" s="367" t="s">
        <v>117</v>
      </c>
      <c r="B133" s="370" t="s">
        <v>84</v>
      </c>
      <c r="C133" s="370" t="s">
        <v>148</v>
      </c>
      <c r="D133" s="370" t="s">
        <v>548</v>
      </c>
      <c r="E133" s="370" t="s">
        <v>92</v>
      </c>
      <c r="F133" s="198">
        <f>F134</f>
        <v>0</v>
      </c>
      <c r="G133" s="198">
        <f t="shared" ref="G133:H133" si="66">G134</f>
        <v>0</v>
      </c>
      <c r="H133" s="198">
        <f t="shared" si="66"/>
        <v>0</v>
      </c>
      <c r="I133" s="233"/>
      <c r="J133" s="233"/>
      <c r="K133" s="233"/>
    </row>
    <row r="134" spans="1:11" s="112" customFormat="1" ht="47.25" hidden="1" x14ac:dyDescent="0.25">
      <c r="A134" s="367" t="s">
        <v>93</v>
      </c>
      <c r="B134" s="370" t="s">
        <v>84</v>
      </c>
      <c r="C134" s="370" t="s">
        <v>148</v>
      </c>
      <c r="D134" s="370" t="s">
        <v>548</v>
      </c>
      <c r="E134" s="370" t="s">
        <v>94</v>
      </c>
      <c r="F134" s="201">
        <f>'Пр.4 Ведом23-25'!G129</f>
        <v>0</v>
      </c>
      <c r="G134" s="201">
        <f>'Пр.4 Ведом23-25'!H129</f>
        <v>0</v>
      </c>
      <c r="H134" s="201">
        <f>'Пр.4 Ведом23-25'!I129</f>
        <v>0</v>
      </c>
      <c r="I134" s="233"/>
      <c r="J134" s="233"/>
      <c r="K134" s="233"/>
    </row>
    <row r="135" spans="1:11" s="112" customFormat="1" ht="15.75" x14ac:dyDescent="0.25">
      <c r="A135" s="199" t="s">
        <v>657</v>
      </c>
      <c r="B135" s="200" t="s">
        <v>84</v>
      </c>
      <c r="C135" s="200" t="s">
        <v>200</v>
      </c>
      <c r="D135" s="200"/>
      <c r="E135" s="200"/>
      <c r="F135" s="198">
        <f>F136</f>
        <v>500</v>
      </c>
      <c r="G135" s="198">
        <f t="shared" ref="G135:H139" si="67">G136</f>
        <v>50</v>
      </c>
      <c r="H135" s="198">
        <f t="shared" si="67"/>
        <v>500</v>
      </c>
      <c r="I135" s="233"/>
      <c r="J135" s="233"/>
      <c r="K135" s="233"/>
    </row>
    <row r="136" spans="1:11" s="112" customFormat="1" ht="15.75" x14ac:dyDescent="0.25">
      <c r="A136" s="199" t="s">
        <v>100</v>
      </c>
      <c r="B136" s="200" t="s">
        <v>84</v>
      </c>
      <c r="C136" s="200" t="s">
        <v>200</v>
      </c>
      <c r="D136" s="200" t="s">
        <v>334</v>
      </c>
      <c r="E136" s="200"/>
      <c r="F136" s="198">
        <f>F137</f>
        <v>500</v>
      </c>
      <c r="G136" s="198">
        <f t="shared" si="67"/>
        <v>50</v>
      </c>
      <c r="H136" s="198">
        <f t="shared" si="67"/>
        <v>500</v>
      </c>
      <c r="I136" s="233"/>
      <c r="J136" s="233"/>
      <c r="K136" s="233"/>
    </row>
    <row r="137" spans="1:11" s="112" customFormat="1" ht="31.5" x14ac:dyDescent="0.25">
      <c r="A137" s="199" t="s">
        <v>335</v>
      </c>
      <c r="B137" s="200" t="s">
        <v>84</v>
      </c>
      <c r="C137" s="200" t="s">
        <v>200</v>
      </c>
      <c r="D137" s="200" t="s">
        <v>333</v>
      </c>
      <c r="E137" s="200"/>
      <c r="F137" s="198">
        <f>F138</f>
        <v>500</v>
      </c>
      <c r="G137" s="198">
        <f t="shared" si="67"/>
        <v>50</v>
      </c>
      <c r="H137" s="198">
        <f t="shared" si="67"/>
        <v>500</v>
      </c>
      <c r="I137" s="233"/>
      <c r="J137" s="233"/>
      <c r="K137" s="233"/>
    </row>
    <row r="138" spans="1:11" s="112" customFormat="1" ht="15.75" x14ac:dyDescent="0.25">
      <c r="A138" s="367" t="s">
        <v>541</v>
      </c>
      <c r="B138" s="370" t="s">
        <v>84</v>
      </c>
      <c r="C138" s="370" t="s">
        <v>200</v>
      </c>
      <c r="D138" s="370" t="s">
        <v>542</v>
      </c>
      <c r="E138" s="370"/>
      <c r="F138" s="201">
        <f>F139</f>
        <v>500</v>
      </c>
      <c r="G138" s="201">
        <f t="shared" si="67"/>
        <v>50</v>
      </c>
      <c r="H138" s="201">
        <f t="shared" si="67"/>
        <v>500</v>
      </c>
      <c r="I138" s="233"/>
      <c r="J138" s="233"/>
      <c r="K138" s="233"/>
    </row>
    <row r="139" spans="1:11" s="112" customFormat="1" ht="15.75" x14ac:dyDescent="0.25">
      <c r="A139" s="367" t="s">
        <v>95</v>
      </c>
      <c r="B139" s="370" t="s">
        <v>84</v>
      </c>
      <c r="C139" s="370" t="s">
        <v>200</v>
      </c>
      <c r="D139" s="370" t="s">
        <v>542</v>
      </c>
      <c r="E139" s="370" t="s">
        <v>101</v>
      </c>
      <c r="F139" s="201">
        <f>F140</f>
        <v>500</v>
      </c>
      <c r="G139" s="201">
        <f t="shared" si="67"/>
        <v>50</v>
      </c>
      <c r="H139" s="201">
        <f t="shared" si="67"/>
        <v>500</v>
      </c>
      <c r="I139" s="233"/>
      <c r="J139" s="233"/>
      <c r="K139" s="233"/>
    </row>
    <row r="140" spans="1:11" s="112" customFormat="1" ht="15.75" x14ac:dyDescent="0.25">
      <c r="A140" s="367" t="s">
        <v>541</v>
      </c>
      <c r="B140" s="370" t="s">
        <v>84</v>
      </c>
      <c r="C140" s="370" t="s">
        <v>200</v>
      </c>
      <c r="D140" s="370" t="s">
        <v>542</v>
      </c>
      <c r="E140" s="370" t="s">
        <v>543</v>
      </c>
      <c r="F140" s="201">
        <f>'Пр.4 Ведом23-25'!G31</f>
        <v>500</v>
      </c>
      <c r="G140" s="201">
        <f>'Пр.4 Ведом23-25'!H31</f>
        <v>50</v>
      </c>
      <c r="H140" s="201">
        <f>'Пр.4 Ведом23-25'!I31</f>
        <v>500</v>
      </c>
      <c r="I140" s="233"/>
      <c r="J140" s="233"/>
      <c r="K140" s="233"/>
    </row>
    <row r="141" spans="1:11" s="112" customFormat="1" ht="15.75" x14ac:dyDescent="0.25">
      <c r="A141" s="199" t="s">
        <v>98</v>
      </c>
      <c r="B141" s="200" t="s">
        <v>84</v>
      </c>
      <c r="C141" s="200" t="s">
        <v>99</v>
      </c>
      <c r="D141" s="200"/>
      <c r="E141" s="200"/>
      <c r="F141" s="198">
        <f>F142+F173+F185+F189+F206+F215+F220+F225</f>
        <v>74721.840000000011</v>
      </c>
      <c r="G141" s="198">
        <f>G142+G173+G185+G189+G206+G215+G220+G225</f>
        <v>63910.880000000005</v>
      </c>
      <c r="H141" s="198">
        <f t="shared" ref="H141" si="68">H142+H173+H185+H189+H206+H215+H220+H225</f>
        <v>59884.98</v>
      </c>
      <c r="I141" s="233"/>
      <c r="J141" s="233"/>
      <c r="K141" s="233"/>
    </row>
    <row r="142" spans="1:11" s="112" customFormat="1" ht="15.75" x14ac:dyDescent="0.25">
      <c r="A142" s="199" t="s">
        <v>100</v>
      </c>
      <c r="B142" s="200" t="s">
        <v>84</v>
      </c>
      <c r="C142" s="200" t="s">
        <v>99</v>
      </c>
      <c r="D142" s="200" t="s">
        <v>334</v>
      </c>
      <c r="E142" s="200"/>
      <c r="F142" s="198">
        <f>F143+F155</f>
        <v>73837.540000000008</v>
      </c>
      <c r="G142" s="198">
        <f t="shared" ref="G142:H142" si="69">G143+G155</f>
        <v>63073.08</v>
      </c>
      <c r="H142" s="198">
        <f t="shared" si="69"/>
        <v>59130.68</v>
      </c>
      <c r="I142" s="233"/>
      <c r="J142" s="233"/>
      <c r="K142" s="233"/>
    </row>
    <row r="143" spans="1:11" s="232" customFormat="1" ht="15.75" x14ac:dyDescent="0.25">
      <c r="A143" s="199" t="s">
        <v>390</v>
      </c>
      <c r="B143" s="200" t="s">
        <v>84</v>
      </c>
      <c r="C143" s="200" t="s">
        <v>99</v>
      </c>
      <c r="D143" s="200" t="s">
        <v>389</v>
      </c>
      <c r="E143" s="200"/>
      <c r="F143" s="198">
        <f>F144+F147</f>
        <v>58942.33</v>
      </c>
      <c r="G143" s="198">
        <f t="shared" ref="G143:H143" si="70">G144+G147</f>
        <v>60058.58</v>
      </c>
      <c r="H143" s="198">
        <f t="shared" si="70"/>
        <v>58090.68</v>
      </c>
      <c r="I143" s="366"/>
      <c r="J143" s="366"/>
      <c r="K143" s="366"/>
    </row>
    <row r="144" spans="1:11" s="232" customFormat="1" ht="47.25" x14ac:dyDescent="0.25">
      <c r="A144" s="367" t="s">
        <v>309</v>
      </c>
      <c r="B144" s="370" t="s">
        <v>84</v>
      </c>
      <c r="C144" s="370" t="s">
        <v>99</v>
      </c>
      <c r="D144" s="370" t="s">
        <v>392</v>
      </c>
      <c r="E144" s="370"/>
      <c r="F144" s="201">
        <f>F145</f>
        <v>1118</v>
      </c>
      <c r="G144" s="201">
        <f t="shared" ref="G144:H145" si="71">G145</f>
        <v>1118</v>
      </c>
      <c r="H144" s="201">
        <f t="shared" si="71"/>
        <v>1118</v>
      </c>
      <c r="I144" s="366"/>
      <c r="J144" s="366"/>
      <c r="K144" s="366"/>
    </row>
    <row r="145" spans="1:11" s="232" customFormat="1" ht="78.75" x14ac:dyDescent="0.25">
      <c r="A145" s="367" t="s">
        <v>87</v>
      </c>
      <c r="B145" s="370" t="s">
        <v>84</v>
      </c>
      <c r="C145" s="370" t="s">
        <v>99</v>
      </c>
      <c r="D145" s="370" t="s">
        <v>392</v>
      </c>
      <c r="E145" s="370" t="s">
        <v>88</v>
      </c>
      <c r="F145" s="201">
        <f>F146</f>
        <v>1118</v>
      </c>
      <c r="G145" s="201">
        <f t="shared" si="71"/>
        <v>1118</v>
      </c>
      <c r="H145" s="201">
        <f t="shared" si="71"/>
        <v>1118</v>
      </c>
      <c r="I145" s="366"/>
      <c r="J145" s="366"/>
      <c r="K145" s="366"/>
    </row>
    <row r="146" spans="1:11" s="232" customFormat="1" ht="31.5" x14ac:dyDescent="0.25">
      <c r="A146" s="367" t="s">
        <v>89</v>
      </c>
      <c r="B146" s="370" t="s">
        <v>84</v>
      </c>
      <c r="C146" s="370" t="s">
        <v>99</v>
      </c>
      <c r="D146" s="370" t="s">
        <v>392</v>
      </c>
      <c r="E146" s="370" t="s">
        <v>120</v>
      </c>
      <c r="F146" s="201">
        <f>'Пр.4 Ведом23-25'!G931</f>
        <v>1118</v>
      </c>
      <c r="G146" s="201">
        <f>'Пр.4 Ведом23-25'!H931</f>
        <v>1118</v>
      </c>
      <c r="H146" s="201">
        <f>'Пр.4 Ведом23-25'!I931</f>
        <v>1118</v>
      </c>
      <c r="I146" s="366"/>
      <c r="J146" s="366"/>
      <c r="K146" s="366"/>
    </row>
    <row r="147" spans="1:11" s="232" customFormat="1" ht="15.75" x14ac:dyDescent="0.25">
      <c r="A147" s="367" t="s">
        <v>288</v>
      </c>
      <c r="B147" s="370" t="s">
        <v>84</v>
      </c>
      <c r="C147" s="370" t="s">
        <v>99</v>
      </c>
      <c r="D147" s="370" t="s">
        <v>391</v>
      </c>
      <c r="E147" s="370"/>
      <c r="F147" s="201">
        <f>F148+F150+F152</f>
        <v>57824.33</v>
      </c>
      <c r="G147" s="201">
        <f>G148+G150+G152</f>
        <v>58940.58</v>
      </c>
      <c r="H147" s="201">
        <f t="shared" ref="H147" si="72">H148+H150+H152</f>
        <v>56972.68</v>
      </c>
      <c r="I147" s="366"/>
      <c r="J147" s="366"/>
      <c r="K147" s="366"/>
    </row>
    <row r="148" spans="1:11" s="232" customFormat="1" ht="78.75" x14ac:dyDescent="0.25">
      <c r="A148" s="367" t="s">
        <v>87</v>
      </c>
      <c r="B148" s="370" t="s">
        <v>84</v>
      </c>
      <c r="C148" s="370" t="s">
        <v>99</v>
      </c>
      <c r="D148" s="370" t="s">
        <v>391</v>
      </c>
      <c r="E148" s="370" t="s">
        <v>88</v>
      </c>
      <c r="F148" s="201">
        <f>F149</f>
        <v>42912</v>
      </c>
      <c r="G148" s="201">
        <f t="shared" ref="G148:H148" si="73">G149</f>
        <v>43521.47</v>
      </c>
      <c r="H148" s="201">
        <f t="shared" si="73"/>
        <v>45262.33</v>
      </c>
      <c r="I148" s="366"/>
      <c r="J148" s="366"/>
      <c r="K148" s="366"/>
    </row>
    <row r="149" spans="1:11" s="232" customFormat="1" ht="31.5" x14ac:dyDescent="0.25">
      <c r="A149" s="29" t="s">
        <v>171</v>
      </c>
      <c r="B149" s="370" t="s">
        <v>84</v>
      </c>
      <c r="C149" s="370" t="s">
        <v>99</v>
      </c>
      <c r="D149" s="370" t="s">
        <v>391</v>
      </c>
      <c r="E149" s="370" t="s">
        <v>120</v>
      </c>
      <c r="F149" s="201">
        <f>'Пр.4 Ведом23-25'!G934</f>
        <v>42912</v>
      </c>
      <c r="G149" s="201">
        <f>'Пр.4 Ведом23-25'!H934</f>
        <v>43521.47</v>
      </c>
      <c r="H149" s="201">
        <f>'Пр.4 Ведом23-25'!I934</f>
        <v>45262.33</v>
      </c>
      <c r="I149" s="366"/>
      <c r="J149" s="366"/>
      <c r="K149" s="366"/>
    </row>
    <row r="150" spans="1:11" s="232" customFormat="1" ht="31.5" x14ac:dyDescent="0.25">
      <c r="A150" s="367" t="s">
        <v>91</v>
      </c>
      <c r="B150" s="370" t="s">
        <v>84</v>
      </c>
      <c r="C150" s="370" t="s">
        <v>99</v>
      </c>
      <c r="D150" s="370" t="s">
        <v>391</v>
      </c>
      <c r="E150" s="370" t="s">
        <v>92</v>
      </c>
      <c r="F150" s="201">
        <f>F151</f>
        <v>14464.91</v>
      </c>
      <c r="G150" s="201">
        <f t="shared" ref="G150:H150" si="74">G151</f>
        <v>14971.69</v>
      </c>
      <c r="H150" s="201">
        <f t="shared" si="74"/>
        <v>11292.93</v>
      </c>
      <c r="I150" s="366"/>
      <c r="J150" s="366"/>
      <c r="K150" s="366"/>
    </row>
    <row r="151" spans="1:11" s="232" customFormat="1" ht="47.25" x14ac:dyDescent="0.25">
      <c r="A151" s="367" t="s">
        <v>93</v>
      </c>
      <c r="B151" s="370" t="s">
        <v>84</v>
      </c>
      <c r="C151" s="370" t="s">
        <v>99</v>
      </c>
      <c r="D151" s="370" t="s">
        <v>391</v>
      </c>
      <c r="E151" s="370" t="s">
        <v>94</v>
      </c>
      <c r="F151" s="201">
        <f>'Пр.4 Ведом23-25'!G936</f>
        <v>14464.91</v>
      </c>
      <c r="G151" s="201">
        <f>'Пр.4 Ведом23-25'!H936</f>
        <v>14971.69</v>
      </c>
      <c r="H151" s="201">
        <f>'Пр.4 Ведом23-25'!I936</f>
        <v>11292.93</v>
      </c>
      <c r="I151" s="366"/>
      <c r="J151" s="366"/>
      <c r="K151" s="366"/>
    </row>
    <row r="152" spans="1:11" s="232" customFormat="1" ht="15.75" x14ac:dyDescent="0.25">
      <c r="A152" s="367" t="s">
        <v>95</v>
      </c>
      <c r="B152" s="370" t="s">
        <v>84</v>
      </c>
      <c r="C152" s="370" t="s">
        <v>99</v>
      </c>
      <c r="D152" s="370" t="s">
        <v>391</v>
      </c>
      <c r="E152" s="370" t="s">
        <v>101</v>
      </c>
      <c r="F152" s="201">
        <f>F153+F154</f>
        <v>447.42</v>
      </c>
      <c r="G152" s="201">
        <f t="shared" ref="G152:H152" si="75">G153+G154</f>
        <v>447.42</v>
      </c>
      <c r="H152" s="201">
        <f t="shared" si="75"/>
        <v>417.42</v>
      </c>
      <c r="I152" s="366"/>
      <c r="J152" s="366"/>
      <c r="K152" s="366"/>
    </row>
    <row r="153" spans="1:11" s="232" customFormat="1" ht="15.75" hidden="1" x14ac:dyDescent="0.25">
      <c r="A153" s="367" t="s">
        <v>102</v>
      </c>
      <c r="B153" s="370" t="s">
        <v>84</v>
      </c>
      <c r="C153" s="370" t="s">
        <v>99</v>
      </c>
      <c r="D153" s="370" t="s">
        <v>391</v>
      </c>
      <c r="E153" s="370" t="s">
        <v>103</v>
      </c>
      <c r="F153" s="201">
        <f>'Пр.4 Ведом23-25'!G938</f>
        <v>0</v>
      </c>
      <c r="G153" s="201">
        <f>'Пр.4 Ведом23-25'!H938</f>
        <v>0</v>
      </c>
      <c r="H153" s="201">
        <f>'Пр.4 Ведом23-25'!I938</f>
        <v>0</v>
      </c>
      <c r="I153" s="366"/>
      <c r="J153" s="366"/>
      <c r="K153" s="366"/>
    </row>
    <row r="154" spans="1:11" s="232" customFormat="1" ht="15.75" x14ac:dyDescent="0.25">
      <c r="A154" s="367" t="s">
        <v>263</v>
      </c>
      <c r="B154" s="370" t="s">
        <v>84</v>
      </c>
      <c r="C154" s="370" t="s">
        <v>99</v>
      </c>
      <c r="D154" s="370" t="s">
        <v>391</v>
      </c>
      <c r="E154" s="370" t="s">
        <v>97</v>
      </c>
      <c r="F154" s="201">
        <f>'Пр.4 Ведом23-25'!G939</f>
        <v>447.42</v>
      </c>
      <c r="G154" s="201">
        <f>'Пр.4 Ведом23-25'!H939</f>
        <v>447.42</v>
      </c>
      <c r="H154" s="201">
        <f>'Пр.4 Ведом23-25'!I939</f>
        <v>417.42</v>
      </c>
      <c r="I154" s="366"/>
      <c r="J154" s="366"/>
      <c r="K154" s="366"/>
    </row>
    <row r="155" spans="1:11" s="112" customFormat="1" ht="31.5" x14ac:dyDescent="0.25">
      <c r="A155" s="199" t="s">
        <v>335</v>
      </c>
      <c r="B155" s="200" t="s">
        <v>84</v>
      </c>
      <c r="C155" s="200" t="s">
        <v>99</v>
      </c>
      <c r="D155" s="200" t="s">
        <v>333</v>
      </c>
      <c r="E155" s="200"/>
      <c r="F155" s="198">
        <f>F156+F161+F167+F170</f>
        <v>14895.21</v>
      </c>
      <c r="G155" s="198">
        <f t="shared" ref="G155:H155" si="76">G156+G161+G167+G170</f>
        <v>3014.5</v>
      </c>
      <c r="H155" s="198">
        <f t="shared" si="76"/>
        <v>1040</v>
      </c>
      <c r="I155" s="233"/>
      <c r="J155" s="233"/>
      <c r="K155" s="233"/>
    </row>
    <row r="156" spans="1:11" s="232" customFormat="1" ht="47.25" x14ac:dyDescent="0.25">
      <c r="A156" s="367" t="s">
        <v>186</v>
      </c>
      <c r="B156" s="370" t="s">
        <v>84</v>
      </c>
      <c r="C156" s="370" t="s">
        <v>99</v>
      </c>
      <c r="D156" s="370" t="s">
        <v>444</v>
      </c>
      <c r="E156" s="370"/>
      <c r="F156" s="201">
        <f>F157+F159</f>
        <v>14895.21</v>
      </c>
      <c r="G156" s="201">
        <f t="shared" ref="G156:H156" si="77">G157+G159</f>
        <v>3014.5</v>
      </c>
      <c r="H156" s="201">
        <f t="shared" si="77"/>
        <v>1040</v>
      </c>
      <c r="I156" s="366"/>
      <c r="J156" s="366"/>
      <c r="K156" s="366"/>
    </row>
    <row r="157" spans="1:11" s="232" customFormat="1" ht="31.5" x14ac:dyDescent="0.25">
      <c r="A157" s="367" t="s">
        <v>91</v>
      </c>
      <c r="B157" s="370" t="s">
        <v>84</v>
      </c>
      <c r="C157" s="370" t="s">
        <v>99</v>
      </c>
      <c r="D157" s="370" t="s">
        <v>444</v>
      </c>
      <c r="E157" s="370" t="s">
        <v>92</v>
      </c>
      <c r="F157" s="201">
        <f>F158</f>
        <v>6376.14</v>
      </c>
      <c r="G157" s="201">
        <f t="shared" ref="G157:H157" si="78">G158</f>
        <v>3014.5</v>
      </c>
      <c r="H157" s="201">
        <f t="shared" si="78"/>
        <v>1040</v>
      </c>
      <c r="I157" s="366"/>
      <c r="J157" s="366"/>
      <c r="K157" s="366"/>
    </row>
    <row r="158" spans="1:11" s="232" customFormat="1" ht="47.25" x14ac:dyDescent="0.25">
      <c r="A158" s="367" t="s">
        <v>93</v>
      </c>
      <c r="B158" s="370" t="s">
        <v>84</v>
      </c>
      <c r="C158" s="370" t="s">
        <v>99</v>
      </c>
      <c r="D158" s="370" t="s">
        <v>444</v>
      </c>
      <c r="E158" s="370" t="s">
        <v>94</v>
      </c>
      <c r="F158" s="201">
        <f>'Пр.4 Ведом23-25'!G589</f>
        <v>6376.14</v>
      </c>
      <c r="G158" s="201">
        <f>'Пр.4 Ведом23-25'!H589</f>
        <v>3014.5</v>
      </c>
      <c r="H158" s="201">
        <f>'Пр.4 Ведом23-25'!I589</f>
        <v>1040</v>
      </c>
      <c r="I158" s="366"/>
      <c r="J158" s="366"/>
      <c r="K158" s="366"/>
    </row>
    <row r="159" spans="1:11" s="232" customFormat="1" ht="15.75" x14ac:dyDescent="0.25">
      <c r="A159" s="367" t="s">
        <v>95</v>
      </c>
      <c r="B159" s="370" t="s">
        <v>84</v>
      </c>
      <c r="C159" s="370" t="s">
        <v>99</v>
      </c>
      <c r="D159" s="370" t="s">
        <v>444</v>
      </c>
      <c r="E159" s="370" t="s">
        <v>101</v>
      </c>
      <c r="F159" s="201">
        <f>F160</f>
        <v>8519.07</v>
      </c>
      <c r="G159" s="201">
        <f t="shared" ref="G159:H159" si="79">G160</f>
        <v>0</v>
      </c>
      <c r="H159" s="201">
        <f t="shared" si="79"/>
        <v>0</v>
      </c>
      <c r="I159" s="366"/>
      <c r="J159" s="366"/>
      <c r="K159" s="366"/>
    </row>
    <row r="160" spans="1:11" s="232" customFormat="1" ht="47.25" x14ac:dyDescent="0.25">
      <c r="A160" s="367" t="s">
        <v>306</v>
      </c>
      <c r="B160" s="370" t="s">
        <v>84</v>
      </c>
      <c r="C160" s="370" t="s">
        <v>99</v>
      </c>
      <c r="D160" s="370" t="s">
        <v>444</v>
      </c>
      <c r="E160" s="370" t="s">
        <v>103</v>
      </c>
      <c r="F160" s="201">
        <f>'Пр.4 Ведом23-25'!G591</f>
        <v>8519.07</v>
      </c>
      <c r="G160" s="201">
        <f>'Пр.4 Ведом23-25'!H591</f>
        <v>0</v>
      </c>
      <c r="H160" s="201">
        <f>'Пр.4 Ведом23-25'!I591</f>
        <v>0</v>
      </c>
      <c r="I160" s="366"/>
      <c r="J160" s="366"/>
      <c r="K160" s="366"/>
    </row>
    <row r="161" spans="1:11" s="112" customFormat="1" ht="15.75" hidden="1" x14ac:dyDescent="0.25">
      <c r="A161" s="367" t="s">
        <v>118</v>
      </c>
      <c r="B161" s="370" t="s">
        <v>84</v>
      </c>
      <c r="C161" s="370" t="s">
        <v>99</v>
      </c>
      <c r="D161" s="370" t="s">
        <v>548</v>
      </c>
      <c r="E161" s="370"/>
      <c r="F161" s="201">
        <f>F162+F164</f>
        <v>0</v>
      </c>
      <c r="G161" s="201">
        <f t="shared" ref="G161:H161" si="80">G162+G164</f>
        <v>0</v>
      </c>
      <c r="H161" s="201">
        <f t="shared" si="80"/>
        <v>0</v>
      </c>
      <c r="I161" s="233"/>
      <c r="J161" s="233"/>
      <c r="K161" s="233"/>
    </row>
    <row r="162" spans="1:11" s="112" customFormat="1" ht="31.5" hidden="1" x14ac:dyDescent="0.25">
      <c r="A162" s="367" t="s">
        <v>117</v>
      </c>
      <c r="B162" s="370" t="s">
        <v>84</v>
      </c>
      <c r="C162" s="370" t="s">
        <v>99</v>
      </c>
      <c r="D162" s="370" t="s">
        <v>548</v>
      </c>
      <c r="E162" s="370" t="s">
        <v>92</v>
      </c>
      <c r="F162" s="201">
        <f>F163</f>
        <v>0</v>
      </c>
      <c r="G162" s="201">
        <f t="shared" ref="G162:H162" si="81">G163</f>
        <v>0</v>
      </c>
      <c r="H162" s="201">
        <f t="shared" si="81"/>
        <v>0</v>
      </c>
      <c r="I162" s="233"/>
      <c r="J162" s="233"/>
      <c r="K162" s="233"/>
    </row>
    <row r="163" spans="1:11" s="112" customFormat="1" ht="47.25" hidden="1" x14ac:dyDescent="0.25">
      <c r="A163" s="367" t="s">
        <v>93</v>
      </c>
      <c r="B163" s="370" t="s">
        <v>84</v>
      </c>
      <c r="C163" s="370" t="s">
        <v>99</v>
      </c>
      <c r="D163" s="370" t="s">
        <v>548</v>
      </c>
      <c r="E163" s="370" t="s">
        <v>94</v>
      </c>
      <c r="F163" s="201">
        <f>'Пр.4 Ведом23-25'!G135</f>
        <v>0</v>
      </c>
      <c r="G163" s="201">
        <f>'Пр.4 Ведом23-25'!H135</f>
        <v>0</v>
      </c>
      <c r="H163" s="201">
        <f>'Пр.4 Ведом23-25'!I135</f>
        <v>0</v>
      </c>
      <c r="I163" s="233"/>
      <c r="J163" s="233"/>
      <c r="K163" s="233"/>
    </row>
    <row r="164" spans="1:11" ht="15.75" hidden="1" x14ac:dyDescent="0.25">
      <c r="A164" s="20" t="s">
        <v>95</v>
      </c>
      <c r="B164" s="370" t="s">
        <v>84</v>
      </c>
      <c r="C164" s="370" t="s">
        <v>99</v>
      </c>
      <c r="D164" s="370" t="s">
        <v>548</v>
      </c>
      <c r="E164" s="370" t="s">
        <v>101</v>
      </c>
      <c r="F164" s="196">
        <f>F165+F166</f>
        <v>0</v>
      </c>
      <c r="G164" s="196">
        <f t="shared" ref="G164:H164" si="82">G165+G166</f>
        <v>0</v>
      </c>
      <c r="H164" s="196">
        <f t="shared" si="82"/>
        <v>0</v>
      </c>
      <c r="J164" s="64"/>
    </row>
    <row r="165" spans="1:11" s="112" customFormat="1" ht="15.75" hidden="1" x14ac:dyDescent="0.25">
      <c r="A165" s="367" t="s">
        <v>828</v>
      </c>
      <c r="B165" s="370" t="s">
        <v>84</v>
      </c>
      <c r="C165" s="370" t="s">
        <v>99</v>
      </c>
      <c r="D165" s="370" t="s">
        <v>548</v>
      </c>
      <c r="E165" s="370" t="s">
        <v>103</v>
      </c>
      <c r="F165" s="196">
        <f>'Пр.4 Ведом23-25'!G137</f>
        <v>0</v>
      </c>
      <c r="G165" s="196">
        <f>'Пр.4 Ведом23-25'!H137</f>
        <v>0</v>
      </c>
      <c r="H165" s="196">
        <f>'Пр.4 Ведом23-25'!I137</f>
        <v>0</v>
      </c>
      <c r="I165" s="233"/>
      <c r="J165" s="64"/>
      <c r="K165" s="64"/>
    </row>
    <row r="166" spans="1:11" s="112" customFormat="1" ht="15.75" hidden="1" x14ac:dyDescent="0.25">
      <c r="A166" s="367" t="s">
        <v>226</v>
      </c>
      <c r="B166" s="370" t="s">
        <v>84</v>
      </c>
      <c r="C166" s="370" t="s">
        <v>99</v>
      </c>
      <c r="D166" s="370" t="s">
        <v>548</v>
      </c>
      <c r="E166" s="370" t="s">
        <v>97</v>
      </c>
      <c r="F166" s="158">
        <f>'Пр.4 Ведом23-25'!G138</f>
        <v>0</v>
      </c>
      <c r="G166" s="158">
        <f>'Пр.4 Ведом23-25'!H138</f>
        <v>0</v>
      </c>
      <c r="H166" s="158">
        <f>'Пр.4 Ведом23-25'!I138</f>
        <v>0</v>
      </c>
      <c r="I166" s="233"/>
      <c r="J166" s="64"/>
      <c r="K166" s="233"/>
    </row>
    <row r="167" spans="1:11" s="112" customFormat="1" ht="31.5" hidden="1" x14ac:dyDescent="0.25">
      <c r="A167" s="367" t="s">
        <v>375</v>
      </c>
      <c r="B167" s="370" t="s">
        <v>84</v>
      </c>
      <c r="C167" s="370" t="s">
        <v>99</v>
      </c>
      <c r="D167" s="370" t="s">
        <v>445</v>
      </c>
      <c r="E167" s="370"/>
      <c r="F167" s="196">
        <f>F168</f>
        <v>0</v>
      </c>
      <c r="G167" s="196">
        <f t="shared" ref="G167:H168" si="83">G168</f>
        <v>0</v>
      </c>
      <c r="H167" s="196">
        <f t="shared" si="83"/>
        <v>0</v>
      </c>
      <c r="I167" s="233"/>
      <c r="J167" s="64"/>
      <c r="K167" s="233"/>
    </row>
    <row r="168" spans="1:11" s="112" customFormat="1" ht="31.5" hidden="1" x14ac:dyDescent="0.25">
      <c r="A168" s="367" t="s">
        <v>91</v>
      </c>
      <c r="B168" s="370" t="s">
        <v>84</v>
      </c>
      <c r="C168" s="370" t="s">
        <v>99</v>
      </c>
      <c r="D168" s="370" t="s">
        <v>445</v>
      </c>
      <c r="E168" s="370" t="s">
        <v>92</v>
      </c>
      <c r="F168" s="196">
        <f>F169</f>
        <v>0</v>
      </c>
      <c r="G168" s="196">
        <f t="shared" si="83"/>
        <v>0</v>
      </c>
      <c r="H168" s="196">
        <f t="shared" si="83"/>
        <v>0</v>
      </c>
      <c r="I168" s="233"/>
      <c r="J168" s="64"/>
      <c r="K168" s="233"/>
    </row>
    <row r="169" spans="1:11" s="112" customFormat="1" ht="47.25" hidden="1" x14ac:dyDescent="0.25">
      <c r="A169" s="367" t="s">
        <v>93</v>
      </c>
      <c r="B169" s="370" t="s">
        <v>84</v>
      </c>
      <c r="C169" s="370" t="s">
        <v>99</v>
      </c>
      <c r="D169" s="370" t="s">
        <v>445</v>
      </c>
      <c r="E169" s="370" t="s">
        <v>94</v>
      </c>
      <c r="F169" s="158">
        <f>'Пр.4 Ведом23-25'!G594</f>
        <v>0</v>
      </c>
      <c r="G169" s="158">
        <f>'Пр.4 Ведом23-25'!H594</f>
        <v>0</v>
      </c>
      <c r="H169" s="158">
        <f>'Пр.4 Ведом23-25'!I594</f>
        <v>0</v>
      </c>
      <c r="I169" s="233"/>
      <c r="J169" s="64"/>
      <c r="K169" s="233"/>
    </row>
    <row r="170" spans="1:11" s="112" customFormat="1" ht="35.25" hidden="1" customHeight="1" x14ac:dyDescent="0.25">
      <c r="A170" s="367" t="s">
        <v>859</v>
      </c>
      <c r="B170" s="370" t="s">
        <v>84</v>
      </c>
      <c r="C170" s="370" t="s">
        <v>99</v>
      </c>
      <c r="D170" s="370" t="s">
        <v>846</v>
      </c>
      <c r="E170" s="370"/>
      <c r="F170" s="158">
        <f>F171</f>
        <v>0</v>
      </c>
      <c r="G170" s="158">
        <f t="shared" ref="G170:H171" si="84">G171</f>
        <v>0</v>
      </c>
      <c r="H170" s="158">
        <f t="shared" si="84"/>
        <v>0</v>
      </c>
      <c r="I170" s="233"/>
      <c r="J170" s="64"/>
      <c r="K170" s="233"/>
    </row>
    <row r="171" spans="1:11" s="112" customFormat="1" ht="31.5" hidden="1" x14ac:dyDescent="0.25">
      <c r="A171" s="367" t="s">
        <v>91</v>
      </c>
      <c r="B171" s="370" t="s">
        <v>84</v>
      </c>
      <c r="C171" s="370" t="s">
        <v>99</v>
      </c>
      <c r="D171" s="370" t="s">
        <v>846</v>
      </c>
      <c r="E171" s="370" t="s">
        <v>92</v>
      </c>
      <c r="F171" s="158">
        <f>F172</f>
        <v>0</v>
      </c>
      <c r="G171" s="158">
        <f t="shared" si="84"/>
        <v>0</v>
      </c>
      <c r="H171" s="158">
        <f t="shared" si="84"/>
        <v>0</v>
      </c>
      <c r="I171" s="233"/>
      <c r="J171" s="64"/>
      <c r="K171" s="233"/>
    </row>
    <row r="172" spans="1:11" s="112" customFormat="1" ht="47.25" hidden="1" x14ac:dyDescent="0.25">
      <c r="A172" s="367" t="s">
        <v>93</v>
      </c>
      <c r="B172" s="370" t="s">
        <v>84</v>
      </c>
      <c r="C172" s="370" t="s">
        <v>99</v>
      </c>
      <c r="D172" s="370" t="s">
        <v>846</v>
      </c>
      <c r="E172" s="370" t="s">
        <v>94</v>
      </c>
      <c r="F172" s="158">
        <f>'Пр.4 Ведом23-25'!G37</f>
        <v>0</v>
      </c>
      <c r="G172" s="158">
        <f>'Пр.4 Ведом23-25'!H37</f>
        <v>0</v>
      </c>
      <c r="H172" s="158">
        <f>'Пр.4 Ведом23-25'!I37</f>
        <v>0</v>
      </c>
      <c r="I172" s="233"/>
      <c r="J172" s="64"/>
      <c r="K172" s="233"/>
    </row>
    <row r="173" spans="1:11" s="232" customFormat="1" ht="47.25" x14ac:dyDescent="0.25">
      <c r="A173" s="199" t="s">
        <v>891</v>
      </c>
      <c r="B173" s="7" t="s">
        <v>84</v>
      </c>
      <c r="C173" s="7" t="s">
        <v>99</v>
      </c>
      <c r="D173" s="107" t="s">
        <v>172</v>
      </c>
      <c r="E173" s="7"/>
      <c r="F173" s="160">
        <f>F174</f>
        <v>597.29999999999995</v>
      </c>
      <c r="G173" s="160">
        <f t="shared" ref="G173:H174" si="85">G174</f>
        <v>440.8</v>
      </c>
      <c r="H173" s="160">
        <f t="shared" si="85"/>
        <v>407.3</v>
      </c>
      <c r="I173" s="366"/>
      <c r="J173" s="64"/>
      <c r="K173" s="366"/>
    </row>
    <row r="174" spans="1:11" s="232" customFormat="1" ht="78.75" x14ac:dyDescent="0.25">
      <c r="A174" s="230" t="s">
        <v>892</v>
      </c>
      <c r="B174" s="6" t="s">
        <v>84</v>
      </c>
      <c r="C174" s="6" t="s">
        <v>99</v>
      </c>
      <c r="D174" s="6" t="s">
        <v>180</v>
      </c>
      <c r="E174" s="6"/>
      <c r="F174" s="160">
        <f>F175</f>
        <v>597.29999999999995</v>
      </c>
      <c r="G174" s="160">
        <f t="shared" si="85"/>
        <v>440.8</v>
      </c>
      <c r="H174" s="160">
        <f t="shared" si="85"/>
        <v>407.3</v>
      </c>
      <c r="I174" s="366"/>
      <c r="J174" s="64"/>
      <c r="K174" s="366"/>
    </row>
    <row r="175" spans="1:11" s="232" customFormat="1" ht="63" x14ac:dyDescent="0.25">
      <c r="A175" s="136" t="s">
        <v>473</v>
      </c>
      <c r="B175" s="6" t="s">
        <v>84</v>
      </c>
      <c r="C175" s="6" t="s">
        <v>99</v>
      </c>
      <c r="D175" s="6" t="s">
        <v>362</v>
      </c>
      <c r="E175" s="6"/>
      <c r="F175" s="160">
        <f>F176+F179+F182</f>
        <v>597.29999999999995</v>
      </c>
      <c r="G175" s="160">
        <f t="shared" ref="G175:H175" si="86">G176+G179+G182</f>
        <v>440.8</v>
      </c>
      <c r="H175" s="160">
        <f t="shared" si="86"/>
        <v>407.3</v>
      </c>
      <c r="I175" s="366"/>
      <c r="J175" s="64"/>
      <c r="K175" s="366"/>
    </row>
    <row r="176" spans="1:11" s="232" customFormat="1" ht="31.5" x14ac:dyDescent="0.25">
      <c r="A176" s="28" t="s">
        <v>510</v>
      </c>
      <c r="B176" s="369" t="s">
        <v>84</v>
      </c>
      <c r="C176" s="369" t="s">
        <v>99</v>
      </c>
      <c r="D176" s="369" t="s">
        <v>560</v>
      </c>
      <c r="E176" s="369"/>
      <c r="F176" s="158">
        <f>F177</f>
        <v>597.29999999999995</v>
      </c>
      <c r="G176" s="158">
        <f t="shared" ref="G176:H177" si="87">G177</f>
        <v>440.8</v>
      </c>
      <c r="H176" s="158">
        <f t="shared" si="87"/>
        <v>407.3</v>
      </c>
      <c r="I176" s="366"/>
      <c r="J176" s="64"/>
      <c r="K176" s="366"/>
    </row>
    <row r="177" spans="1:11" s="232" customFormat="1" ht="31.5" x14ac:dyDescent="0.25">
      <c r="A177" s="20" t="s">
        <v>91</v>
      </c>
      <c r="B177" s="369" t="s">
        <v>84</v>
      </c>
      <c r="C177" s="369" t="s">
        <v>99</v>
      </c>
      <c r="D177" s="369" t="s">
        <v>560</v>
      </c>
      <c r="E177" s="369" t="s">
        <v>92</v>
      </c>
      <c r="F177" s="158">
        <f>F178</f>
        <v>597.29999999999995</v>
      </c>
      <c r="G177" s="158">
        <f t="shared" si="87"/>
        <v>440.8</v>
      </c>
      <c r="H177" s="158">
        <f t="shared" si="87"/>
        <v>407.3</v>
      </c>
      <c r="I177" s="366"/>
      <c r="J177" s="64"/>
      <c r="K177" s="366"/>
    </row>
    <row r="178" spans="1:11" s="232" customFormat="1" ht="47.25" x14ac:dyDescent="0.25">
      <c r="A178" s="20" t="s">
        <v>93</v>
      </c>
      <c r="B178" s="369" t="s">
        <v>84</v>
      </c>
      <c r="C178" s="369" t="s">
        <v>99</v>
      </c>
      <c r="D178" s="369" t="s">
        <v>560</v>
      </c>
      <c r="E178" s="369" t="s">
        <v>94</v>
      </c>
      <c r="F178" s="158">
        <f>'Пр.4 Ведом23-25'!G256</f>
        <v>597.29999999999995</v>
      </c>
      <c r="G178" s="158">
        <f>'Пр.4 Ведом23-25'!H256</f>
        <v>440.8</v>
      </c>
      <c r="H178" s="158">
        <f>'Пр.4 Ведом23-25'!I256</f>
        <v>407.3</v>
      </c>
      <c r="I178" s="366"/>
      <c r="J178" s="64"/>
      <c r="K178" s="366"/>
    </row>
    <row r="179" spans="1:11" s="232" customFormat="1" ht="31.5" hidden="1" x14ac:dyDescent="0.25">
      <c r="A179" s="28" t="s">
        <v>706</v>
      </c>
      <c r="B179" s="369" t="s">
        <v>84</v>
      </c>
      <c r="C179" s="369" t="s">
        <v>99</v>
      </c>
      <c r="D179" s="369" t="s">
        <v>716</v>
      </c>
      <c r="E179" s="369"/>
      <c r="F179" s="158">
        <f>F180</f>
        <v>0</v>
      </c>
      <c r="G179" s="158">
        <f t="shared" ref="G179:H180" si="88">G180</f>
        <v>0</v>
      </c>
      <c r="H179" s="158">
        <f t="shared" si="88"/>
        <v>0</v>
      </c>
      <c r="I179" s="366"/>
      <c r="J179" s="64"/>
      <c r="K179" s="366"/>
    </row>
    <row r="180" spans="1:11" s="232" customFormat="1" ht="31.5" hidden="1" x14ac:dyDescent="0.25">
      <c r="A180" s="20" t="s">
        <v>91</v>
      </c>
      <c r="B180" s="369" t="s">
        <v>84</v>
      </c>
      <c r="C180" s="369" t="s">
        <v>99</v>
      </c>
      <c r="D180" s="369" t="s">
        <v>716</v>
      </c>
      <c r="E180" s="369" t="s">
        <v>92</v>
      </c>
      <c r="F180" s="158">
        <f>F181</f>
        <v>0</v>
      </c>
      <c r="G180" s="158">
        <f t="shared" si="88"/>
        <v>0</v>
      </c>
      <c r="H180" s="158">
        <f t="shared" si="88"/>
        <v>0</v>
      </c>
      <c r="I180" s="366"/>
      <c r="J180" s="64"/>
      <c r="K180" s="366"/>
    </row>
    <row r="181" spans="1:11" s="232" customFormat="1" ht="47.25" hidden="1" x14ac:dyDescent="0.25">
      <c r="A181" s="20" t="s">
        <v>93</v>
      </c>
      <c r="B181" s="369" t="s">
        <v>84</v>
      </c>
      <c r="C181" s="369" t="s">
        <v>99</v>
      </c>
      <c r="D181" s="369" t="s">
        <v>716</v>
      </c>
      <c r="E181" s="369" t="s">
        <v>94</v>
      </c>
      <c r="F181" s="158">
        <f>'Пр.4 Ведом23-25'!G259</f>
        <v>0</v>
      </c>
      <c r="G181" s="158">
        <f>'Пр.4 Ведом23-25'!H259</f>
        <v>0</v>
      </c>
      <c r="H181" s="158">
        <f>'Пр.4 Ведом23-25'!I259</f>
        <v>0</v>
      </c>
      <c r="I181" s="366"/>
      <c r="J181" s="64"/>
      <c r="K181" s="366"/>
    </row>
    <row r="182" spans="1:11" s="232" customFormat="1" ht="31.5" hidden="1" x14ac:dyDescent="0.25">
      <c r="A182" s="20" t="s">
        <v>763</v>
      </c>
      <c r="B182" s="369" t="s">
        <v>84</v>
      </c>
      <c r="C182" s="369" t="s">
        <v>99</v>
      </c>
      <c r="D182" s="8" t="s">
        <v>764</v>
      </c>
      <c r="E182" s="369"/>
      <c r="F182" s="158">
        <f>F183</f>
        <v>0</v>
      </c>
      <c r="G182" s="158">
        <f t="shared" ref="G182:H183" si="89">G183</f>
        <v>0</v>
      </c>
      <c r="H182" s="158">
        <f t="shared" si="89"/>
        <v>0</v>
      </c>
      <c r="I182" s="366"/>
      <c r="J182" s="64"/>
      <c r="K182" s="366"/>
    </row>
    <row r="183" spans="1:11" s="232" customFormat="1" ht="31.5" hidden="1" x14ac:dyDescent="0.25">
      <c r="A183" s="20" t="s">
        <v>91</v>
      </c>
      <c r="B183" s="369" t="s">
        <v>84</v>
      </c>
      <c r="C183" s="369" t="s">
        <v>99</v>
      </c>
      <c r="D183" s="8" t="s">
        <v>764</v>
      </c>
      <c r="E183" s="369" t="s">
        <v>92</v>
      </c>
      <c r="F183" s="158">
        <f>F184</f>
        <v>0</v>
      </c>
      <c r="G183" s="158">
        <f t="shared" si="89"/>
        <v>0</v>
      </c>
      <c r="H183" s="158">
        <f t="shared" si="89"/>
        <v>0</v>
      </c>
      <c r="I183" s="366"/>
      <c r="J183" s="64"/>
      <c r="K183" s="366"/>
    </row>
    <row r="184" spans="1:11" s="232" customFormat="1" ht="47.25" hidden="1" x14ac:dyDescent="0.25">
      <c r="A184" s="20" t="s">
        <v>93</v>
      </c>
      <c r="B184" s="369" t="s">
        <v>84</v>
      </c>
      <c r="C184" s="369" t="s">
        <v>99</v>
      </c>
      <c r="D184" s="8" t="s">
        <v>764</v>
      </c>
      <c r="E184" s="369" t="s">
        <v>94</v>
      </c>
      <c r="F184" s="158">
        <f>'Пр.4 Ведом23-25'!G262</f>
        <v>0</v>
      </c>
      <c r="G184" s="158">
        <f>'Пр.4 Ведом23-25'!H262</f>
        <v>0</v>
      </c>
      <c r="H184" s="158">
        <f>'Пр.4 Ведом23-25'!I262</f>
        <v>0</v>
      </c>
      <c r="I184" s="366"/>
      <c r="J184" s="64"/>
      <c r="K184" s="366"/>
    </row>
    <row r="185" spans="1:11" s="112" customFormat="1" ht="47.25" x14ac:dyDescent="0.25">
      <c r="A185" s="199" t="s">
        <v>903</v>
      </c>
      <c r="B185" s="200" t="s">
        <v>84</v>
      </c>
      <c r="C185" s="200" t="s">
        <v>99</v>
      </c>
      <c r="D185" s="200" t="s">
        <v>165</v>
      </c>
      <c r="E185" s="200"/>
      <c r="F185" s="160">
        <f>F186</f>
        <v>0</v>
      </c>
      <c r="G185" s="160">
        <f t="shared" ref="G185:H185" si="90">G186</f>
        <v>40</v>
      </c>
      <c r="H185" s="160">
        <f t="shared" si="90"/>
        <v>40</v>
      </c>
      <c r="I185" s="233"/>
      <c r="J185" s="64"/>
      <c r="K185" s="233"/>
    </row>
    <row r="186" spans="1:11" s="112" customFormat="1" ht="47.25" x14ac:dyDescent="0.25">
      <c r="A186" s="367" t="s">
        <v>498</v>
      </c>
      <c r="B186" s="370" t="s">
        <v>84</v>
      </c>
      <c r="C186" s="370" t="s">
        <v>99</v>
      </c>
      <c r="D186" s="370" t="s">
        <v>458</v>
      </c>
      <c r="E186" s="370"/>
      <c r="F186" s="158">
        <f>F187</f>
        <v>0</v>
      </c>
      <c r="G186" s="158">
        <f t="shared" ref="G186:H187" si="91">G187</f>
        <v>40</v>
      </c>
      <c r="H186" s="158">
        <f t="shared" si="91"/>
        <v>40</v>
      </c>
      <c r="I186" s="233"/>
      <c r="J186" s="64"/>
      <c r="K186" s="233"/>
    </row>
    <row r="187" spans="1:11" s="232" customFormat="1" ht="31.5" x14ac:dyDescent="0.25">
      <c r="A187" s="367" t="s">
        <v>117</v>
      </c>
      <c r="B187" s="370" t="s">
        <v>84</v>
      </c>
      <c r="C187" s="370" t="s">
        <v>99</v>
      </c>
      <c r="D187" s="370" t="s">
        <v>458</v>
      </c>
      <c r="E187" s="370" t="s">
        <v>92</v>
      </c>
      <c r="F187" s="158">
        <f>F188</f>
        <v>0</v>
      </c>
      <c r="G187" s="158">
        <f t="shared" si="91"/>
        <v>40</v>
      </c>
      <c r="H187" s="158">
        <f t="shared" si="91"/>
        <v>40</v>
      </c>
      <c r="I187" s="233"/>
      <c r="J187" s="64"/>
      <c r="K187" s="233"/>
    </row>
    <row r="188" spans="1:11" s="112" customFormat="1" ht="47.25" x14ac:dyDescent="0.25">
      <c r="A188" s="367" t="s">
        <v>93</v>
      </c>
      <c r="B188" s="370" t="s">
        <v>84</v>
      </c>
      <c r="C188" s="370" t="s">
        <v>99</v>
      </c>
      <c r="D188" s="370" t="s">
        <v>458</v>
      </c>
      <c r="E188" s="370" t="s">
        <v>94</v>
      </c>
      <c r="F188" s="158">
        <f>'Пр.4 Ведом23-25'!G143</f>
        <v>0</v>
      </c>
      <c r="G188" s="158">
        <f>'Пр.4 Ведом23-25'!H143</f>
        <v>40</v>
      </c>
      <c r="H188" s="158">
        <f>'Пр.4 Ведом23-25'!I143</f>
        <v>40</v>
      </c>
      <c r="I188" s="233"/>
      <c r="J188" s="64"/>
      <c r="K188" s="233"/>
    </row>
    <row r="189" spans="1:11" s="112" customFormat="1" ht="47.25" x14ac:dyDescent="0.25">
      <c r="A189" s="199" t="s">
        <v>905</v>
      </c>
      <c r="B189" s="200" t="s">
        <v>84</v>
      </c>
      <c r="C189" s="200" t="s">
        <v>99</v>
      </c>
      <c r="D189" s="200" t="s">
        <v>168</v>
      </c>
      <c r="E189" s="200"/>
      <c r="F189" s="195">
        <f>F190</f>
        <v>70</v>
      </c>
      <c r="G189" s="195">
        <f t="shared" ref="G189:H189" si="92">G190</f>
        <v>120</v>
      </c>
      <c r="H189" s="195">
        <f t="shared" si="92"/>
        <v>120</v>
      </c>
      <c r="I189" s="233"/>
      <c r="J189" s="64"/>
      <c r="K189" s="233"/>
    </row>
    <row r="190" spans="1:11" s="112" customFormat="1" ht="31.5" x14ac:dyDescent="0.25">
      <c r="A190" s="199" t="s">
        <v>477</v>
      </c>
      <c r="B190" s="200" t="s">
        <v>84</v>
      </c>
      <c r="C190" s="200" t="s">
        <v>99</v>
      </c>
      <c r="D190" s="200" t="s">
        <v>478</v>
      </c>
      <c r="E190" s="200"/>
      <c r="F190" s="195">
        <f>F191+F194+F197+F200+F203</f>
        <v>70</v>
      </c>
      <c r="G190" s="195">
        <f t="shared" ref="G190:H190" si="93">G191+G194+G197+G200+G203</f>
        <v>120</v>
      </c>
      <c r="H190" s="195">
        <f t="shared" si="93"/>
        <v>120</v>
      </c>
      <c r="I190" s="233"/>
      <c r="J190" s="64"/>
      <c r="K190" s="233"/>
    </row>
    <row r="191" spans="1:11" s="112" customFormat="1" ht="31.5" x14ac:dyDescent="0.25">
      <c r="A191" s="90" t="s">
        <v>169</v>
      </c>
      <c r="B191" s="370" t="s">
        <v>84</v>
      </c>
      <c r="C191" s="370" t="s">
        <v>99</v>
      </c>
      <c r="D191" s="370" t="s">
        <v>479</v>
      </c>
      <c r="E191" s="370"/>
      <c r="F191" s="196">
        <f>F192</f>
        <v>50</v>
      </c>
      <c r="G191" s="196">
        <f t="shared" ref="G191:H192" si="94">G192</f>
        <v>100</v>
      </c>
      <c r="H191" s="196">
        <f t="shared" si="94"/>
        <v>100</v>
      </c>
      <c r="I191" s="233"/>
      <c r="J191" s="64"/>
      <c r="K191" s="233"/>
    </row>
    <row r="192" spans="1:11" s="112" customFormat="1" ht="31.5" x14ac:dyDescent="0.25">
      <c r="A192" s="367" t="s">
        <v>91</v>
      </c>
      <c r="B192" s="370" t="s">
        <v>84</v>
      </c>
      <c r="C192" s="370" t="s">
        <v>99</v>
      </c>
      <c r="D192" s="370" t="s">
        <v>479</v>
      </c>
      <c r="E192" s="370" t="s">
        <v>92</v>
      </c>
      <c r="F192" s="196">
        <f>F193</f>
        <v>50</v>
      </c>
      <c r="G192" s="196">
        <f t="shared" si="94"/>
        <v>100</v>
      </c>
      <c r="H192" s="196">
        <f t="shared" si="94"/>
        <v>100</v>
      </c>
      <c r="I192" s="233"/>
      <c r="J192" s="64"/>
      <c r="K192" s="233"/>
    </row>
    <row r="193" spans="1:11" s="194" customFormat="1" ht="47.25" x14ac:dyDescent="0.25">
      <c r="A193" s="367" t="s">
        <v>93</v>
      </c>
      <c r="B193" s="370" t="s">
        <v>84</v>
      </c>
      <c r="C193" s="370" t="s">
        <v>99</v>
      </c>
      <c r="D193" s="370" t="s">
        <v>479</v>
      </c>
      <c r="E193" s="370" t="s">
        <v>94</v>
      </c>
      <c r="F193" s="196">
        <f>'Пр.4 Ведом23-25'!G267+'Пр.4 Ведом23-25'!G620+'Пр.4 Ведом23-25'!G815</f>
        <v>50</v>
      </c>
      <c r="G193" s="196">
        <f>'Пр.4 Ведом23-25'!H267+'Пр.4 Ведом23-25'!H620+'Пр.4 Ведом23-25'!H815</f>
        <v>100</v>
      </c>
      <c r="H193" s="196">
        <f>'Пр.4 Ведом23-25'!I267+'Пр.4 Ведом23-25'!I620+'Пр.4 Ведом23-25'!I815</f>
        <v>100</v>
      </c>
      <c r="I193" s="233"/>
      <c r="J193" s="64"/>
      <c r="K193" s="233"/>
    </row>
    <row r="194" spans="1:11" s="194" customFormat="1" ht="31.5" x14ac:dyDescent="0.25">
      <c r="A194" s="367" t="s">
        <v>170</v>
      </c>
      <c r="B194" s="370" t="s">
        <v>84</v>
      </c>
      <c r="C194" s="370" t="s">
        <v>99</v>
      </c>
      <c r="D194" s="370" t="s">
        <v>480</v>
      </c>
      <c r="E194" s="370"/>
      <c r="F194" s="196">
        <f>F195</f>
        <v>20</v>
      </c>
      <c r="G194" s="196">
        <f t="shared" ref="G194:H195" si="95">G195</f>
        <v>20</v>
      </c>
      <c r="H194" s="196">
        <f t="shared" si="95"/>
        <v>20</v>
      </c>
      <c r="I194" s="233"/>
      <c r="J194" s="64"/>
      <c r="K194" s="233"/>
    </row>
    <row r="195" spans="1:11" s="112" customFormat="1" ht="31.5" x14ac:dyDescent="0.25">
      <c r="A195" s="367" t="s">
        <v>91</v>
      </c>
      <c r="B195" s="370" t="s">
        <v>84</v>
      </c>
      <c r="C195" s="370" t="s">
        <v>99</v>
      </c>
      <c r="D195" s="370" t="s">
        <v>480</v>
      </c>
      <c r="E195" s="370" t="s">
        <v>92</v>
      </c>
      <c r="F195" s="196">
        <f>F196</f>
        <v>20</v>
      </c>
      <c r="G195" s="196">
        <f t="shared" si="95"/>
        <v>20</v>
      </c>
      <c r="H195" s="196">
        <f t="shared" si="95"/>
        <v>20</v>
      </c>
      <c r="I195" s="233"/>
      <c r="J195" s="64"/>
      <c r="K195" s="233"/>
    </row>
    <row r="196" spans="1:11" s="112" customFormat="1" ht="47.25" x14ac:dyDescent="0.25">
      <c r="A196" s="367" t="s">
        <v>93</v>
      </c>
      <c r="B196" s="370" t="s">
        <v>84</v>
      </c>
      <c r="C196" s="370" t="s">
        <v>99</v>
      </c>
      <c r="D196" s="370" t="s">
        <v>480</v>
      </c>
      <c r="E196" s="370" t="s">
        <v>94</v>
      </c>
      <c r="F196" s="196">
        <f>'Пр.4 Ведом23-25'!G270</f>
        <v>20</v>
      </c>
      <c r="G196" s="196">
        <f>'Пр.4 Ведом23-25'!H270</f>
        <v>20</v>
      </c>
      <c r="H196" s="196">
        <f>'Пр.4 Ведом23-25'!I270</f>
        <v>20</v>
      </c>
      <c r="I196" s="233"/>
      <c r="J196" s="64"/>
      <c r="K196" s="233"/>
    </row>
    <row r="197" spans="1:11" s="112" customFormat="1" ht="47.25" hidden="1" x14ac:dyDescent="0.25">
      <c r="A197" s="21" t="s">
        <v>273</v>
      </c>
      <c r="B197" s="370" t="s">
        <v>84</v>
      </c>
      <c r="C197" s="370" t="s">
        <v>99</v>
      </c>
      <c r="D197" s="370" t="s">
        <v>481</v>
      </c>
      <c r="E197" s="370"/>
      <c r="F197" s="196">
        <f>F198</f>
        <v>0</v>
      </c>
      <c r="G197" s="196">
        <f t="shared" ref="G197:H198" si="96">G198</f>
        <v>0</v>
      </c>
      <c r="H197" s="196">
        <f t="shared" si="96"/>
        <v>0</v>
      </c>
      <c r="I197" s="233"/>
      <c r="J197" s="64"/>
      <c r="K197" s="233"/>
    </row>
    <row r="198" spans="1:11" s="232" customFormat="1" ht="31.5" hidden="1" x14ac:dyDescent="0.25">
      <c r="A198" s="367" t="s">
        <v>91</v>
      </c>
      <c r="B198" s="370" t="s">
        <v>84</v>
      </c>
      <c r="C198" s="370" t="s">
        <v>99</v>
      </c>
      <c r="D198" s="370" t="s">
        <v>481</v>
      </c>
      <c r="E198" s="370" t="s">
        <v>92</v>
      </c>
      <c r="F198" s="196">
        <f>F199</f>
        <v>0</v>
      </c>
      <c r="G198" s="196">
        <f t="shared" si="96"/>
        <v>0</v>
      </c>
      <c r="H198" s="196">
        <f t="shared" si="96"/>
        <v>0</v>
      </c>
      <c r="I198" s="233"/>
      <c r="J198" s="64"/>
      <c r="K198" s="233"/>
    </row>
    <row r="199" spans="1:11" s="232" customFormat="1" ht="47.25" hidden="1" x14ac:dyDescent="0.25">
      <c r="A199" s="367" t="s">
        <v>93</v>
      </c>
      <c r="B199" s="370" t="s">
        <v>84</v>
      </c>
      <c r="C199" s="370" t="s">
        <v>99</v>
      </c>
      <c r="D199" s="370" t="s">
        <v>481</v>
      </c>
      <c r="E199" s="370" t="s">
        <v>94</v>
      </c>
      <c r="F199" s="196">
        <f>'Пр.4 Ведом23-25'!G273</f>
        <v>0</v>
      </c>
      <c r="G199" s="196">
        <f>'Пр.4 Ведом23-25'!H273</f>
        <v>0</v>
      </c>
      <c r="H199" s="196">
        <f>'Пр.4 Ведом23-25'!I273</f>
        <v>0</v>
      </c>
      <c r="I199" s="233"/>
      <c r="J199" s="64"/>
      <c r="K199" s="233"/>
    </row>
    <row r="200" spans="1:11" s="232" customFormat="1" ht="15.75" hidden="1" x14ac:dyDescent="0.25">
      <c r="A200" s="367" t="s">
        <v>428</v>
      </c>
      <c r="B200" s="370" t="s">
        <v>84</v>
      </c>
      <c r="C200" s="370" t="s">
        <v>99</v>
      </c>
      <c r="D200" s="370" t="s">
        <v>482</v>
      </c>
      <c r="E200" s="370"/>
      <c r="F200" s="196">
        <f>F201</f>
        <v>0</v>
      </c>
      <c r="G200" s="196">
        <f t="shared" ref="G200:H201" si="97">G201</f>
        <v>0</v>
      </c>
      <c r="H200" s="196">
        <f t="shared" si="97"/>
        <v>0</v>
      </c>
      <c r="I200" s="233"/>
      <c r="J200" s="64"/>
      <c r="K200" s="233"/>
    </row>
    <row r="201" spans="1:11" s="232" customFormat="1" ht="31.5" hidden="1" x14ac:dyDescent="0.25">
      <c r="A201" s="367" t="s">
        <v>91</v>
      </c>
      <c r="B201" s="370" t="s">
        <v>84</v>
      </c>
      <c r="C201" s="370" t="s">
        <v>99</v>
      </c>
      <c r="D201" s="370" t="s">
        <v>482</v>
      </c>
      <c r="E201" s="370" t="s">
        <v>92</v>
      </c>
      <c r="F201" s="196">
        <f>F202</f>
        <v>0</v>
      </c>
      <c r="G201" s="196">
        <f t="shared" si="97"/>
        <v>0</v>
      </c>
      <c r="H201" s="196">
        <f t="shared" si="97"/>
        <v>0</v>
      </c>
      <c r="I201" s="233"/>
      <c r="J201" s="64"/>
      <c r="K201" s="233"/>
    </row>
    <row r="202" spans="1:11" s="232" customFormat="1" ht="47.25" hidden="1" x14ac:dyDescent="0.25">
      <c r="A202" s="367" t="s">
        <v>93</v>
      </c>
      <c r="B202" s="370" t="s">
        <v>84</v>
      </c>
      <c r="C202" s="370" t="s">
        <v>99</v>
      </c>
      <c r="D202" s="370" t="s">
        <v>482</v>
      </c>
      <c r="E202" s="370" t="s">
        <v>94</v>
      </c>
      <c r="F202" s="196">
        <f>'Пр.4 Ведом23-25'!G276</f>
        <v>0</v>
      </c>
      <c r="G202" s="196">
        <f>'Пр.4 Ведом23-25'!H276</f>
        <v>0</v>
      </c>
      <c r="H202" s="196">
        <f>'Пр.4 Ведом23-25'!I276</f>
        <v>0</v>
      </c>
      <c r="I202" s="233"/>
      <c r="J202" s="64"/>
      <c r="K202" s="233"/>
    </row>
    <row r="203" spans="1:11" s="232" customFormat="1" ht="31.5" hidden="1" x14ac:dyDescent="0.25">
      <c r="A203" s="21" t="s">
        <v>274</v>
      </c>
      <c r="B203" s="370" t="s">
        <v>84</v>
      </c>
      <c r="C203" s="370" t="s">
        <v>99</v>
      </c>
      <c r="D203" s="370" t="s">
        <v>483</v>
      </c>
      <c r="E203" s="370"/>
      <c r="F203" s="196">
        <f>F204</f>
        <v>0</v>
      </c>
      <c r="G203" s="196">
        <f t="shared" ref="G203:H204" si="98">G204</f>
        <v>0</v>
      </c>
      <c r="H203" s="196">
        <f t="shared" si="98"/>
        <v>0</v>
      </c>
      <c r="I203" s="233"/>
      <c r="J203" s="64"/>
      <c r="K203" s="233"/>
    </row>
    <row r="204" spans="1:11" s="366" customFormat="1" ht="31.5" hidden="1" x14ac:dyDescent="0.25">
      <c r="A204" s="367" t="s">
        <v>91</v>
      </c>
      <c r="B204" s="370" t="s">
        <v>84</v>
      </c>
      <c r="C204" s="370" t="s">
        <v>99</v>
      </c>
      <c r="D204" s="370" t="s">
        <v>483</v>
      </c>
      <c r="E204" s="370" t="s">
        <v>92</v>
      </c>
      <c r="F204" s="196">
        <f>F205</f>
        <v>0</v>
      </c>
      <c r="G204" s="196">
        <f t="shared" si="98"/>
        <v>0</v>
      </c>
      <c r="H204" s="196">
        <f t="shared" si="98"/>
        <v>0</v>
      </c>
      <c r="J204" s="64"/>
    </row>
    <row r="205" spans="1:11" s="366" customFormat="1" ht="47.25" hidden="1" x14ac:dyDescent="0.25">
      <c r="A205" s="367" t="s">
        <v>93</v>
      </c>
      <c r="B205" s="370" t="s">
        <v>84</v>
      </c>
      <c r="C205" s="370" t="s">
        <v>99</v>
      </c>
      <c r="D205" s="370" t="s">
        <v>483</v>
      </c>
      <c r="E205" s="370" t="s">
        <v>94</v>
      </c>
      <c r="F205" s="196">
        <f>'Пр.4 Ведом23-25'!G279</f>
        <v>0</v>
      </c>
      <c r="G205" s="196">
        <f>'Пр.4 Ведом23-25'!H279</f>
        <v>0</v>
      </c>
      <c r="H205" s="196">
        <f>'Пр.4 Ведом23-25'!I279</f>
        <v>0</v>
      </c>
      <c r="J205" s="64"/>
    </row>
    <row r="206" spans="1:11" s="366" customFormat="1" ht="47.25" x14ac:dyDescent="0.25">
      <c r="A206" s="230" t="s">
        <v>861</v>
      </c>
      <c r="B206" s="200" t="s">
        <v>84</v>
      </c>
      <c r="C206" s="200" t="s">
        <v>99</v>
      </c>
      <c r="D206" s="200" t="s">
        <v>264</v>
      </c>
      <c r="E206" s="204"/>
      <c r="F206" s="195">
        <f>F207+F211</f>
        <v>47</v>
      </c>
      <c r="G206" s="195">
        <f t="shared" ref="G206:H206" si="99">G207+G211</f>
        <v>47</v>
      </c>
      <c r="H206" s="195">
        <f t="shared" si="99"/>
        <v>47</v>
      </c>
      <c r="J206" s="64"/>
    </row>
    <row r="207" spans="1:11" s="366" customFormat="1" ht="47.25" x14ac:dyDescent="0.25">
      <c r="A207" s="34" t="s">
        <v>314</v>
      </c>
      <c r="B207" s="200" t="s">
        <v>84</v>
      </c>
      <c r="C207" s="200" t="s">
        <v>99</v>
      </c>
      <c r="D207" s="200" t="s">
        <v>320</v>
      </c>
      <c r="E207" s="204"/>
      <c r="F207" s="195">
        <f>F208</f>
        <v>32</v>
      </c>
      <c r="G207" s="195">
        <f t="shared" ref="G207:H209" si="100">G208</f>
        <v>32</v>
      </c>
      <c r="H207" s="195">
        <f t="shared" si="100"/>
        <v>32</v>
      </c>
      <c r="J207" s="64"/>
    </row>
    <row r="208" spans="1:11" s="112" customFormat="1" ht="31.5" x14ac:dyDescent="0.25">
      <c r="A208" s="28" t="s">
        <v>276</v>
      </c>
      <c r="B208" s="370" t="s">
        <v>84</v>
      </c>
      <c r="C208" s="370" t="s">
        <v>99</v>
      </c>
      <c r="D208" s="370" t="s">
        <v>315</v>
      </c>
      <c r="E208" s="202"/>
      <c r="F208" s="196">
        <f>F209</f>
        <v>32</v>
      </c>
      <c r="G208" s="196">
        <f t="shared" si="100"/>
        <v>32</v>
      </c>
      <c r="H208" s="196">
        <f t="shared" si="100"/>
        <v>32</v>
      </c>
      <c r="I208" s="233"/>
      <c r="J208" s="64"/>
      <c r="K208" s="233"/>
    </row>
    <row r="209" spans="1:11" s="112" customFormat="1" ht="31.5" x14ac:dyDescent="0.25">
      <c r="A209" s="367" t="s">
        <v>91</v>
      </c>
      <c r="B209" s="370" t="s">
        <v>84</v>
      </c>
      <c r="C209" s="370" t="s">
        <v>99</v>
      </c>
      <c r="D209" s="370" t="s">
        <v>315</v>
      </c>
      <c r="E209" s="202" t="s">
        <v>92</v>
      </c>
      <c r="F209" s="196">
        <f>F210</f>
        <v>32</v>
      </c>
      <c r="G209" s="196">
        <f t="shared" si="100"/>
        <v>32</v>
      </c>
      <c r="H209" s="196">
        <f t="shared" si="100"/>
        <v>32</v>
      </c>
      <c r="I209" s="233"/>
      <c r="J209" s="64"/>
      <c r="K209" s="233"/>
    </row>
    <row r="210" spans="1:11" s="112" customFormat="1" ht="47.25" x14ac:dyDescent="0.25">
      <c r="A210" s="367" t="s">
        <v>93</v>
      </c>
      <c r="B210" s="370" t="s">
        <v>84</v>
      </c>
      <c r="C210" s="370" t="s">
        <v>99</v>
      </c>
      <c r="D210" s="370" t="s">
        <v>315</v>
      </c>
      <c r="E210" s="202" t="s">
        <v>94</v>
      </c>
      <c r="F210" s="196">
        <f>'Пр.4 Ведом23-25'!G148+'Пр.4 Ведом23-25'!G284</f>
        <v>32</v>
      </c>
      <c r="G210" s="196">
        <f>'Пр.4 Ведом23-25'!H148+'Пр.4 Ведом23-25'!H284</f>
        <v>32</v>
      </c>
      <c r="H210" s="196">
        <f>'Пр.4 Ведом23-25'!I148+'Пр.4 Ведом23-25'!I284</f>
        <v>32</v>
      </c>
      <c r="I210" s="233"/>
      <c r="J210" s="64"/>
      <c r="K210" s="233"/>
    </row>
    <row r="211" spans="1:11" s="112" customFormat="1" ht="31.5" x14ac:dyDescent="0.25">
      <c r="A211" s="323" t="s">
        <v>455</v>
      </c>
      <c r="B211" s="200" t="s">
        <v>84</v>
      </c>
      <c r="C211" s="200" t="s">
        <v>99</v>
      </c>
      <c r="D211" s="200" t="s">
        <v>321</v>
      </c>
      <c r="E211" s="204"/>
      <c r="F211" s="195">
        <f>F212</f>
        <v>15</v>
      </c>
      <c r="G211" s="195">
        <f t="shared" ref="G211:H213" si="101">G212</f>
        <v>15</v>
      </c>
      <c r="H211" s="195">
        <f t="shared" si="101"/>
        <v>15</v>
      </c>
      <c r="I211" s="233"/>
      <c r="J211" s="64"/>
      <c r="K211" s="233"/>
    </row>
    <row r="212" spans="1:11" s="112" customFormat="1" ht="31.5" x14ac:dyDescent="0.25">
      <c r="A212" s="28" t="s">
        <v>277</v>
      </c>
      <c r="B212" s="370" t="s">
        <v>84</v>
      </c>
      <c r="C212" s="370" t="s">
        <v>99</v>
      </c>
      <c r="D212" s="370" t="s">
        <v>316</v>
      </c>
      <c r="E212" s="202"/>
      <c r="F212" s="196">
        <f>F213</f>
        <v>15</v>
      </c>
      <c r="G212" s="196">
        <f t="shared" si="101"/>
        <v>15</v>
      </c>
      <c r="H212" s="196">
        <f t="shared" si="101"/>
        <v>15</v>
      </c>
      <c r="I212" s="233"/>
      <c r="J212" s="64"/>
      <c r="K212" s="233"/>
    </row>
    <row r="213" spans="1:11" s="112" customFormat="1" ht="31.5" x14ac:dyDescent="0.25">
      <c r="A213" s="367" t="s">
        <v>91</v>
      </c>
      <c r="B213" s="370" t="s">
        <v>84</v>
      </c>
      <c r="C213" s="370" t="s">
        <v>99</v>
      </c>
      <c r="D213" s="370" t="s">
        <v>316</v>
      </c>
      <c r="E213" s="202" t="s">
        <v>92</v>
      </c>
      <c r="F213" s="196">
        <f>F214</f>
        <v>15</v>
      </c>
      <c r="G213" s="196">
        <f t="shared" si="101"/>
        <v>15</v>
      </c>
      <c r="H213" s="196">
        <f t="shared" si="101"/>
        <v>15</v>
      </c>
      <c r="I213" s="233"/>
      <c r="J213" s="64"/>
      <c r="K213" s="233"/>
    </row>
    <row r="214" spans="1:11" s="112" customFormat="1" ht="47.25" x14ac:dyDescent="0.25">
      <c r="A214" s="367" t="s">
        <v>93</v>
      </c>
      <c r="B214" s="370" t="s">
        <v>84</v>
      </c>
      <c r="C214" s="370" t="s">
        <v>99</v>
      </c>
      <c r="D214" s="370" t="s">
        <v>316</v>
      </c>
      <c r="E214" s="202" t="s">
        <v>94</v>
      </c>
      <c r="F214" s="196">
        <f>'Пр.4 Ведом23-25'!G152</f>
        <v>15</v>
      </c>
      <c r="G214" s="196">
        <f>'Пр.4 Ведом23-25'!H152</f>
        <v>15</v>
      </c>
      <c r="H214" s="196">
        <f>'Пр.4 Ведом23-25'!I152</f>
        <v>15</v>
      </c>
      <c r="I214" s="233"/>
      <c r="J214" s="64"/>
      <c r="K214" s="233"/>
    </row>
    <row r="215" spans="1:11" s="112" customFormat="1" ht="66" customHeight="1" x14ac:dyDescent="0.25">
      <c r="A215" s="230" t="s">
        <v>912</v>
      </c>
      <c r="B215" s="7" t="s">
        <v>84</v>
      </c>
      <c r="C215" s="7" t="s">
        <v>99</v>
      </c>
      <c r="D215" s="107" t="s">
        <v>296</v>
      </c>
      <c r="E215" s="7"/>
      <c r="F215" s="195">
        <f>F216</f>
        <v>45</v>
      </c>
      <c r="G215" s="195">
        <f t="shared" ref="G215:H218" si="102">G216</f>
        <v>45</v>
      </c>
      <c r="H215" s="195">
        <f t="shared" si="102"/>
        <v>35</v>
      </c>
      <c r="I215" s="233"/>
      <c r="J215" s="64"/>
      <c r="K215" s="233"/>
    </row>
    <row r="216" spans="1:11" ht="47.25" x14ac:dyDescent="0.25">
      <c r="A216" s="120" t="s">
        <v>322</v>
      </c>
      <c r="B216" s="7" t="s">
        <v>84</v>
      </c>
      <c r="C216" s="7" t="s">
        <v>99</v>
      </c>
      <c r="D216" s="107" t="s">
        <v>496</v>
      </c>
      <c r="E216" s="7"/>
      <c r="F216" s="195">
        <f>F217</f>
        <v>45</v>
      </c>
      <c r="G216" s="195">
        <f t="shared" si="102"/>
        <v>45</v>
      </c>
      <c r="H216" s="195">
        <f t="shared" si="102"/>
        <v>35</v>
      </c>
    </row>
    <row r="217" spans="1:11" ht="31.5" x14ac:dyDescent="0.25">
      <c r="A217" s="90" t="s">
        <v>111</v>
      </c>
      <c r="B217" s="8" t="s">
        <v>84</v>
      </c>
      <c r="C217" s="8" t="s">
        <v>99</v>
      </c>
      <c r="D217" s="4" t="s">
        <v>323</v>
      </c>
      <c r="E217" s="8"/>
      <c r="F217" s="196">
        <f>F218</f>
        <v>45</v>
      </c>
      <c r="G217" s="196">
        <f t="shared" si="102"/>
        <v>45</v>
      </c>
      <c r="H217" s="196">
        <f t="shared" si="102"/>
        <v>35</v>
      </c>
    </row>
    <row r="218" spans="1:11" s="112" customFormat="1" ht="31.5" x14ac:dyDescent="0.25">
      <c r="A218" s="367" t="s">
        <v>91</v>
      </c>
      <c r="B218" s="8" t="s">
        <v>84</v>
      </c>
      <c r="C218" s="8" t="s">
        <v>99</v>
      </c>
      <c r="D218" s="4" t="s">
        <v>323</v>
      </c>
      <c r="E218" s="8" t="s">
        <v>92</v>
      </c>
      <c r="F218" s="196">
        <f>F219</f>
        <v>45</v>
      </c>
      <c r="G218" s="196">
        <f t="shared" si="102"/>
        <v>45</v>
      </c>
      <c r="H218" s="196">
        <f t="shared" si="102"/>
        <v>35</v>
      </c>
      <c r="I218" s="233"/>
      <c r="J218" s="233"/>
      <c r="K218" s="233"/>
    </row>
    <row r="219" spans="1:11" ht="47.25" x14ac:dyDescent="0.25">
      <c r="A219" s="367" t="s">
        <v>93</v>
      </c>
      <c r="B219" s="8" t="s">
        <v>84</v>
      </c>
      <c r="C219" s="8" t="s">
        <v>99</v>
      </c>
      <c r="D219" s="4" t="s">
        <v>323</v>
      </c>
      <c r="E219" s="8" t="s">
        <v>94</v>
      </c>
      <c r="F219" s="196">
        <f>'Пр.4 Ведом23-25'!G625+'Пр.4 Ведом23-25'!G157+'Пр.4 Ведом23-25'!G820+'Пр.4 Ведом23-25'!G289</f>
        <v>45</v>
      </c>
      <c r="G219" s="196">
        <f>'Пр.4 Ведом23-25'!H625+'Пр.4 Ведом23-25'!H157+'Пр.4 Ведом23-25'!H820+'Пр.4 Ведом23-25'!H289</f>
        <v>45</v>
      </c>
      <c r="H219" s="196">
        <f>'Пр.4 Ведом23-25'!I625+'Пр.4 Ведом23-25'!I157+'Пр.4 Ведом23-25'!I820+'Пр.4 Ведом23-25'!I289</f>
        <v>35</v>
      </c>
    </row>
    <row r="220" spans="1:11" ht="63" x14ac:dyDescent="0.25">
      <c r="A220" s="230" t="s">
        <v>913</v>
      </c>
      <c r="B220" s="7" t="s">
        <v>84</v>
      </c>
      <c r="C220" s="7" t="s">
        <v>99</v>
      </c>
      <c r="D220" s="107" t="s">
        <v>795</v>
      </c>
      <c r="E220" s="7"/>
      <c r="F220" s="195">
        <f>F221</f>
        <v>30</v>
      </c>
      <c r="G220" s="195">
        <f t="shared" ref="G220:H223" si="103">G221</f>
        <v>30</v>
      </c>
      <c r="H220" s="195">
        <f t="shared" si="103"/>
        <v>0</v>
      </c>
    </row>
    <row r="221" spans="1:11" ht="47.25" x14ac:dyDescent="0.25">
      <c r="A221" s="230" t="s">
        <v>799</v>
      </c>
      <c r="B221" s="7" t="s">
        <v>84</v>
      </c>
      <c r="C221" s="7" t="s">
        <v>99</v>
      </c>
      <c r="D221" s="107" t="s">
        <v>796</v>
      </c>
      <c r="E221" s="7"/>
      <c r="F221" s="195">
        <f>F222</f>
        <v>30</v>
      </c>
      <c r="G221" s="195">
        <f t="shared" si="103"/>
        <v>30</v>
      </c>
      <c r="H221" s="195">
        <f t="shared" si="103"/>
        <v>0</v>
      </c>
    </row>
    <row r="222" spans="1:11" s="187" customFormat="1" ht="31.5" x14ac:dyDescent="0.25">
      <c r="A222" s="367" t="s">
        <v>800</v>
      </c>
      <c r="B222" s="8" t="s">
        <v>84</v>
      </c>
      <c r="C222" s="8" t="s">
        <v>99</v>
      </c>
      <c r="D222" s="4" t="s">
        <v>797</v>
      </c>
      <c r="E222" s="8"/>
      <c r="F222" s="196">
        <f>F223</f>
        <v>30</v>
      </c>
      <c r="G222" s="196">
        <f t="shared" si="103"/>
        <v>30</v>
      </c>
      <c r="H222" s="196">
        <f t="shared" si="103"/>
        <v>0</v>
      </c>
      <c r="I222" s="233"/>
      <c r="J222" s="233"/>
      <c r="K222" s="233"/>
    </row>
    <row r="223" spans="1:11" s="187" customFormat="1" ht="31.5" x14ac:dyDescent="0.25">
      <c r="A223" s="303" t="s">
        <v>140</v>
      </c>
      <c r="B223" s="8" t="s">
        <v>84</v>
      </c>
      <c r="C223" s="8" t="s">
        <v>99</v>
      </c>
      <c r="D223" s="4" t="s">
        <v>797</v>
      </c>
      <c r="E223" s="8" t="s">
        <v>141</v>
      </c>
      <c r="F223" s="196">
        <f>F224</f>
        <v>30</v>
      </c>
      <c r="G223" s="196">
        <f t="shared" si="103"/>
        <v>30</v>
      </c>
      <c r="H223" s="196">
        <f t="shared" si="103"/>
        <v>0</v>
      </c>
      <c r="I223" s="233"/>
      <c r="J223" s="233"/>
      <c r="K223" s="233"/>
    </row>
    <row r="224" spans="1:11" s="187" customFormat="1" ht="15.75" x14ac:dyDescent="0.25">
      <c r="A224" s="367" t="s">
        <v>801</v>
      </c>
      <c r="B224" s="8" t="s">
        <v>84</v>
      </c>
      <c r="C224" s="8" t="s">
        <v>99</v>
      </c>
      <c r="D224" s="4" t="s">
        <v>797</v>
      </c>
      <c r="E224" s="8" t="s">
        <v>798</v>
      </c>
      <c r="F224" s="196">
        <f>'Пр.4 Ведом23-25'!G162</f>
        <v>30</v>
      </c>
      <c r="G224" s="196">
        <f>'Пр.4 Ведом23-25'!H162</f>
        <v>30</v>
      </c>
      <c r="H224" s="196">
        <f>'Пр.4 Ведом23-25'!I162</f>
        <v>0</v>
      </c>
      <c r="I224" s="233"/>
      <c r="J224" s="233"/>
      <c r="K224" s="233"/>
    </row>
    <row r="225" spans="1:11" s="232" customFormat="1" ht="63" x14ac:dyDescent="0.25">
      <c r="A225" s="230" t="s">
        <v>914</v>
      </c>
      <c r="B225" s="7" t="s">
        <v>84</v>
      </c>
      <c r="C225" s="7" t="s">
        <v>99</v>
      </c>
      <c r="D225" s="107" t="s">
        <v>297</v>
      </c>
      <c r="E225" s="7"/>
      <c r="F225" s="195">
        <f>F226</f>
        <v>95</v>
      </c>
      <c r="G225" s="195">
        <f t="shared" ref="G225:H228" si="104">G226</f>
        <v>115</v>
      </c>
      <c r="H225" s="195">
        <f t="shared" si="104"/>
        <v>105</v>
      </c>
      <c r="I225" s="233"/>
      <c r="J225" s="233"/>
      <c r="K225" s="233"/>
    </row>
    <row r="226" spans="1:11" s="232" customFormat="1" ht="31.5" x14ac:dyDescent="0.25">
      <c r="A226" s="34" t="s">
        <v>324</v>
      </c>
      <c r="B226" s="7" t="s">
        <v>84</v>
      </c>
      <c r="C226" s="7" t="s">
        <v>99</v>
      </c>
      <c r="D226" s="107" t="s">
        <v>332</v>
      </c>
      <c r="E226" s="7"/>
      <c r="F226" s="195">
        <f>F227</f>
        <v>95</v>
      </c>
      <c r="G226" s="195">
        <f t="shared" si="104"/>
        <v>115</v>
      </c>
      <c r="H226" s="195">
        <f t="shared" si="104"/>
        <v>105</v>
      </c>
      <c r="I226" s="233"/>
      <c r="J226" s="233"/>
      <c r="K226" s="233"/>
    </row>
    <row r="227" spans="1:11" s="232" customFormat="1" ht="15.75" x14ac:dyDescent="0.25">
      <c r="A227" s="28" t="s">
        <v>301</v>
      </c>
      <c r="B227" s="8" t="s">
        <v>84</v>
      </c>
      <c r="C227" s="8" t="s">
        <v>99</v>
      </c>
      <c r="D227" s="4" t="s">
        <v>325</v>
      </c>
      <c r="E227" s="8"/>
      <c r="F227" s="196">
        <f>F228</f>
        <v>95</v>
      </c>
      <c r="G227" s="196">
        <f t="shared" si="104"/>
        <v>115</v>
      </c>
      <c r="H227" s="196">
        <f t="shared" si="104"/>
        <v>105</v>
      </c>
      <c r="I227" s="233"/>
      <c r="J227" s="233"/>
      <c r="K227" s="233"/>
    </row>
    <row r="228" spans="1:11" s="232" customFormat="1" ht="31.5" x14ac:dyDescent="0.25">
      <c r="A228" s="367" t="s">
        <v>91</v>
      </c>
      <c r="B228" s="8" t="s">
        <v>84</v>
      </c>
      <c r="C228" s="8" t="s">
        <v>99</v>
      </c>
      <c r="D228" s="4" t="s">
        <v>325</v>
      </c>
      <c r="E228" s="8" t="s">
        <v>92</v>
      </c>
      <c r="F228" s="196">
        <f>F229</f>
        <v>95</v>
      </c>
      <c r="G228" s="196">
        <f t="shared" si="104"/>
        <v>115</v>
      </c>
      <c r="H228" s="196">
        <f t="shared" si="104"/>
        <v>105</v>
      </c>
      <c r="I228" s="233"/>
      <c r="J228" s="233"/>
      <c r="K228" s="233"/>
    </row>
    <row r="229" spans="1:11" s="232" customFormat="1" ht="47.25" x14ac:dyDescent="0.25">
      <c r="A229" s="367" t="s">
        <v>93</v>
      </c>
      <c r="B229" s="8" t="s">
        <v>84</v>
      </c>
      <c r="C229" s="8" t="s">
        <v>99</v>
      </c>
      <c r="D229" s="4" t="s">
        <v>325</v>
      </c>
      <c r="E229" s="8" t="s">
        <v>94</v>
      </c>
      <c r="F229" s="196">
        <f>'Пр.4 Ведом23-25'!G167</f>
        <v>95</v>
      </c>
      <c r="G229" s="196">
        <f>'Пр.4 Ведом23-25'!H167</f>
        <v>115</v>
      </c>
      <c r="H229" s="196">
        <f>'Пр.4 Ведом23-25'!I167</f>
        <v>105</v>
      </c>
      <c r="I229" s="233"/>
      <c r="J229" s="233"/>
      <c r="K229" s="233"/>
    </row>
    <row r="230" spans="1:11" s="232" customFormat="1" ht="15.75" hidden="1" x14ac:dyDescent="0.25">
      <c r="A230" s="199" t="s">
        <v>121</v>
      </c>
      <c r="B230" s="200" t="s">
        <v>122</v>
      </c>
      <c r="C230" s="200"/>
      <c r="D230" s="200"/>
      <c r="E230" s="200"/>
      <c r="F230" s="195">
        <f t="shared" ref="F230:F235" si="105">F231</f>
        <v>0</v>
      </c>
      <c r="G230" s="195">
        <f t="shared" ref="G230:H235" si="106">G231</f>
        <v>0</v>
      </c>
      <c r="H230" s="195">
        <f t="shared" si="106"/>
        <v>0</v>
      </c>
      <c r="I230" s="233"/>
      <c r="J230" s="233"/>
      <c r="K230" s="233"/>
    </row>
    <row r="231" spans="1:11" s="232" customFormat="1" ht="31.5" hidden="1" x14ac:dyDescent="0.25">
      <c r="A231" s="199" t="s">
        <v>124</v>
      </c>
      <c r="B231" s="200" t="s">
        <v>122</v>
      </c>
      <c r="C231" s="200" t="s">
        <v>125</v>
      </c>
      <c r="D231" s="200"/>
      <c r="E231" s="200"/>
      <c r="F231" s="195">
        <f t="shared" si="105"/>
        <v>0</v>
      </c>
      <c r="G231" s="195">
        <f t="shared" si="106"/>
        <v>0</v>
      </c>
      <c r="H231" s="195">
        <f t="shared" si="106"/>
        <v>0</v>
      </c>
      <c r="I231" s="233"/>
      <c r="J231" s="233"/>
      <c r="K231" s="233"/>
    </row>
    <row r="232" spans="1:11" ht="15.75" hidden="1" x14ac:dyDescent="0.25">
      <c r="A232" s="199" t="s">
        <v>100</v>
      </c>
      <c r="B232" s="200" t="s">
        <v>122</v>
      </c>
      <c r="C232" s="200" t="s">
        <v>125</v>
      </c>
      <c r="D232" s="200" t="s">
        <v>334</v>
      </c>
      <c r="E232" s="200"/>
      <c r="F232" s="35">
        <f t="shared" si="105"/>
        <v>0</v>
      </c>
      <c r="G232" s="35">
        <f t="shared" si="106"/>
        <v>0</v>
      </c>
      <c r="H232" s="35">
        <f t="shared" si="106"/>
        <v>0</v>
      </c>
    </row>
    <row r="233" spans="1:11" ht="31.5" hidden="1" x14ac:dyDescent="0.25">
      <c r="A233" s="199" t="s">
        <v>335</v>
      </c>
      <c r="B233" s="200" t="s">
        <v>122</v>
      </c>
      <c r="C233" s="200" t="s">
        <v>125</v>
      </c>
      <c r="D233" s="200" t="s">
        <v>333</v>
      </c>
      <c r="E233" s="200"/>
      <c r="F233" s="35">
        <f t="shared" si="105"/>
        <v>0</v>
      </c>
      <c r="G233" s="35">
        <f t="shared" si="106"/>
        <v>0</v>
      </c>
      <c r="H233" s="35">
        <f t="shared" si="106"/>
        <v>0</v>
      </c>
    </row>
    <row r="234" spans="1:11" ht="15.75" hidden="1" x14ac:dyDescent="0.25">
      <c r="A234" s="367" t="s">
        <v>126</v>
      </c>
      <c r="B234" s="370" t="s">
        <v>122</v>
      </c>
      <c r="C234" s="370" t="s">
        <v>125</v>
      </c>
      <c r="D234" s="370" t="s">
        <v>336</v>
      </c>
      <c r="E234" s="370"/>
      <c r="F234" s="9">
        <f t="shared" si="105"/>
        <v>0</v>
      </c>
      <c r="G234" s="9">
        <f t="shared" si="106"/>
        <v>0</v>
      </c>
      <c r="H234" s="9">
        <f t="shared" si="106"/>
        <v>0</v>
      </c>
    </row>
    <row r="235" spans="1:11" ht="31.5" hidden="1" x14ac:dyDescent="0.25">
      <c r="A235" s="367" t="s">
        <v>117</v>
      </c>
      <c r="B235" s="370" t="s">
        <v>122</v>
      </c>
      <c r="C235" s="370" t="s">
        <v>125</v>
      </c>
      <c r="D235" s="370" t="s">
        <v>336</v>
      </c>
      <c r="E235" s="370" t="s">
        <v>92</v>
      </c>
      <c r="F235" s="9">
        <f t="shared" si="105"/>
        <v>0</v>
      </c>
      <c r="G235" s="9">
        <f t="shared" si="106"/>
        <v>0</v>
      </c>
      <c r="H235" s="9">
        <f t="shared" si="106"/>
        <v>0</v>
      </c>
    </row>
    <row r="236" spans="1:11" ht="47.25" hidden="1" x14ac:dyDescent="0.25">
      <c r="A236" s="367" t="s">
        <v>93</v>
      </c>
      <c r="B236" s="370" t="s">
        <v>122</v>
      </c>
      <c r="C236" s="370" t="s">
        <v>125</v>
      </c>
      <c r="D236" s="370" t="s">
        <v>336</v>
      </c>
      <c r="E236" s="370" t="s">
        <v>94</v>
      </c>
      <c r="F236" s="9">
        <f>'Пр.4 Ведом23-25'!G174</f>
        <v>0</v>
      </c>
      <c r="G236" s="9">
        <f>'Пр.4 Ведом23-25'!H174</f>
        <v>0</v>
      </c>
      <c r="H236" s="9">
        <f>'Пр.4 Ведом23-25'!I174</f>
        <v>0</v>
      </c>
    </row>
    <row r="237" spans="1:11" ht="31.5" x14ac:dyDescent="0.25">
      <c r="A237" s="199" t="s">
        <v>127</v>
      </c>
      <c r="B237" s="200" t="s">
        <v>123</v>
      </c>
      <c r="C237" s="200"/>
      <c r="D237" s="200"/>
      <c r="E237" s="200"/>
      <c r="F237" s="35">
        <f>F238</f>
        <v>8989.2000000000007</v>
      </c>
      <c r="G237" s="35">
        <f t="shared" ref="G237:H237" si="107">G238</f>
        <v>8856.7999999999993</v>
      </c>
      <c r="H237" s="35">
        <f t="shared" si="107"/>
        <v>8836.7999999999993</v>
      </c>
    </row>
    <row r="238" spans="1:11" ht="47.25" x14ac:dyDescent="0.25">
      <c r="A238" s="199" t="s">
        <v>646</v>
      </c>
      <c r="B238" s="200" t="s">
        <v>123</v>
      </c>
      <c r="C238" s="200" t="s">
        <v>137</v>
      </c>
      <c r="D238" s="370"/>
      <c r="E238" s="370"/>
      <c r="F238" s="35">
        <f>F239+F258</f>
        <v>8989.2000000000007</v>
      </c>
      <c r="G238" s="35">
        <f t="shared" ref="G238:H238" si="108">G239+G258</f>
        <v>8856.7999999999993</v>
      </c>
      <c r="H238" s="35">
        <f t="shared" si="108"/>
        <v>8836.7999999999993</v>
      </c>
    </row>
    <row r="239" spans="1:11" ht="15.75" x14ac:dyDescent="0.25">
      <c r="A239" s="199" t="s">
        <v>100</v>
      </c>
      <c r="B239" s="200" t="s">
        <v>123</v>
      </c>
      <c r="C239" s="200" t="s">
        <v>137</v>
      </c>
      <c r="D239" s="200" t="s">
        <v>334</v>
      </c>
      <c r="E239" s="200"/>
      <c r="F239" s="35">
        <f>F240+F251</f>
        <v>8989.2000000000007</v>
      </c>
      <c r="G239" s="35">
        <f t="shared" ref="G239:H239" si="109">G240+G251</f>
        <v>8856.7999999999993</v>
      </c>
      <c r="H239" s="35">
        <f t="shared" si="109"/>
        <v>8836.7999999999993</v>
      </c>
    </row>
    <row r="240" spans="1:11" ht="15.75" x14ac:dyDescent="0.25">
      <c r="A240" s="199" t="s">
        <v>742</v>
      </c>
      <c r="B240" s="200" t="s">
        <v>123</v>
      </c>
      <c r="C240" s="200" t="s">
        <v>137</v>
      </c>
      <c r="D240" s="200" t="s">
        <v>389</v>
      </c>
      <c r="E240" s="200"/>
      <c r="F240" s="35">
        <f>F241+F244</f>
        <v>8570.2000000000007</v>
      </c>
      <c r="G240" s="35">
        <f t="shared" ref="G240:H240" si="110">G241+G244</f>
        <v>8637.7999999999993</v>
      </c>
      <c r="H240" s="35">
        <f t="shared" si="110"/>
        <v>8617.7999999999993</v>
      </c>
    </row>
    <row r="241" spans="1:11" ht="47.25" x14ac:dyDescent="0.25">
      <c r="A241" s="367" t="s">
        <v>309</v>
      </c>
      <c r="B241" s="370" t="s">
        <v>123</v>
      </c>
      <c r="C241" s="370" t="s">
        <v>137</v>
      </c>
      <c r="D241" s="370" t="s">
        <v>392</v>
      </c>
      <c r="E241" s="370"/>
      <c r="F241" s="9">
        <f>F242</f>
        <v>258</v>
      </c>
      <c r="G241" s="9">
        <f t="shared" ref="G241:H242" si="111">G242</f>
        <v>258</v>
      </c>
      <c r="H241" s="9">
        <f t="shared" si="111"/>
        <v>258</v>
      </c>
    </row>
    <row r="242" spans="1:11" ht="78.75" x14ac:dyDescent="0.25">
      <c r="A242" s="367" t="s">
        <v>87</v>
      </c>
      <c r="B242" s="370" t="s">
        <v>123</v>
      </c>
      <c r="C242" s="370" t="s">
        <v>137</v>
      </c>
      <c r="D242" s="370" t="s">
        <v>392</v>
      </c>
      <c r="E242" s="370" t="s">
        <v>88</v>
      </c>
      <c r="F242" s="9">
        <f>F243</f>
        <v>258</v>
      </c>
      <c r="G242" s="9">
        <f t="shared" si="111"/>
        <v>258</v>
      </c>
      <c r="H242" s="9">
        <f t="shared" si="111"/>
        <v>258</v>
      </c>
    </row>
    <row r="243" spans="1:11" ht="31.5" x14ac:dyDescent="0.25">
      <c r="A243" s="367" t="s">
        <v>171</v>
      </c>
      <c r="B243" s="370" t="s">
        <v>123</v>
      </c>
      <c r="C243" s="370" t="s">
        <v>137</v>
      </c>
      <c r="D243" s="370" t="s">
        <v>392</v>
      </c>
      <c r="E243" s="370" t="s">
        <v>120</v>
      </c>
      <c r="F243" s="9">
        <f>'Пр.4 Ведом23-25'!G181</f>
        <v>258</v>
      </c>
      <c r="G243" s="9">
        <f>'Пр.4 Ведом23-25'!H181</f>
        <v>258</v>
      </c>
      <c r="H243" s="9">
        <f>'Пр.4 Ведом23-25'!I181</f>
        <v>258</v>
      </c>
    </row>
    <row r="244" spans="1:11" ht="15.75" x14ac:dyDescent="0.25">
      <c r="A244" s="367" t="s">
        <v>288</v>
      </c>
      <c r="B244" s="370" t="s">
        <v>123</v>
      </c>
      <c r="C244" s="370" t="s">
        <v>137</v>
      </c>
      <c r="D244" s="370" t="s">
        <v>391</v>
      </c>
      <c r="E244" s="370"/>
      <c r="F244" s="9">
        <f>F245+F247+F249</f>
        <v>8312.2000000000007</v>
      </c>
      <c r="G244" s="9">
        <f t="shared" ref="G244:H244" si="112">G245+G247+G249</f>
        <v>8379.7999999999993</v>
      </c>
      <c r="H244" s="9">
        <f t="shared" si="112"/>
        <v>8359.7999999999993</v>
      </c>
    </row>
    <row r="245" spans="1:11" ht="78.75" x14ac:dyDescent="0.25">
      <c r="A245" s="367" t="s">
        <v>87</v>
      </c>
      <c r="B245" s="370" t="s">
        <v>123</v>
      </c>
      <c r="C245" s="370" t="s">
        <v>137</v>
      </c>
      <c r="D245" s="370" t="s">
        <v>391</v>
      </c>
      <c r="E245" s="370" t="s">
        <v>88</v>
      </c>
      <c r="F245" s="9">
        <f>F246</f>
        <v>7999.2</v>
      </c>
      <c r="G245" s="9">
        <f t="shared" ref="G245:H245" si="113">G246</f>
        <v>8066.8</v>
      </c>
      <c r="H245" s="9">
        <f t="shared" si="113"/>
        <v>8209.7999999999993</v>
      </c>
    </row>
    <row r="246" spans="1:11" ht="31.5" x14ac:dyDescent="0.25">
      <c r="A246" s="367" t="s">
        <v>171</v>
      </c>
      <c r="B246" s="370" t="s">
        <v>123</v>
      </c>
      <c r="C246" s="370" t="s">
        <v>137</v>
      </c>
      <c r="D246" s="370" t="s">
        <v>391</v>
      </c>
      <c r="E246" s="370" t="s">
        <v>120</v>
      </c>
      <c r="F246" s="9">
        <f>'Пр.4 Ведом23-25'!G184</f>
        <v>7999.2</v>
      </c>
      <c r="G246" s="9">
        <f>'Пр.4 Ведом23-25'!H184</f>
        <v>8066.8</v>
      </c>
      <c r="H246" s="9">
        <f>'Пр.4 Ведом23-25'!I184</f>
        <v>8209.7999999999993</v>
      </c>
    </row>
    <row r="247" spans="1:11" ht="31.5" x14ac:dyDescent="0.25">
      <c r="A247" s="367" t="s">
        <v>91</v>
      </c>
      <c r="B247" s="370" t="s">
        <v>123</v>
      </c>
      <c r="C247" s="370" t="s">
        <v>137</v>
      </c>
      <c r="D247" s="370" t="s">
        <v>391</v>
      </c>
      <c r="E247" s="370" t="s">
        <v>92</v>
      </c>
      <c r="F247" s="9">
        <f>F248</f>
        <v>313</v>
      </c>
      <c r="G247" s="9">
        <f t="shared" ref="G247:H247" si="114">G248</f>
        <v>313</v>
      </c>
      <c r="H247" s="9">
        <f t="shared" si="114"/>
        <v>150</v>
      </c>
    </row>
    <row r="248" spans="1:11" ht="47.25" x14ac:dyDescent="0.25">
      <c r="A248" s="367" t="s">
        <v>93</v>
      </c>
      <c r="B248" s="370" t="s">
        <v>123</v>
      </c>
      <c r="C248" s="370" t="s">
        <v>137</v>
      </c>
      <c r="D248" s="370" t="s">
        <v>391</v>
      </c>
      <c r="E248" s="370" t="s">
        <v>94</v>
      </c>
      <c r="F248" s="9">
        <f>'Пр.4 Ведом23-25'!G186</f>
        <v>313</v>
      </c>
      <c r="G248" s="9">
        <f>'Пр.4 Ведом23-25'!H186</f>
        <v>313</v>
      </c>
      <c r="H248" s="9">
        <f>'Пр.4 Ведом23-25'!I186</f>
        <v>150</v>
      </c>
    </row>
    <row r="249" spans="1:11" ht="15.75" hidden="1" x14ac:dyDescent="0.25">
      <c r="A249" s="367" t="s">
        <v>95</v>
      </c>
      <c r="B249" s="370" t="s">
        <v>123</v>
      </c>
      <c r="C249" s="370" t="s">
        <v>137</v>
      </c>
      <c r="D249" s="370" t="s">
        <v>391</v>
      </c>
      <c r="E249" s="370" t="s">
        <v>101</v>
      </c>
      <c r="F249" s="9">
        <f>F250</f>
        <v>0</v>
      </c>
      <c r="G249" s="9">
        <f t="shared" ref="G249:H249" si="115">G250</f>
        <v>0</v>
      </c>
      <c r="H249" s="9">
        <f t="shared" si="115"/>
        <v>0</v>
      </c>
    </row>
    <row r="250" spans="1:11" s="112" customFormat="1" ht="15.75" hidden="1" x14ac:dyDescent="0.25">
      <c r="A250" s="367" t="s">
        <v>226</v>
      </c>
      <c r="B250" s="370" t="s">
        <v>123</v>
      </c>
      <c r="C250" s="370" t="s">
        <v>137</v>
      </c>
      <c r="D250" s="370" t="s">
        <v>391</v>
      </c>
      <c r="E250" s="370" t="s">
        <v>97</v>
      </c>
      <c r="F250" s="9">
        <f>'Пр.4 Ведом23-25'!G188</f>
        <v>0</v>
      </c>
      <c r="G250" s="9">
        <f>'Пр.4 Ведом23-25'!H188</f>
        <v>0</v>
      </c>
      <c r="H250" s="9">
        <f>'Пр.4 Ведом23-25'!I188</f>
        <v>0</v>
      </c>
      <c r="I250" s="233"/>
      <c r="J250" s="233"/>
      <c r="K250" s="233"/>
    </row>
    <row r="251" spans="1:11" ht="31.5" x14ac:dyDescent="0.25">
      <c r="A251" s="199" t="s">
        <v>335</v>
      </c>
      <c r="B251" s="200" t="s">
        <v>123</v>
      </c>
      <c r="C251" s="200" t="s">
        <v>137</v>
      </c>
      <c r="D251" s="200" t="s">
        <v>333</v>
      </c>
      <c r="E251" s="200"/>
      <c r="F251" s="35">
        <f>F252+F255</f>
        <v>419</v>
      </c>
      <c r="G251" s="35">
        <f t="shared" ref="G251:H251" si="116">G252+G255</f>
        <v>219</v>
      </c>
      <c r="H251" s="35">
        <f t="shared" si="116"/>
        <v>219</v>
      </c>
    </row>
    <row r="252" spans="1:11" ht="47.25" x14ac:dyDescent="0.25">
      <c r="A252" s="367" t="s">
        <v>128</v>
      </c>
      <c r="B252" s="370" t="s">
        <v>123</v>
      </c>
      <c r="C252" s="370" t="s">
        <v>137</v>
      </c>
      <c r="D252" s="370" t="s">
        <v>337</v>
      </c>
      <c r="E252" s="370"/>
      <c r="F252" s="9">
        <f>F253</f>
        <v>200</v>
      </c>
      <c r="G252" s="9">
        <f t="shared" ref="G252:H253" si="117">G253</f>
        <v>0</v>
      </c>
      <c r="H252" s="9">
        <f t="shared" si="117"/>
        <v>0</v>
      </c>
    </row>
    <row r="253" spans="1:11" ht="31.5" x14ac:dyDescent="0.25">
      <c r="A253" s="367" t="s">
        <v>117</v>
      </c>
      <c r="B253" s="370" t="s">
        <v>123</v>
      </c>
      <c r="C253" s="370" t="s">
        <v>137</v>
      </c>
      <c r="D253" s="370" t="s">
        <v>337</v>
      </c>
      <c r="E253" s="370" t="s">
        <v>92</v>
      </c>
      <c r="F253" s="9">
        <f>F254</f>
        <v>200</v>
      </c>
      <c r="G253" s="9">
        <f t="shared" si="117"/>
        <v>0</v>
      </c>
      <c r="H253" s="9">
        <f t="shared" si="117"/>
        <v>0</v>
      </c>
    </row>
    <row r="254" spans="1:11" s="112" customFormat="1" ht="47.25" x14ac:dyDescent="0.25">
      <c r="A254" s="367" t="s">
        <v>93</v>
      </c>
      <c r="B254" s="370" t="s">
        <v>123</v>
      </c>
      <c r="C254" s="370" t="s">
        <v>137</v>
      </c>
      <c r="D254" s="370" t="s">
        <v>337</v>
      </c>
      <c r="E254" s="370" t="s">
        <v>94</v>
      </c>
      <c r="F254" s="9">
        <f>'Пр.4 Ведом23-25'!G192</f>
        <v>200</v>
      </c>
      <c r="G254" s="9">
        <f>'Пр.4 Ведом23-25'!H192</f>
        <v>0</v>
      </c>
      <c r="H254" s="9">
        <f>'Пр.4 Ведом23-25'!I192</f>
        <v>0</v>
      </c>
      <c r="I254" s="233"/>
      <c r="J254" s="233"/>
      <c r="K254" s="233"/>
    </row>
    <row r="255" spans="1:11" ht="15.75" x14ac:dyDescent="0.25">
      <c r="A255" s="367" t="s">
        <v>129</v>
      </c>
      <c r="B255" s="370" t="s">
        <v>123</v>
      </c>
      <c r="C255" s="370" t="s">
        <v>137</v>
      </c>
      <c r="D255" s="370" t="s">
        <v>338</v>
      </c>
      <c r="E255" s="370"/>
      <c r="F255" s="9">
        <f>F256</f>
        <v>219</v>
      </c>
      <c r="G255" s="9">
        <f t="shared" ref="G255:H256" si="118">G256</f>
        <v>219</v>
      </c>
      <c r="H255" s="9">
        <f t="shared" si="118"/>
        <v>219</v>
      </c>
    </row>
    <row r="256" spans="1:11" ht="31.5" x14ac:dyDescent="0.25">
      <c r="A256" s="367" t="s">
        <v>117</v>
      </c>
      <c r="B256" s="370" t="s">
        <v>123</v>
      </c>
      <c r="C256" s="370" t="s">
        <v>137</v>
      </c>
      <c r="D256" s="370" t="s">
        <v>338</v>
      </c>
      <c r="E256" s="370" t="s">
        <v>92</v>
      </c>
      <c r="F256" s="9">
        <f>F257</f>
        <v>219</v>
      </c>
      <c r="G256" s="9">
        <f t="shared" si="118"/>
        <v>219</v>
      </c>
      <c r="H256" s="9">
        <f t="shared" si="118"/>
        <v>219</v>
      </c>
    </row>
    <row r="257" spans="1:11" ht="47.25" x14ac:dyDescent="0.25">
      <c r="A257" s="367" t="s">
        <v>93</v>
      </c>
      <c r="B257" s="370" t="s">
        <v>123</v>
      </c>
      <c r="C257" s="370" t="s">
        <v>137</v>
      </c>
      <c r="D257" s="370" t="s">
        <v>338</v>
      </c>
      <c r="E257" s="370" t="s">
        <v>94</v>
      </c>
      <c r="F257" s="9">
        <f>'Пр.4 Ведом23-25'!G195+'Пр.4 Ведом23-25'!G946</f>
        <v>219</v>
      </c>
      <c r="G257" s="9">
        <f>'Пр.4 Ведом23-25'!H195+'Пр.4 Ведом23-25'!H946</f>
        <v>219</v>
      </c>
      <c r="H257" s="9">
        <f>'Пр.4 Ведом23-25'!I195+'Пр.4 Ведом23-25'!I946</f>
        <v>219</v>
      </c>
    </row>
    <row r="258" spans="1:11" ht="47.25" hidden="1" x14ac:dyDescent="0.25">
      <c r="A258" s="230" t="s">
        <v>861</v>
      </c>
      <c r="B258" s="200" t="s">
        <v>123</v>
      </c>
      <c r="C258" s="200" t="s">
        <v>137</v>
      </c>
      <c r="D258" s="200" t="s">
        <v>264</v>
      </c>
      <c r="E258" s="370"/>
      <c r="F258" s="35">
        <f>F259</f>
        <v>0</v>
      </c>
      <c r="G258" s="35">
        <f t="shared" ref="G258:H261" si="119">G259</f>
        <v>0</v>
      </c>
      <c r="H258" s="35">
        <f t="shared" si="119"/>
        <v>0</v>
      </c>
    </row>
    <row r="259" spans="1:11" s="112" customFormat="1" ht="31.5" hidden="1" x14ac:dyDescent="0.25">
      <c r="A259" s="323" t="s">
        <v>708</v>
      </c>
      <c r="B259" s="200" t="s">
        <v>123</v>
      </c>
      <c r="C259" s="200" t="s">
        <v>137</v>
      </c>
      <c r="D259" s="200" t="s">
        <v>709</v>
      </c>
      <c r="E259" s="204"/>
      <c r="F259" s="35">
        <f>F260</f>
        <v>0</v>
      </c>
      <c r="G259" s="35">
        <f t="shared" si="119"/>
        <v>0</v>
      </c>
      <c r="H259" s="35">
        <f t="shared" si="119"/>
        <v>0</v>
      </c>
      <c r="I259" s="233"/>
      <c r="J259" s="233"/>
      <c r="K259" s="233"/>
    </row>
    <row r="260" spans="1:11" ht="15.75" hidden="1" x14ac:dyDescent="0.25">
      <c r="A260" s="367" t="s">
        <v>129</v>
      </c>
      <c r="B260" s="370" t="s">
        <v>123</v>
      </c>
      <c r="C260" s="370" t="s">
        <v>137</v>
      </c>
      <c r="D260" s="370" t="s">
        <v>710</v>
      </c>
      <c r="E260" s="202"/>
      <c r="F260" s="9">
        <f>F261</f>
        <v>0</v>
      </c>
      <c r="G260" s="9">
        <f t="shared" si="119"/>
        <v>0</v>
      </c>
      <c r="H260" s="9">
        <f t="shared" si="119"/>
        <v>0</v>
      </c>
    </row>
    <row r="261" spans="1:11" ht="31.5" hidden="1" x14ac:dyDescent="0.25">
      <c r="A261" s="367" t="s">
        <v>91</v>
      </c>
      <c r="B261" s="370" t="s">
        <v>123</v>
      </c>
      <c r="C261" s="370" t="s">
        <v>137</v>
      </c>
      <c r="D261" s="370" t="s">
        <v>710</v>
      </c>
      <c r="E261" s="202" t="s">
        <v>92</v>
      </c>
      <c r="F261" s="9">
        <f>F262</f>
        <v>0</v>
      </c>
      <c r="G261" s="9">
        <f t="shared" si="119"/>
        <v>0</v>
      </c>
      <c r="H261" s="9">
        <f t="shared" si="119"/>
        <v>0</v>
      </c>
    </row>
    <row r="262" spans="1:11" ht="47.25" hidden="1" x14ac:dyDescent="0.25">
      <c r="A262" s="367" t="s">
        <v>93</v>
      </c>
      <c r="B262" s="370" t="s">
        <v>123</v>
      </c>
      <c r="C262" s="370" t="s">
        <v>137</v>
      </c>
      <c r="D262" s="370" t="s">
        <v>710</v>
      </c>
      <c r="E262" s="202" t="s">
        <v>94</v>
      </c>
      <c r="F262" s="9">
        <f>'Пр.4 Ведом23-25'!G200</f>
        <v>0</v>
      </c>
      <c r="G262" s="9">
        <f>'Пр.4 Ведом23-25'!H200</f>
        <v>0</v>
      </c>
      <c r="H262" s="9">
        <f>'Пр.4 Ведом23-25'!I200</f>
        <v>0</v>
      </c>
    </row>
    <row r="263" spans="1:11" ht="15.75" x14ac:dyDescent="0.25">
      <c r="A263" s="199" t="s">
        <v>130</v>
      </c>
      <c r="B263" s="200" t="s">
        <v>106</v>
      </c>
      <c r="C263" s="200"/>
      <c r="D263" s="200"/>
      <c r="E263" s="370"/>
      <c r="F263" s="35">
        <f>F264+F274+F280+F297</f>
        <v>7609.9323999999997</v>
      </c>
      <c r="G263" s="35">
        <f t="shared" ref="G263:H263" si="120">G264+G274+G280+G297</f>
        <v>7882.11</v>
      </c>
      <c r="H263" s="35">
        <f t="shared" si="120"/>
        <v>8128.4299999999994</v>
      </c>
    </row>
    <row r="264" spans="1:11" s="112" customFormat="1" ht="15.75" x14ac:dyDescent="0.25">
      <c r="A264" s="199" t="s">
        <v>131</v>
      </c>
      <c r="B264" s="200" t="s">
        <v>106</v>
      </c>
      <c r="C264" s="200" t="s">
        <v>132</v>
      </c>
      <c r="D264" s="200"/>
      <c r="E264" s="370"/>
      <c r="F264" s="35">
        <f>F265</f>
        <v>256.2</v>
      </c>
      <c r="G264" s="35">
        <f t="shared" ref="G264:H264" si="121">G265</f>
        <v>256.2</v>
      </c>
      <c r="H264" s="35">
        <f t="shared" si="121"/>
        <v>256.2</v>
      </c>
      <c r="I264" s="233"/>
      <c r="J264" s="233"/>
      <c r="K264" s="233"/>
    </row>
    <row r="265" spans="1:11" ht="47.25" x14ac:dyDescent="0.25">
      <c r="A265" s="23" t="s">
        <v>904</v>
      </c>
      <c r="B265" s="200" t="s">
        <v>106</v>
      </c>
      <c r="C265" s="200" t="s">
        <v>132</v>
      </c>
      <c r="D265" s="107" t="s">
        <v>112</v>
      </c>
      <c r="E265" s="204"/>
      <c r="F265" s="35">
        <f>F266+F270</f>
        <v>256.2</v>
      </c>
      <c r="G265" s="35">
        <f t="shared" ref="G265:H265" si="122">G266+G270</f>
        <v>256.2</v>
      </c>
      <c r="H265" s="35">
        <f t="shared" si="122"/>
        <v>256.2</v>
      </c>
    </row>
    <row r="266" spans="1:11" ht="31.5" x14ac:dyDescent="0.25">
      <c r="A266" s="23" t="s">
        <v>439</v>
      </c>
      <c r="B266" s="200" t="s">
        <v>106</v>
      </c>
      <c r="C266" s="200" t="s">
        <v>132</v>
      </c>
      <c r="D266" s="137" t="s">
        <v>339</v>
      </c>
      <c r="E266" s="204"/>
      <c r="F266" s="35">
        <f>F267</f>
        <v>256.2</v>
      </c>
      <c r="G266" s="35">
        <f t="shared" ref="G266:H268" si="123">G267</f>
        <v>256.2</v>
      </c>
      <c r="H266" s="35">
        <f t="shared" si="123"/>
        <v>256.2</v>
      </c>
    </row>
    <row r="267" spans="1:11" ht="31.5" x14ac:dyDescent="0.25">
      <c r="A267" s="367" t="s">
        <v>133</v>
      </c>
      <c r="B267" s="370" t="s">
        <v>106</v>
      </c>
      <c r="C267" s="370" t="s">
        <v>132</v>
      </c>
      <c r="D267" s="370" t="s">
        <v>352</v>
      </c>
      <c r="E267" s="202"/>
      <c r="F267" s="9">
        <f>F268</f>
        <v>256.2</v>
      </c>
      <c r="G267" s="9">
        <f t="shared" si="123"/>
        <v>256.2</v>
      </c>
      <c r="H267" s="9">
        <f t="shared" si="123"/>
        <v>256.2</v>
      </c>
    </row>
    <row r="268" spans="1:11" s="232" customFormat="1" ht="15.75" x14ac:dyDescent="0.25">
      <c r="A268" s="20" t="s">
        <v>95</v>
      </c>
      <c r="B268" s="370" t="s">
        <v>106</v>
      </c>
      <c r="C268" s="370" t="s">
        <v>132</v>
      </c>
      <c r="D268" s="370" t="s">
        <v>352</v>
      </c>
      <c r="E268" s="202" t="s">
        <v>101</v>
      </c>
      <c r="F268" s="9">
        <f>F269</f>
        <v>256.2</v>
      </c>
      <c r="G268" s="9">
        <f t="shared" si="123"/>
        <v>256.2</v>
      </c>
      <c r="H268" s="9">
        <f t="shared" si="123"/>
        <v>256.2</v>
      </c>
      <c r="I268" s="233"/>
      <c r="J268" s="233"/>
      <c r="K268" s="233"/>
    </row>
    <row r="269" spans="1:11" s="232" customFormat="1" ht="47.25" x14ac:dyDescent="0.25">
      <c r="A269" s="20" t="s">
        <v>113</v>
      </c>
      <c r="B269" s="370" t="s">
        <v>106</v>
      </c>
      <c r="C269" s="370" t="s">
        <v>132</v>
      </c>
      <c r="D269" s="370" t="s">
        <v>352</v>
      </c>
      <c r="E269" s="202" t="s">
        <v>108</v>
      </c>
      <c r="F269" s="9">
        <f>'Пр.4 Ведом23-25'!G207</f>
        <v>256.2</v>
      </c>
      <c r="G269" s="9">
        <f>'Пр.4 Ведом23-25'!H207</f>
        <v>256.2</v>
      </c>
      <c r="H269" s="9">
        <f>'Пр.4 Ведом23-25'!I207</f>
        <v>256.2</v>
      </c>
      <c r="I269" s="233"/>
      <c r="J269" s="233"/>
      <c r="K269" s="233"/>
    </row>
    <row r="270" spans="1:11" s="232" customFormat="1" ht="47.25" hidden="1" x14ac:dyDescent="0.25">
      <c r="A270" s="323" t="s">
        <v>440</v>
      </c>
      <c r="B270" s="200" t="s">
        <v>106</v>
      </c>
      <c r="C270" s="200" t="s">
        <v>132</v>
      </c>
      <c r="D270" s="107" t="s">
        <v>341</v>
      </c>
      <c r="E270" s="204"/>
      <c r="F270" s="35">
        <f>F271</f>
        <v>0</v>
      </c>
      <c r="G270" s="35">
        <f t="shared" ref="G270:H272" si="124">G271</f>
        <v>0</v>
      </c>
      <c r="H270" s="35">
        <f t="shared" si="124"/>
        <v>0</v>
      </c>
      <c r="I270" s="233"/>
      <c r="J270" s="233"/>
      <c r="K270" s="233"/>
    </row>
    <row r="271" spans="1:11" s="232" customFormat="1" ht="15.75" hidden="1" x14ac:dyDescent="0.25">
      <c r="A271" s="367" t="s">
        <v>340</v>
      </c>
      <c r="B271" s="370" t="s">
        <v>106</v>
      </c>
      <c r="C271" s="370" t="s">
        <v>132</v>
      </c>
      <c r="D271" s="4" t="s">
        <v>353</v>
      </c>
      <c r="E271" s="202"/>
      <c r="F271" s="9">
        <f>F272</f>
        <v>0</v>
      </c>
      <c r="G271" s="9">
        <f t="shared" si="124"/>
        <v>0</v>
      </c>
      <c r="H271" s="9">
        <f t="shared" si="124"/>
        <v>0</v>
      </c>
      <c r="I271" s="233"/>
      <c r="J271" s="233"/>
      <c r="K271" s="233"/>
    </row>
    <row r="272" spans="1:11" s="232" customFormat="1" ht="15.75" hidden="1" x14ac:dyDescent="0.25">
      <c r="A272" s="20" t="s">
        <v>95</v>
      </c>
      <c r="B272" s="370" t="s">
        <v>106</v>
      </c>
      <c r="C272" s="370" t="s">
        <v>132</v>
      </c>
      <c r="D272" s="4" t="s">
        <v>353</v>
      </c>
      <c r="E272" s="202" t="s">
        <v>101</v>
      </c>
      <c r="F272" s="9">
        <f>F273</f>
        <v>0</v>
      </c>
      <c r="G272" s="9">
        <f t="shared" si="124"/>
        <v>0</v>
      </c>
      <c r="H272" s="9">
        <f t="shared" si="124"/>
        <v>0</v>
      </c>
      <c r="I272" s="233"/>
      <c r="J272" s="233"/>
      <c r="K272" s="233"/>
    </row>
    <row r="273" spans="1:11" ht="47.25" hidden="1" x14ac:dyDescent="0.25">
      <c r="A273" s="20" t="s">
        <v>113</v>
      </c>
      <c r="B273" s="370" t="s">
        <v>106</v>
      </c>
      <c r="C273" s="370" t="s">
        <v>132</v>
      </c>
      <c r="D273" s="4" t="s">
        <v>353</v>
      </c>
      <c r="E273" s="202" t="s">
        <v>108</v>
      </c>
      <c r="F273" s="196">
        <f>'Пр.4 Ведом23-25'!G211</f>
        <v>0</v>
      </c>
      <c r="G273" s="196">
        <f>'Пр.4 Ведом23-25'!H211</f>
        <v>0</v>
      </c>
      <c r="H273" s="196">
        <f>'Пр.4 Ведом23-25'!I211</f>
        <v>0</v>
      </c>
    </row>
    <row r="274" spans="1:11" ht="15.75" x14ac:dyDescent="0.25">
      <c r="A274" s="199" t="s">
        <v>204</v>
      </c>
      <c r="B274" s="200" t="s">
        <v>106</v>
      </c>
      <c r="C274" s="200" t="s">
        <v>162</v>
      </c>
      <c r="D274" s="200"/>
      <c r="E274" s="200"/>
      <c r="F274" s="195">
        <f>F275</f>
        <v>3258</v>
      </c>
      <c r="G274" s="195">
        <f t="shared" ref="G274:H278" si="125">G275</f>
        <v>3258</v>
      </c>
      <c r="H274" s="195">
        <f t="shared" si="125"/>
        <v>3258</v>
      </c>
    </row>
    <row r="275" spans="1:11" ht="15.75" x14ac:dyDescent="0.25">
      <c r="A275" s="199" t="s">
        <v>100</v>
      </c>
      <c r="B275" s="200" t="s">
        <v>106</v>
      </c>
      <c r="C275" s="200" t="s">
        <v>162</v>
      </c>
      <c r="D275" s="200" t="s">
        <v>334</v>
      </c>
      <c r="E275" s="200"/>
      <c r="F275" s="160">
        <f>F276</f>
        <v>3258</v>
      </c>
      <c r="G275" s="160">
        <f t="shared" si="125"/>
        <v>3258</v>
      </c>
      <c r="H275" s="160">
        <f t="shared" si="125"/>
        <v>3258</v>
      </c>
    </row>
    <row r="276" spans="1:11" ht="31.5" x14ac:dyDescent="0.25">
      <c r="A276" s="199" t="s">
        <v>335</v>
      </c>
      <c r="B276" s="200" t="s">
        <v>106</v>
      </c>
      <c r="C276" s="200" t="s">
        <v>162</v>
      </c>
      <c r="D276" s="200" t="s">
        <v>333</v>
      </c>
      <c r="E276" s="200"/>
      <c r="F276" s="160">
        <f>F277</f>
        <v>3258</v>
      </c>
      <c r="G276" s="160">
        <f t="shared" si="125"/>
        <v>3258</v>
      </c>
      <c r="H276" s="160">
        <f t="shared" si="125"/>
        <v>3258</v>
      </c>
    </row>
    <row r="277" spans="1:11" ht="15.75" x14ac:dyDescent="0.25">
      <c r="A277" s="367" t="s">
        <v>205</v>
      </c>
      <c r="B277" s="370" t="s">
        <v>106</v>
      </c>
      <c r="C277" s="370" t="s">
        <v>162</v>
      </c>
      <c r="D277" s="370" t="s">
        <v>393</v>
      </c>
      <c r="E277" s="370"/>
      <c r="F277" s="196">
        <f>F278</f>
        <v>3258</v>
      </c>
      <c r="G277" s="196">
        <f t="shared" si="125"/>
        <v>3258</v>
      </c>
      <c r="H277" s="196">
        <f t="shared" si="125"/>
        <v>3258</v>
      </c>
    </row>
    <row r="278" spans="1:11" s="112" customFormat="1" ht="31.5" x14ac:dyDescent="0.25">
      <c r="A278" s="367" t="s">
        <v>91</v>
      </c>
      <c r="B278" s="370" t="s">
        <v>106</v>
      </c>
      <c r="C278" s="370" t="s">
        <v>162</v>
      </c>
      <c r="D278" s="370" t="s">
        <v>393</v>
      </c>
      <c r="E278" s="370" t="s">
        <v>92</v>
      </c>
      <c r="F278" s="196">
        <f>F279</f>
        <v>3258</v>
      </c>
      <c r="G278" s="196">
        <f t="shared" si="125"/>
        <v>3258</v>
      </c>
      <c r="H278" s="196">
        <f t="shared" si="125"/>
        <v>3258</v>
      </c>
      <c r="I278" s="233"/>
      <c r="J278" s="233"/>
      <c r="K278" s="233"/>
    </row>
    <row r="279" spans="1:11" s="112" customFormat="1" ht="47.25" x14ac:dyDescent="0.25">
      <c r="A279" s="367" t="s">
        <v>93</v>
      </c>
      <c r="B279" s="370" t="s">
        <v>106</v>
      </c>
      <c r="C279" s="370" t="s">
        <v>162</v>
      </c>
      <c r="D279" s="370" t="s">
        <v>393</v>
      </c>
      <c r="E279" s="370" t="s">
        <v>94</v>
      </c>
      <c r="F279" s="196">
        <f>'Пр.4 Ведом23-25'!G953</f>
        <v>3258</v>
      </c>
      <c r="G279" s="196">
        <f>'Пр.4 Ведом23-25'!H953</f>
        <v>3258</v>
      </c>
      <c r="H279" s="196">
        <f>'Пр.4 Ведом23-25'!I953</f>
        <v>3258</v>
      </c>
      <c r="I279" s="233"/>
      <c r="J279" s="233"/>
      <c r="K279" s="233"/>
    </row>
    <row r="280" spans="1:11" s="112" customFormat="1" ht="15.75" x14ac:dyDescent="0.25">
      <c r="A280" s="199" t="s">
        <v>206</v>
      </c>
      <c r="B280" s="200" t="s">
        <v>106</v>
      </c>
      <c r="C280" s="200" t="s">
        <v>125</v>
      </c>
      <c r="D280" s="370"/>
      <c r="E280" s="200"/>
      <c r="F280" s="195">
        <f>F281</f>
        <v>3386.5</v>
      </c>
      <c r="G280" s="195">
        <f t="shared" ref="G280:H280" si="126">G281</f>
        <v>3644.88</v>
      </c>
      <c r="H280" s="195">
        <f t="shared" si="126"/>
        <v>3876.87</v>
      </c>
      <c r="I280" s="233"/>
      <c r="J280" s="233"/>
      <c r="K280" s="233"/>
    </row>
    <row r="281" spans="1:11" s="112" customFormat="1" ht="47.25" x14ac:dyDescent="0.25">
      <c r="A281" s="23" t="s">
        <v>890</v>
      </c>
      <c r="B281" s="200" t="s">
        <v>106</v>
      </c>
      <c r="C281" s="200" t="s">
        <v>125</v>
      </c>
      <c r="D281" s="200" t="s">
        <v>207</v>
      </c>
      <c r="E281" s="200"/>
      <c r="F281" s="195">
        <f>F282+F286</f>
        <v>3386.5</v>
      </c>
      <c r="G281" s="195">
        <f t="shared" ref="G281:H281" si="127">G282+G286</f>
        <v>3644.88</v>
      </c>
      <c r="H281" s="195">
        <f t="shared" si="127"/>
        <v>3876.87</v>
      </c>
      <c r="I281" s="233"/>
      <c r="J281" s="233"/>
      <c r="K281" s="233"/>
    </row>
    <row r="282" spans="1:11" s="112" customFormat="1" ht="31.5" hidden="1" x14ac:dyDescent="0.25">
      <c r="A282" s="23" t="s">
        <v>433</v>
      </c>
      <c r="B282" s="200" t="s">
        <v>106</v>
      </c>
      <c r="C282" s="200" t="s">
        <v>125</v>
      </c>
      <c r="D282" s="6" t="s">
        <v>394</v>
      </c>
      <c r="E282" s="200"/>
      <c r="F282" s="195">
        <f>F283</f>
        <v>0</v>
      </c>
      <c r="G282" s="195">
        <f t="shared" ref="G282:H284" si="128">G283</f>
        <v>0</v>
      </c>
      <c r="H282" s="195">
        <f t="shared" si="128"/>
        <v>0</v>
      </c>
      <c r="I282" s="233"/>
      <c r="J282" s="233"/>
      <c r="K282" s="233"/>
    </row>
    <row r="283" spans="1:11" s="112" customFormat="1" ht="15.75" hidden="1" x14ac:dyDescent="0.25">
      <c r="A283" s="20" t="s">
        <v>435</v>
      </c>
      <c r="B283" s="370" t="s">
        <v>106</v>
      </c>
      <c r="C283" s="370" t="s">
        <v>125</v>
      </c>
      <c r="D283" s="369" t="s">
        <v>434</v>
      </c>
      <c r="E283" s="370"/>
      <c r="F283" s="196">
        <f>F284</f>
        <v>0</v>
      </c>
      <c r="G283" s="196">
        <f t="shared" si="128"/>
        <v>0</v>
      </c>
      <c r="H283" s="196">
        <f t="shared" si="128"/>
        <v>0</v>
      </c>
      <c r="I283" s="233"/>
      <c r="J283" s="233"/>
      <c r="K283" s="233"/>
    </row>
    <row r="284" spans="1:11" s="112" customFormat="1" ht="31.5" hidden="1" x14ac:dyDescent="0.25">
      <c r="A284" s="367" t="s">
        <v>91</v>
      </c>
      <c r="B284" s="370" t="s">
        <v>106</v>
      </c>
      <c r="C284" s="370" t="s">
        <v>125</v>
      </c>
      <c r="D284" s="369" t="s">
        <v>434</v>
      </c>
      <c r="E284" s="370" t="s">
        <v>92</v>
      </c>
      <c r="F284" s="196">
        <f>F285</f>
        <v>0</v>
      </c>
      <c r="G284" s="196">
        <f t="shared" si="128"/>
        <v>0</v>
      </c>
      <c r="H284" s="196">
        <f t="shared" si="128"/>
        <v>0</v>
      </c>
      <c r="I284" s="233"/>
      <c r="J284" s="233"/>
      <c r="K284" s="233"/>
    </row>
    <row r="285" spans="1:11" ht="47.25" hidden="1" x14ac:dyDescent="0.25">
      <c r="A285" s="367" t="s">
        <v>93</v>
      </c>
      <c r="B285" s="370" t="s">
        <v>106</v>
      </c>
      <c r="C285" s="370" t="s">
        <v>125</v>
      </c>
      <c r="D285" s="369" t="s">
        <v>434</v>
      </c>
      <c r="E285" s="370" t="s">
        <v>94</v>
      </c>
      <c r="F285" s="196">
        <f>'Пр.4 Ведом23-25'!G959</f>
        <v>0</v>
      </c>
      <c r="G285" s="196">
        <f>'Пр.4 Ведом23-25'!H959</f>
        <v>0</v>
      </c>
      <c r="H285" s="196">
        <f>'Пр.4 Ведом23-25'!I959</f>
        <v>0</v>
      </c>
    </row>
    <row r="286" spans="1:11" ht="31.5" x14ac:dyDescent="0.25">
      <c r="A286" s="23" t="s">
        <v>485</v>
      </c>
      <c r="B286" s="200" t="s">
        <v>106</v>
      </c>
      <c r="C286" s="200" t="s">
        <v>125</v>
      </c>
      <c r="D286" s="200" t="s">
        <v>395</v>
      </c>
      <c r="E286" s="200"/>
      <c r="F286" s="195">
        <f>F287+F294</f>
        <v>3386.5</v>
      </c>
      <c r="G286" s="195">
        <f t="shared" ref="G286:H286" si="129">G287+G294</f>
        <v>3644.88</v>
      </c>
      <c r="H286" s="195">
        <f t="shared" si="129"/>
        <v>3876.87</v>
      </c>
      <c r="I286" s="64"/>
      <c r="J286" s="64"/>
    </row>
    <row r="287" spans="1:11" ht="15.75" x14ac:dyDescent="0.25">
      <c r="A287" s="20" t="s">
        <v>208</v>
      </c>
      <c r="B287" s="370" t="s">
        <v>106</v>
      </c>
      <c r="C287" s="370" t="s">
        <v>125</v>
      </c>
      <c r="D287" s="369" t="s">
        <v>436</v>
      </c>
      <c r="E287" s="370"/>
      <c r="F287" s="196">
        <f>F288+F290+F292</f>
        <v>3386.5</v>
      </c>
      <c r="G287" s="196">
        <f t="shared" ref="G287:H287" si="130">G288+G290+G292</f>
        <v>3644.88</v>
      </c>
      <c r="H287" s="196">
        <f t="shared" si="130"/>
        <v>3876.87</v>
      </c>
    </row>
    <row r="288" spans="1:11" s="232" customFormat="1" ht="78.75" hidden="1" x14ac:dyDescent="0.25">
      <c r="A288" s="367" t="s">
        <v>87</v>
      </c>
      <c r="B288" s="370" t="s">
        <v>106</v>
      </c>
      <c r="C288" s="370" t="s">
        <v>125</v>
      </c>
      <c r="D288" s="369" t="s">
        <v>436</v>
      </c>
      <c r="E288" s="370" t="s">
        <v>88</v>
      </c>
      <c r="F288" s="196">
        <f>F289</f>
        <v>0</v>
      </c>
      <c r="G288" s="196">
        <f t="shared" ref="G288:H288" si="131">G289</f>
        <v>0</v>
      </c>
      <c r="H288" s="196">
        <f t="shared" si="131"/>
        <v>0</v>
      </c>
      <c r="I288" s="233"/>
      <c r="J288" s="233"/>
      <c r="K288" s="233"/>
    </row>
    <row r="289" spans="1:11" s="232" customFormat="1" ht="31.5" hidden="1" x14ac:dyDescent="0.25">
      <c r="A289" s="367" t="s">
        <v>171</v>
      </c>
      <c r="B289" s="370" t="s">
        <v>106</v>
      </c>
      <c r="C289" s="370" t="s">
        <v>125</v>
      </c>
      <c r="D289" s="369" t="s">
        <v>436</v>
      </c>
      <c r="E289" s="370" t="s">
        <v>120</v>
      </c>
      <c r="F289" s="196">
        <f>'Пр.4 Ведом23-25'!G963</f>
        <v>0</v>
      </c>
      <c r="G289" s="196">
        <f>'Пр.4 Ведом23-25'!H963</f>
        <v>0</v>
      </c>
      <c r="H289" s="196">
        <f>'Пр.4 Ведом23-25'!I963</f>
        <v>0</v>
      </c>
      <c r="I289" s="233"/>
      <c r="J289" s="233"/>
      <c r="K289" s="233"/>
    </row>
    <row r="290" spans="1:11" s="232" customFormat="1" ht="31.5" x14ac:dyDescent="0.25">
      <c r="A290" s="367" t="s">
        <v>91</v>
      </c>
      <c r="B290" s="370" t="s">
        <v>106</v>
      </c>
      <c r="C290" s="370" t="s">
        <v>125</v>
      </c>
      <c r="D290" s="369" t="s">
        <v>436</v>
      </c>
      <c r="E290" s="370" t="s">
        <v>92</v>
      </c>
      <c r="F290" s="196">
        <f>F291</f>
        <v>3386.5</v>
      </c>
      <c r="G290" s="196">
        <f t="shared" ref="G290:H290" si="132">G291</f>
        <v>3644.88</v>
      </c>
      <c r="H290" s="196">
        <f t="shared" si="132"/>
        <v>3876.87</v>
      </c>
      <c r="I290" s="233"/>
      <c r="J290" s="233"/>
      <c r="K290" s="233"/>
    </row>
    <row r="291" spans="1:11" s="232" customFormat="1" ht="47.25" x14ac:dyDescent="0.25">
      <c r="A291" s="367" t="s">
        <v>93</v>
      </c>
      <c r="B291" s="370" t="s">
        <v>106</v>
      </c>
      <c r="C291" s="370" t="s">
        <v>125</v>
      </c>
      <c r="D291" s="369" t="s">
        <v>436</v>
      </c>
      <c r="E291" s="370" t="s">
        <v>94</v>
      </c>
      <c r="F291" s="196">
        <f>'Пр.4 Ведом23-25'!G965</f>
        <v>3386.5</v>
      </c>
      <c r="G291" s="196">
        <f>'Пр.4 Ведом23-25'!H965</f>
        <v>3644.88</v>
      </c>
      <c r="H291" s="196">
        <f>'Пр.4 Ведом23-25'!I965</f>
        <v>3876.87</v>
      </c>
      <c r="I291" s="233"/>
      <c r="J291" s="233"/>
      <c r="K291" s="233"/>
    </row>
    <row r="292" spans="1:11" s="232" customFormat="1" ht="15.75" hidden="1" x14ac:dyDescent="0.25">
      <c r="A292" s="367" t="s">
        <v>95</v>
      </c>
      <c r="B292" s="370" t="s">
        <v>106</v>
      </c>
      <c r="C292" s="370" t="s">
        <v>125</v>
      </c>
      <c r="D292" s="369" t="s">
        <v>436</v>
      </c>
      <c r="E292" s="370" t="s">
        <v>101</v>
      </c>
      <c r="F292" s="196">
        <f>F293</f>
        <v>0</v>
      </c>
      <c r="G292" s="196">
        <f t="shared" ref="G292:H292" si="133">G293</f>
        <v>0</v>
      </c>
      <c r="H292" s="196">
        <f t="shared" si="133"/>
        <v>0</v>
      </c>
      <c r="I292" s="233"/>
      <c r="J292" s="233"/>
      <c r="K292" s="233"/>
    </row>
    <row r="293" spans="1:11" s="232" customFormat="1" ht="15.75" hidden="1" x14ac:dyDescent="0.25">
      <c r="A293" s="367" t="s">
        <v>226</v>
      </c>
      <c r="B293" s="370" t="s">
        <v>106</v>
      </c>
      <c r="C293" s="370" t="s">
        <v>125</v>
      </c>
      <c r="D293" s="369" t="s">
        <v>436</v>
      </c>
      <c r="E293" s="370" t="s">
        <v>97</v>
      </c>
      <c r="F293" s="196">
        <f>'Пр.4 Ведом23-25'!G967</f>
        <v>0</v>
      </c>
      <c r="G293" s="196">
        <f>'Пр.4 Ведом23-25'!H967</f>
        <v>0</v>
      </c>
      <c r="H293" s="196">
        <f>'Пр.4 Ведом23-25'!I967</f>
        <v>0</v>
      </c>
      <c r="I293" s="233"/>
      <c r="J293" s="233"/>
      <c r="K293" s="233"/>
    </row>
    <row r="294" spans="1:11" s="232" customFormat="1" ht="15.75" hidden="1" x14ac:dyDescent="0.25">
      <c r="A294" s="90" t="s">
        <v>876</v>
      </c>
      <c r="B294" s="370" t="s">
        <v>106</v>
      </c>
      <c r="C294" s="370" t="s">
        <v>125</v>
      </c>
      <c r="D294" s="369" t="s">
        <v>877</v>
      </c>
      <c r="E294" s="370"/>
      <c r="F294" s="196">
        <f>F295</f>
        <v>0</v>
      </c>
      <c r="G294" s="196">
        <f t="shared" ref="G294:H295" si="134">G295</f>
        <v>0</v>
      </c>
      <c r="H294" s="196">
        <f t="shared" si="134"/>
        <v>0</v>
      </c>
      <c r="I294" s="233"/>
      <c r="J294" s="233"/>
      <c r="K294" s="233"/>
    </row>
    <row r="295" spans="1:11" s="232" customFormat="1" ht="31.5" hidden="1" x14ac:dyDescent="0.25">
      <c r="A295" s="367" t="s">
        <v>91</v>
      </c>
      <c r="B295" s="370" t="s">
        <v>106</v>
      </c>
      <c r="C295" s="370" t="s">
        <v>125</v>
      </c>
      <c r="D295" s="369" t="s">
        <v>877</v>
      </c>
      <c r="E295" s="370" t="s">
        <v>92</v>
      </c>
      <c r="F295" s="196">
        <f>F296</f>
        <v>0</v>
      </c>
      <c r="G295" s="196">
        <f t="shared" si="134"/>
        <v>0</v>
      </c>
      <c r="H295" s="196">
        <f t="shared" si="134"/>
        <v>0</v>
      </c>
      <c r="I295" s="233"/>
      <c r="J295" s="233"/>
      <c r="K295" s="233"/>
    </row>
    <row r="296" spans="1:11" s="232" customFormat="1" ht="47.25" hidden="1" x14ac:dyDescent="0.25">
      <c r="A296" s="367" t="s">
        <v>93</v>
      </c>
      <c r="B296" s="370" t="s">
        <v>106</v>
      </c>
      <c r="C296" s="370" t="s">
        <v>125</v>
      </c>
      <c r="D296" s="369" t="s">
        <v>877</v>
      </c>
      <c r="E296" s="370" t="s">
        <v>94</v>
      </c>
      <c r="F296" s="196">
        <f>'Пр.4 Ведом23-25'!G970</f>
        <v>0</v>
      </c>
      <c r="G296" s="196">
        <f>'Пр.4 Ведом23-25'!H970</f>
        <v>0</v>
      </c>
      <c r="H296" s="196">
        <f>'Пр.4 Ведом23-25'!I970</f>
        <v>0</v>
      </c>
      <c r="I296" s="233"/>
      <c r="J296" s="233"/>
      <c r="K296" s="233"/>
    </row>
    <row r="297" spans="1:11" s="232" customFormat="1" ht="26.25" customHeight="1" x14ac:dyDescent="0.25">
      <c r="A297" s="199" t="s">
        <v>134</v>
      </c>
      <c r="B297" s="200" t="s">
        <v>106</v>
      </c>
      <c r="C297" s="200" t="s">
        <v>135</v>
      </c>
      <c r="D297" s="370"/>
      <c r="E297" s="202"/>
      <c r="F297" s="195">
        <f>F305+F323+F298</f>
        <v>709.23239999999998</v>
      </c>
      <c r="G297" s="195">
        <f>G305+G323+G298</f>
        <v>723.03</v>
      </c>
      <c r="H297" s="195">
        <f>H305+H323+H298</f>
        <v>737.36</v>
      </c>
      <c r="I297" s="366"/>
      <c r="J297" s="366"/>
      <c r="K297" s="366"/>
    </row>
    <row r="298" spans="1:11" s="232" customFormat="1" ht="31.5" customHeight="1" x14ac:dyDescent="0.25">
      <c r="A298" s="199" t="s">
        <v>367</v>
      </c>
      <c r="B298" s="200" t="s">
        <v>106</v>
      </c>
      <c r="C298" s="200" t="s">
        <v>135</v>
      </c>
      <c r="D298" s="200" t="s">
        <v>326</v>
      </c>
      <c r="E298" s="200"/>
      <c r="F298" s="195">
        <f>F299</f>
        <v>344.17239999999998</v>
      </c>
      <c r="G298" s="195">
        <f t="shared" ref="G298:H299" si="135">G299</f>
        <v>357.96640000000002</v>
      </c>
      <c r="H298" s="195">
        <f t="shared" si="135"/>
        <v>372.2928</v>
      </c>
      <c r="I298" s="366"/>
      <c r="J298" s="366"/>
      <c r="K298" s="366"/>
    </row>
    <row r="299" spans="1:11" s="232" customFormat="1" ht="36" customHeight="1" x14ac:dyDescent="0.25">
      <c r="A299" s="199" t="s">
        <v>343</v>
      </c>
      <c r="B299" s="200" t="s">
        <v>106</v>
      </c>
      <c r="C299" s="200" t="s">
        <v>135</v>
      </c>
      <c r="D299" s="200" t="s">
        <v>331</v>
      </c>
      <c r="E299" s="200"/>
      <c r="F299" s="195">
        <f>F300</f>
        <v>344.17239999999998</v>
      </c>
      <c r="G299" s="195">
        <f t="shared" si="135"/>
        <v>357.96640000000002</v>
      </c>
      <c r="H299" s="195">
        <f t="shared" si="135"/>
        <v>372.2928</v>
      </c>
      <c r="I299" s="366"/>
      <c r="J299" s="366"/>
      <c r="K299" s="366"/>
    </row>
    <row r="300" spans="1:11" s="232" customFormat="1" ht="135.75" customHeight="1" x14ac:dyDescent="0.25">
      <c r="A300" s="21" t="s">
        <v>862</v>
      </c>
      <c r="B300" s="370" t="s">
        <v>106</v>
      </c>
      <c r="C300" s="370" t="s">
        <v>135</v>
      </c>
      <c r="D300" s="370" t="s">
        <v>372</v>
      </c>
      <c r="E300" s="370"/>
      <c r="F300" s="196">
        <f>F301+F303</f>
        <v>344.17239999999998</v>
      </c>
      <c r="G300" s="196">
        <f t="shared" ref="G300:H300" si="136">G301+G303</f>
        <v>357.96640000000002</v>
      </c>
      <c r="H300" s="196">
        <f t="shared" si="136"/>
        <v>372.2928</v>
      </c>
      <c r="I300" s="366"/>
      <c r="J300" s="366"/>
      <c r="K300" s="366"/>
    </row>
    <row r="301" spans="1:11" s="232" customFormat="1" ht="26.25" customHeight="1" x14ac:dyDescent="0.25">
      <c r="A301" s="367" t="s">
        <v>87</v>
      </c>
      <c r="B301" s="370" t="s">
        <v>106</v>
      </c>
      <c r="C301" s="370" t="s">
        <v>135</v>
      </c>
      <c r="D301" s="370" t="s">
        <v>372</v>
      </c>
      <c r="E301" s="370" t="s">
        <v>88</v>
      </c>
      <c r="F301" s="196">
        <f>F302</f>
        <v>312.88399999999996</v>
      </c>
      <c r="G301" s="196">
        <f t="shared" ref="G301:H301" si="137">G302</f>
        <v>325.42400000000004</v>
      </c>
      <c r="H301" s="196">
        <f t="shared" si="137"/>
        <v>338.44799999999998</v>
      </c>
      <c r="I301" s="366"/>
      <c r="J301" s="366"/>
      <c r="K301" s="366"/>
    </row>
    <row r="302" spans="1:11" s="232" customFormat="1" ht="31.5" customHeight="1" x14ac:dyDescent="0.25">
      <c r="A302" s="367" t="s">
        <v>89</v>
      </c>
      <c r="B302" s="370" t="s">
        <v>106</v>
      </c>
      <c r="C302" s="370" t="s">
        <v>135</v>
      </c>
      <c r="D302" s="370" t="s">
        <v>372</v>
      </c>
      <c r="E302" s="370" t="s">
        <v>90</v>
      </c>
      <c r="F302" s="196">
        <f>'Пр.4 Ведом23-25'!G217</f>
        <v>312.88399999999996</v>
      </c>
      <c r="G302" s="196">
        <f>'Пр.4 Ведом23-25'!H217</f>
        <v>325.42400000000004</v>
      </c>
      <c r="H302" s="196">
        <f>'Пр.4 Ведом23-25'!I217</f>
        <v>338.44799999999998</v>
      </c>
      <c r="I302" s="366"/>
      <c r="J302" s="366"/>
      <c r="K302" s="366"/>
    </row>
    <row r="303" spans="1:11" s="232" customFormat="1" ht="31.5" x14ac:dyDescent="0.25">
      <c r="A303" s="367" t="s">
        <v>91</v>
      </c>
      <c r="B303" s="370" t="s">
        <v>106</v>
      </c>
      <c r="C303" s="370" t="s">
        <v>135</v>
      </c>
      <c r="D303" s="370" t="s">
        <v>372</v>
      </c>
      <c r="E303" s="370" t="s">
        <v>92</v>
      </c>
      <c r="F303" s="196">
        <f>F304</f>
        <v>31.288399999999999</v>
      </c>
      <c r="G303" s="196">
        <f t="shared" ref="G303:H303" si="138">G304</f>
        <v>32.542400000000001</v>
      </c>
      <c r="H303" s="196">
        <f t="shared" si="138"/>
        <v>33.844799999999999</v>
      </c>
      <c r="I303" s="366"/>
      <c r="J303" s="366"/>
      <c r="K303" s="366"/>
    </row>
    <row r="304" spans="1:11" s="232" customFormat="1" ht="47.25" x14ac:dyDescent="0.25">
      <c r="A304" s="367" t="s">
        <v>93</v>
      </c>
      <c r="B304" s="370" t="s">
        <v>106</v>
      </c>
      <c r="C304" s="370" t="s">
        <v>135</v>
      </c>
      <c r="D304" s="370" t="s">
        <v>372</v>
      </c>
      <c r="E304" s="370" t="s">
        <v>94</v>
      </c>
      <c r="F304" s="196">
        <f>'Пр.4 Ведом23-25'!G219</f>
        <v>31.288399999999999</v>
      </c>
      <c r="G304" s="196">
        <f>'Пр.4 Ведом23-25'!H219</f>
        <v>32.542400000000001</v>
      </c>
      <c r="H304" s="196">
        <f>'Пр.4 Ведом23-25'!I219</f>
        <v>33.844799999999999</v>
      </c>
      <c r="I304" s="366"/>
      <c r="J304" s="366"/>
      <c r="K304" s="366"/>
    </row>
    <row r="305" spans="1:11" s="232" customFormat="1" ht="47.25" x14ac:dyDescent="0.25">
      <c r="A305" s="199" t="s">
        <v>891</v>
      </c>
      <c r="B305" s="200" t="s">
        <v>106</v>
      </c>
      <c r="C305" s="200" t="s">
        <v>135</v>
      </c>
      <c r="D305" s="200" t="s">
        <v>172</v>
      </c>
      <c r="E305" s="204"/>
      <c r="F305" s="195">
        <f>F306</f>
        <v>215.06</v>
      </c>
      <c r="G305" s="195">
        <f t="shared" ref="G305:H305" si="139">G306</f>
        <v>215.06</v>
      </c>
      <c r="H305" s="195">
        <f t="shared" si="139"/>
        <v>215.06</v>
      </c>
      <c r="I305" s="233"/>
      <c r="J305" s="233"/>
      <c r="K305" s="233"/>
    </row>
    <row r="306" spans="1:11" s="232" customFormat="1" ht="63" x14ac:dyDescent="0.25">
      <c r="A306" s="199" t="s">
        <v>182</v>
      </c>
      <c r="B306" s="200" t="s">
        <v>106</v>
      </c>
      <c r="C306" s="200" t="s">
        <v>135</v>
      </c>
      <c r="D306" s="200" t="s">
        <v>179</v>
      </c>
      <c r="E306" s="200"/>
      <c r="F306" s="195">
        <f>F307+F311+F315+F319</f>
        <v>215.06</v>
      </c>
      <c r="G306" s="195">
        <f t="shared" ref="G306:H306" si="140">G307+G311+G315+G319</f>
        <v>215.06</v>
      </c>
      <c r="H306" s="195">
        <f t="shared" si="140"/>
        <v>215.06</v>
      </c>
      <c r="I306" s="233"/>
      <c r="J306" s="233"/>
      <c r="K306" s="233"/>
    </row>
    <row r="307" spans="1:11" ht="47.25" hidden="1" x14ac:dyDescent="0.25">
      <c r="A307" s="116" t="s">
        <v>472</v>
      </c>
      <c r="B307" s="200" t="s">
        <v>106</v>
      </c>
      <c r="C307" s="200" t="s">
        <v>135</v>
      </c>
      <c r="D307" s="200" t="s">
        <v>360</v>
      </c>
      <c r="E307" s="200"/>
      <c r="F307" s="195">
        <f>F308</f>
        <v>0</v>
      </c>
      <c r="G307" s="195">
        <f t="shared" ref="G307:H309" si="141">G308</f>
        <v>0</v>
      </c>
      <c r="H307" s="195">
        <f t="shared" si="141"/>
        <v>0</v>
      </c>
    </row>
    <row r="308" spans="1:11" ht="63" hidden="1" x14ac:dyDescent="0.25">
      <c r="A308" s="367" t="s">
        <v>508</v>
      </c>
      <c r="B308" s="370" t="s">
        <v>106</v>
      </c>
      <c r="C308" s="370" t="s">
        <v>135</v>
      </c>
      <c r="D308" s="370" t="s">
        <v>635</v>
      </c>
      <c r="E308" s="370"/>
      <c r="F308" s="196">
        <f>F309</f>
        <v>0</v>
      </c>
      <c r="G308" s="196">
        <f t="shared" si="141"/>
        <v>0</v>
      </c>
      <c r="H308" s="196">
        <f t="shared" si="141"/>
        <v>0</v>
      </c>
    </row>
    <row r="309" spans="1:11" ht="31.5" hidden="1" x14ac:dyDescent="0.25">
      <c r="A309" s="367" t="s">
        <v>140</v>
      </c>
      <c r="B309" s="370" t="s">
        <v>106</v>
      </c>
      <c r="C309" s="370" t="s">
        <v>135</v>
      </c>
      <c r="D309" s="370" t="s">
        <v>635</v>
      </c>
      <c r="E309" s="370" t="s">
        <v>141</v>
      </c>
      <c r="F309" s="196">
        <f>F310</f>
        <v>0</v>
      </c>
      <c r="G309" s="196">
        <f t="shared" si="141"/>
        <v>0</v>
      </c>
      <c r="H309" s="196">
        <f t="shared" si="141"/>
        <v>0</v>
      </c>
    </row>
    <row r="310" spans="1:11" ht="31.5" hidden="1" x14ac:dyDescent="0.25">
      <c r="A310" s="367" t="s">
        <v>142</v>
      </c>
      <c r="B310" s="370" t="s">
        <v>106</v>
      </c>
      <c r="C310" s="370" t="s">
        <v>135</v>
      </c>
      <c r="D310" s="370" t="s">
        <v>635</v>
      </c>
      <c r="E310" s="370" t="s">
        <v>143</v>
      </c>
      <c r="F310" s="161">
        <f>'Пр.4 Ведом23-25'!G297</f>
        <v>0</v>
      </c>
      <c r="G310" s="161">
        <f>'Пр.4 Ведом23-25'!H297</f>
        <v>0</v>
      </c>
      <c r="H310" s="161">
        <f>'Пр.4 Ведом23-25'!I297</f>
        <v>0</v>
      </c>
    </row>
    <row r="311" spans="1:11" ht="31.5" x14ac:dyDescent="0.25">
      <c r="A311" s="199" t="s">
        <v>471</v>
      </c>
      <c r="B311" s="200" t="s">
        <v>106</v>
      </c>
      <c r="C311" s="200" t="s">
        <v>135</v>
      </c>
      <c r="D311" s="200" t="s">
        <v>561</v>
      </c>
      <c r="E311" s="200"/>
      <c r="F311" s="375">
        <f>F312</f>
        <v>215.06</v>
      </c>
      <c r="G311" s="375">
        <f t="shared" ref="G311:H313" si="142">G312</f>
        <v>215.06</v>
      </c>
      <c r="H311" s="375">
        <f t="shared" si="142"/>
        <v>215.06</v>
      </c>
    </row>
    <row r="312" spans="1:11" ht="110.25" x14ac:dyDescent="0.25">
      <c r="A312" s="367" t="s">
        <v>184</v>
      </c>
      <c r="B312" s="370" t="s">
        <v>106</v>
      </c>
      <c r="C312" s="370" t="s">
        <v>135</v>
      </c>
      <c r="D312" s="370" t="s">
        <v>562</v>
      </c>
      <c r="E312" s="370"/>
      <c r="F312" s="161">
        <f>F313</f>
        <v>215.06</v>
      </c>
      <c r="G312" s="161">
        <f t="shared" si="142"/>
        <v>215.06</v>
      </c>
      <c r="H312" s="161">
        <f t="shared" si="142"/>
        <v>215.06</v>
      </c>
    </row>
    <row r="313" spans="1:11" ht="47.25" x14ac:dyDescent="0.25">
      <c r="A313" s="367" t="s">
        <v>152</v>
      </c>
      <c r="B313" s="370" t="s">
        <v>106</v>
      </c>
      <c r="C313" s="370" t="s">
        <v>135</v>
      </c>
      <c r="D313" s="370" t="s">
        <v>562</v>
      </c>
      <c r="E313" s="370" t="s">
        <v>153</v>
      </c>
      <c r="F313" s="161">
        <f>F314</f>
        <v>215.06</v>
      </c>
      <c r="G313" s="161">
        <f t="shared" si="142"/>
        <v>215.06</v>
      </c>
      <c r="H313" s="161">
        <f t="shared" si="142"/>
        <v>215.06</v>
      </c>
    </row>
    <row r="314" spans="1:11" ht="63" x14ac:dyDescent="0.25">
      <c r="A314" s="367" t="s">
        <v>504</v>
      </c>
      <c r="B314" s="370" t="s">
        <v>106</v>
      </c>
      <c r="C314" s="370" t="s">
        <v>135</v>
      </c>
      <c r="D314" s="370" t="s">
        <v>562</v>
      </c>
      <c r="E314" s="370" t="s">
        <v>183</v>
      </c>
      <c r="F314" s="196">
        <f>'Пр.4 Ведом23-25'!G301</f>
        <v>215.06</v>
      </c>
      <c r="G314" s="196">
        <f>'Пр.4 Ведом23-25'!H301</f>
        <v>215.06</v>
      </c>
      <c r="H314" s="196">
        <f>'Пр.4 Ведом23-25'!I301</f>
        <v>215.06</v>
      </c>
    </row>
    <row r="315" spans="1:11" ht="31.5" hidden="1" x14ac:dyDescent="0.25">
      <c r="A315" s="199" t="s">
        <v>429</v>
      </c>
      <c r="B315" s="200" t="s">
        <v>106</v>
      </c>
      <c r="C315" s="200" t="s">
        <v>135</v>
      </c>
      <c r="D315" s="200" t="s">
        <v>633</v>
      </c>
      <c r="E315" s="200"/>
      <c r="F315" s="160">
        <f>F316</f>
        <v>0</v>
      </c>
      <c r="G315" s="160">
        <f t="shared" ref="G315:H317" si="143">G316</f>
        <v>0</v>
      </c>
      <c r="H315" s="160">
        <f t="shared" si="143"/>
        <v>0</v>
      </c>
    </row>
    <row r="316" spans="1:11" ht="31.5" hidden="1" x14ac:dyDescent="0.25">
      <c r="A316" s="367" t="s">
        <v>185</v>
      </c>
      <c r="B316" s="370" t="s">
        <v>106</v>
      </c>
      <c r="C316" s="370" t="s">
        <v>135</v>
      </c>
      <c r="D316" s="370" t="s">
        <v>634</v>
      </c>
      <c r="E316" s="370"/>
      <c r="F316" s="158">
        <f>F317</f>
        <v>0</v>
      </c>
      <c r="G316" s="158">
        <f t="shared" si="143"/>
        <v>0</v>
      </c>
      <c r="H316" s="158">
        <f t="shared" si="143"/>
        <v>0</v>
      </c>
    </row>
    <row r="317" spans="1:11" ht="31.5" hidden="1" x14ac:dyDescent="0.25">
      <c r="A317" s="367" t="s">
        <v>91</v>
      </c>
      <c r="B317" s="370" t="s">
        <v>106</v>
      </c>
      <c r="C317" s="370" t="s">
        <v>135</v>
      </c>
      <c r="D317" s="370" t="s">
        <v>634</v>
      </c>
      <c r="E317" s="370" t="s">
        <v>92</v>
      </c>
      <c r="F317" s="196">
        <f>F318</f>
        <v>0</v>
      </c>
      <c r="G317" s="196">
        <f t="shared" si="143"/>
        <v>0</v>
      </c>
      <c r="H317" s="196">
        <f t="shared" si="143"/>
        <v>0</v>
      </c>
    </row>
    <row r="318" spans="1:11" ht="47.25" hidden="1" x14ac:dyDescent="0.25">
      <c r="A318" s="367" t="s">
        <v>93</v>
      </c>
      <c r="B318" s="370" t="s">
        <v>106</v>
      </c>
      <c r="C318" s="370" t="s">
        <v>135</v>
      </c>
      <c r="D318" s="370" t="s">
        <v>634</v>
      </c>
      <c r="E318" s="370" t="s">
        <v>94</v>
      </c>
      <c r="F318" s="196">
        <f>'Пр.4 Ведом23-25'!G305</f>
        <v>0</v>
      </c>
      <c r="G318" s="196">
        <f>'Пр.4 Ведом23-25'!H305</f>
        <v>0</v>
      </c>
      <c r="H318" s="196">
        <f>'Пр.4 Ведом23-25'!I305</f>
        <v>0</v>
      </c>
    </row>
    <row r="319" spans="1:11" ht="31.5" hidden="1" x14ac:dyDescent="0.25">
      <c r="A319" s="323" t="s">
        <v>517</v>
      </c>
      <c r="B319" s="200" t="s">
        <v>106</v>
      </c>
      <c r="C319" s="200" t="s">
        <v>135</v>
      </c>
      <c r="D319" s="200" t="s">
        <v>563</v>
      </c>
      <c r="E319" s="200"/>
      <c r="F319" s="195">
        <f>F320</f>
        <v>0</v>
      </c>
      <c r="G319" s="195">
        <f t="shared" ref="G319:H321" si="144">G320</f>
        <v>0</v>
      </c>
      <c r="H319" s="195">
        <f t="shared" si="144"/>
        <v>0</v>
      </c>
    </row>
    <row r="320" spans="1:11" ht="31.5" hidden="1" x14ac:dyDescent="0.25">
      <c r="A320" s="407" t="s">
        <v>550</v>
      </c>
      <c r="B320" s="370" t="s">
        <v>106</v>
      </c>
      <c r="C320" s="370" t="s">
        <v>135</v>
      </c>
      <c r="D320" s="370" t="s">
        <v>564</v>
      </c>
      <c r="E320" s="370"/>
      <c r="F320" s="196">
        <f>F321</f>
        <v>0</v>
      </c>
      <c r="G320" s="196">
        <f t="shared" si="144"/>
        <v>0</v>
      </c>
      <c r="H320" s="196">
        <f t="shared" si="144"/>
        <v>0</v>
      </c>
    </row>
    <row r="321" spans="1:12" s="112" customFormat="1" ht="31.5" hidden="1" x14ac:dyDescent="0.25">
      <c r="A321" s="367" t="s">
        <v>91</v>
      </c>
      <c r="B321" s="370" t="s">
        <v>106</v>
      </c>
      <c r="C321" s="370" t="s">
        <v>135</v>
      </c>
      <c r="D321" s="370" t="s">
        <v>564</v>
      </c>
      <c r="E321" s="370" t="s">
        <v>92</v>
      </c>
      <c r="F321" s="196">
        <f>F322</f>
        <v>0</v>
      </c>
      <c r="G321" s="196">
        <f t="shared" si="144"/>
        <v>0</v>
      </c>
      <c r="H321" s="196">
        <f t="shared" si="144"/>
        <v>0</v>
      </c>
      <c r="I321" s="233"/>
      <c r="J321" s="233"/>
      <c r="K321" s="233"/>
    </row>
    <row r="322" spans="1:12" s="194" customFormat="1" ht="47.25" hidden="1" x14ac:dyDescent="0.25">
      <c r="A322" s="367" t="s">
        <v>93</v>
      </c>
      <c r="B322" s="370" t="s">
        <v>106</v>
      </c>
      <c r="C322" s="370" t="s">
        <v>135</v>
      </c>
      <c r="D322" s="370" t="s">
        <v>564</v>
      </c>
      <c r="E322" s="370" t="s">
        <v>94</v>
      </c>
      <c r="F322" s="196">
        <f>'Пр.4 Ведом23-25'!G309</f>
        <v>0</v>
      </c>
      <c r="G322" s="196">
        <f>'Пр.4 Ведом23-25'!H309</f>
        <v>0</v>
      </c>
      <c r="H322" s="196">
        <f>'Пр.4 Ведом23-25'!I309</f>
        <v>0</v>
      </c>
      <c r="I322" s="233"/>
      <c r="J322" s="233"/>
      <c r="K322" s="233"/>
    </row>
    <row r="323" spans="1:12" s="194" customFormat="1" ht="47.25" x14ac:dyDescent="0.25">
      <c r="A323" s="199" t="s">
        <v>895</v>
      </c>
      <c r="B323" s="200" t="s">
        <v>106</v>
      </c>
      <c r="C323" s="200" t="s">
        <v>135</v>
      </c>
      <c r="D323" s="200" t="s">
        <v>107</v>
      </c>
      <c r="E323" s="200"/>
      <c r="F323" s="195">
        <f>F324</f>
        <v>150</v>
      </c>
      <c r="G323" s="195">
        <f t="shared" ref="G323:H326" si="145">G324</f>
        <v>150.00360000000001</v>
      </c>
      <c r="H323" s="195">
        <f t="shared" si="145"/>
        <v>150.00720000000001</v>
      </c>
      <c r="I323" s="233"/>
      <c r="J323" s="233"/>
      <c r="K323" s="233"/>
    </row>
    <row r="324" spans="1:12" s="194" customFormat="1" ht="47.25" x14ac:dyDescent="0.25">
      <c r="A324" s="199" t="s">
        <v>488</v>
      </c>
      <c r="B324" s="200" t="s">
        <v>106</v>
      </c>
      <c r="C324" s="200" t="s">
        <v>135</v>
      </c>
      <c r="D324" s="200" t="s">
        <v>486</v>
      </c>
      <c r="E324" s="200"/>
      <c r="F324" s="195">
        <f>F325</f>
        <v>150</v>
      </c>
      <c r="G324" s="195">
        <f t="shared" si="145"/>
        <v>150.00360000000001</v>
      </c>
      <c r="H324" s="195">
        <f t="shared" si="145"/>
        <v>150.00720000000001</v>
      </c>
      <c r="I324" s="233"/>
      <c r="J324" s="233"/>
      <c r="K324" s="233"/>
    </row>
    <row r="325" spans="1:12" s="194" customFormat="1" ht="31.5" x14ac:dyDescent="0.25">
      <c r="A325" s="367" t="s">
        <v>489</v>
      </c>
      <c r="B325" s="370" t="s">
        <v>106</v>
      </c>
      <c r="C325" s="370" t="s">
        <v>135</v>
      </c>
      <c r="D325" s="370" t="s">
        <v>487</v>
      </c>
      <c r="E325" s="370"/>
      <c r="F325" s="196">
        <f>F326</f>
        <v>150</v>
      </c>
      <c r="G325" s="196">
        <f t="shared" si="145"/>
        <v>150.00360000000001</v>
      </c>
      <c r="H325" s="196">
        <f t="shared" si="145"/>
        <v>150.00720000000001</v>
      </c>
      <c r="I325" s="233"/>
      <c r="J325" s="233"/>
      <c r="K325" s="233"/>
    </row>
    <row r="326" spans="1:12" s="194" customFormat="1" ht="15.75" x14ac:dyDescent="0.25">
      <c r="A326" s="367" t="s">
        <v>95</v>
      </c>
      <c r="B326" s="370" t="s">
        <v>106</v>
      </c>
      <c r="C326" s="370" t="s">
        <v>135</v>
      </c>
      <c r="D326" s="370" t="s">
        <v>487</v>
      </c>
      <c r="E326" s="370" t="s">
        <v>101</v>
      </c>
      <c r="F326" s="196">
        <f>F327</f>
        <v>150</v>
      </c>
      <c r="G326" s="196">
        <f t="shared" si="145"/>
        <v>150.00360000000001</v>
      </c>
      <c r="H326" s="196">
        <f t="shared" si="145"/>
        <v>150.00720000000001</v>
      </c>
      <c r="I326" s="233"/>
      <c r="J326" s="233"/>
      <c r="K326" s="233"/>
    </row>
    <row r="327" spans="1:12" s="232" customFormat="1" ht="47.25" x14ac:dyDescent="0.25">
      <c r="A327" s="367" t="s">
        <v>113</v>
      </c>
      <c r="B327" s="370" t="s">
        <v>106</v>
      </c>
      <c r="C327" s="370" t="s">
        <v>135</v>
      </c>
      <c r="D327" s="370" t="s">
        <v>487</v>
      </c>
      <c r="E327" s="370" t="s">
        <v>108</v>
      </c>
      <c r="F327" s="196">
        <f>'Пр.4 Ведом23-25'!G224</f>
        <v>150</v>
      </c>
      <c r="G327" s="196">
        <f>'Пр.4 Ведом23-25'!H224</f>
        <v>150.00360000000001</v>
      </c>
      <c r="H327" s="196">
        <f>'Пр.4 Ведом23-25'!I224</f>
        <v>150.00720000000001</v>
      </c>
      <c r="I327" s="233"/>
      <c r="J327" s="233"/>
      <c r="K327" s="233"/>
    </row>
    <row r="328" spans="1:12" s="232" customFormat="1" ht="15.75" x14ac:dyDescent="0.25">
      <c r="A328" s="230" t="s">
        <v>187</v>
      </c>
      <c r="B328" s="200" t="s">
        <v>132</v>
      </c>
      <c r="C328" s="200"/>
      <c r="D328" s="200"/>
      <c r="E328" s="200"/>
      <c r="F328" s="195">
        <f>F329+F347+F419+F481</f>
        <v>103901.47021</v>
      </c>
      <c r="G328" s="195">
        <f>G329+G347+G419+G481</f>
        <v>45772.224970000003</v>
      </c>
      <c r="H328" s="195">
        <f>H329+H347+H419+H481</f>
        <v>43963.027289999998</v>
      </c>
      <c r="I328" s="233"/>
      <c r="J328" s="233"/>
      <c r="K328" s="233"/>
    </row>
    <row r="329" spans="1:12" s="232" customFormat="1" ht="15.75" x14ac:dyDescent="0.25">
      <c r="A329" s="199" t="s">
        <v>188</v>
      </c>
      <c r="B329" s="200" t="s">
        <v>132</v>
      </c>
      <c r="C329" s="200" t="s">
        <v>84</v>
      </c>
      <c r="D329" s="200"/>
      <c r="E329" s="200"/>
      <c r="F329" s="195">
        <f>F330+F343</f>
        <v>14844.134</v>
      </c>
      <c r="G329" s="195">
        <f t="shared" ref="G329:H329" si="146">G330+G343</f>
        <v>2115.52</v>
      </c>
      <c r="H329" s="195">
        <f t="shared" si="146"/>
        <v>340</v>
      </c>
      <c r="I329" s="233"/>
      <c r="J329" s="233"/>
      <c r="K329" s="233"/>
    </row>
    <row r="330" spans="1:12" s="194" customFormat="1" ht="15.75" x14ac:dyDescent="0.25">
      <c r="A330" s="199" t="s">
        <v>100</v>
      </c>
      <c r="B330" s="200" t="s">
        <v>132</v>
      </c>
      <c r="C330" s="200" t="s">
        <v>84</v>
      </c>
      <c r="D330" s="200" t="s">
        <v>334</v>
      </c>
      <c r="E330" s="200"/>
      <c r="F330" s="195">
        <f>F331</f>
        <v>7424.3040000000001</v>
      </c>
      <c r="G330" s="195">
        <f t="shared" ref="G330:H330" si="147">G331</f>
        <v>2115.52</v>
      </c>
      <c r="H330" s="195">
        <f t="shared" si="147"/>
        <v>340</v>
      </c>
      <c r="I330" s="233"/>
      <c r="J330" s="233"/>
      <c r="K330" s="233"/>
    </row>
    <row r="331" spans="1:12" s="194" customFormat="1" ht="31.5" x14ac:dyDescent="0.25">
      <c r="A331" s="199" t="s">
        <v>335</v>
      </c>
      <c r="B331" s="200" t="s">
        <v>132</v>
      </c>
      <c r="C331" s="200" t="s">
        <v>84</v>
      </c>
      <c r="D331" s="200" t="s">
        <v>333</v>
      </c>
      <c r="E331" s="200"/>
      <c r="F331" s="195">
        <f>F332+F337+F340</f>
        <v>7424.3040000000001</v>
      </c>
      <c r="G331" s="195">
        <f t="shared" ref="G331:H331" si="148">G332+G337+G340</f>
        <v>2115.52</v>
      </c>
      <c r="H331" s="195">
        <f t="shared" si="148"/>
        <v>340</v>
      </c>
      <c r="I331" s="233"/>
      <c r="J331" s="233"/>
      <c r="K331" s="233"/>
    </row>
    <row r="332" spans="1:12" s="194" customFormat="1" ht="15.75" hidden="1" x14ac:dyDescent="0.25">
      <c r="A332" s="367" t="s">
        <v>209</v>
      </c>
      <c r="B332" s="370" t="s">
        <v>275</v>
      </c>
      <c r="C332" s="370" t="s">
        <v>84</v>
      </c>
      <c r="D332" s="370" t="s">
        <v>396</v>
      </c>
      <c r="E332" s="200"/>
      <c r="F332" s="196">
        <f>F333</f>
        <v>0</v>
      </c>
      <c r="G332" s="196">
        <f t="shared" ref="G332:H333" si="149">G333</f>
        <v>0</v>
      </c>
      <c r="H332" s="196">
        <f t="shared" si="149"/>
        <v>0</v>
      </c>
      <c r="I332" s="233"/>
      <c r="J332" s="233"/>
      <c r="K332" s="233"/>
    </row>
    <row r="333" spans="1:12" ht="31.5" hidden="1" x14ac:dyDescent="0.25">
      <c r="A333" s="367" t="s">
        <v>91</v>
      </c>
      <c r="B333" s="370" t="s">
        <v>132</v>
      </c>
      <c r="C333" s="370" t="s">
        <v>84</v>
      </c>
      <c r="D333" s="370" t="s">
        <v>396</v>
      </c>
      <c r="E333" s="370" t="s">
        <v>92</v>
      </c>
      <c r="F333" s="196">
        <f>F334</f>
        <v>0</v>
      </c>
      <c r="G333" s="196">
        <f t="shared" si="149"/>
        <v>0</v>
      </c>
      <c r="H333" s="196">
        <f t="shared" si="149"/>
        <v>0</v>
      </c>
      <c r="K333" s="64"/>
      <c r="L333" s="15"/>
    </row>
    <row r="334" spans="1:12" ht="47.25" hidden="1" x14ac:dyDescent="0.25">
      <c r="A334" s="367" t="s">
        <v>93</v>
      </c>
      <c r="B334" s="370" t="s">
        <v>132</v>
      </c>
      <c r="C334" s="370" t="s">
        <v>84</v>
      </c>
      <c r="D334" s="370" t="s">
        <v>396</v>
      </c>
      <c r="E334" s="370" t="s">
        <v>94</v>
      </c>
      <c r="F334" s="196">
        <f>'Пр.4 Ведом23-25'!G977</f>
        <v>0</v>
      </c>
      <c r="G334" s="196">
        <f>'Пр.4 Ведом23-25'!H977</f>
        <v>0</v>
      </c>
      <c r="H334" s="196">
        <f>'Пр.4 Ведом23-25'!I977</f>
        <v>0</v>
      </c>
    </row>
    <row r="335" spans="1:12" ht="15.75" hidden="1" x14ac:dyDescent="0.25">
      <c r="A335" s="367" t="s">
        <v>95</v>
      </c>
      <c r="B335" s="370" t="s">
        <v>132</v>
      </c>
      <c r="C335" s="370" t="s">
        <v>84</v>
      </c>
      <c r="D335" s="370" t="s">
        <v>396</v>
      </c>
      <c r="E335" s="370" t="s">
        <v>101</v>
      </c>
      <c r="F335" s="196">
        <f>F336</f>
        <v>0</v>
      </c>
      <c r="G335" s="196">
        <f t="shared" ref="G335:H335" si="150">G336</f>
        <v>0</v>
      </c>
      <c r="H335" s="196">
        <f t="shared" si="150"/>
        <v>0</v>
      </c>
    </row>
    <row r="336" spans="1:12" ht="47.25" hidden="1" x14ac:dyDescent="0.25">
      <c r="A336" s="367" t="s">
        <v>113</v>
      </c>
      <c r="B336" s="370" t="s">
        <v>132</v>
      </c>
      <c r="C336" s="370" t="s">
        <v>84</v>
      </c>
      <c r="D336" s="370" t="s">
        <v>396</v>
      </c>
      <c r="E336" s="370" t="s">
        <v>108</v>
      </c>
      <c r="F336" s="196">
        <f>'Пр.4 Ведом23-25'!G979</f>
        <v>0</v>
      </c>
      <c r="G336" s="196">
        <f>'Пр.4 Ведом23-25'!H979</f>
        <v>0</v>
      </c>
      <c r="H336" s="196">
        <f>'Пр.4 Ведом23-25'!I979</f>
        <v>0</v>
      </c>
    </row>
    <row r="337" spans="1:11" ht="31.5" x14ac:dyDescent="0.25">
      <c r="A337" s="20" t="s">
        <v>189</v>
      </c>
      <c r="B337" s="370" t="s">
        <v>132</v>
      </c>
      <c r="C337" s="370" t="s">
        <v>84</v>
      </c>
      <c r="D337" s="370" t="s">
        <v>397</v>
      </c>
      <c r="E337" s="200"/>
      <c r="F337" s="196">
        <f>F338</f>
        <v>5314.3040000000001</v>
      </c>
      <c r="G337" s="196">
        <f t="shared" ref="G337:H338" si="151">G338</f>
        <v>975.52</v>
      </c>
      <c r="H337" s="196">
        <f t="shared" si="151"/>
        <v>340</v>
      </c>
    </row>
    <row r="338" spans="1:11" ht="31.5" x14ac:dyDescent="0.25">
      <c r="A338" s="367" t="s">
        <v>91</v>
      </c>
      <c r="B338" s="370" t="s">
        <v>132</v>
      </c>
      <c r="C338" s="370" t="s">
        <v>84</v>
      </c>
      <c r="D338" s="370" t="s">
        <v>397</v>
      </c>
      <c r="E338" s="370" t="s">
        <v>92</v>
      </c>
      <c r="F338" s="196">
        <f>F339</f>
        <v>5314.3040000000001</v>
      </c>
      <c r="G338" s="196">
        <f t="shared" si="151"/>
        <v>975.52</v>
      </c>
      <c r="H338" s="196">
        <f t="shared" si="151"/>
        <v>340</v>
      </c>
    </row>
    <row r="339" spans="1:11" ht="47.25" x14ac:dyDescent="0.25">
      <c r="A339" s="367" t="s">
        <v>93</v>
      </c>
      <c r="B339" s="370" t="s">
        <v>132</v>
      </c>
      <c r="C339" s="370" t="s">
        <v>84</v>
      </c>
      <c r="D339" s="370" t="s">
        <v>397</v>
      </c>
      <c r="E339" s="370" t="s">
        <v>94</v>
      </c>
      <c r="F339" s="196">
        <f>'Пр.4 Ведом23-25'!G982+'Пр.4 Ведом23-25'!G601</f>
        <v>5314.3040000000001</v>
      </c>
      <c r="G339" s="196">
        <f>'Пр.4 Ведом23-25'!H982+'Пр.4 Ведом23-25'!H601</f>
        <v>975.52</v>
      </c>
      <c r="H339" s="196">
        <f>'Пр.4 Ведом23-25'!I982+'Пр.4 Ведом23-25'!I601</f>
        <v>340</v>
      </c>
    </row>
    <row r="340" spans="1:11" ht="31.5" x14ac:dyDescent="0.25">
      <c r="A340" s="20" t="s">
        <v>376</v>
      </c>
      <c r="B340" s="370" t="s">
        <v>132</v>
      </c>
      <c r="C340" s="370" t="s">
        <v>84</v>
      </c>
      <c r="D340" s="370" t="s">
        <v>398</v>
      </c>
      <c r="E340" s="200"/>
      <c r="F340" s="196">
        <f>F341</f>
        <v>2110</v>
      </c>
      <c r="G340" s="196">
        <f t="shared" ref="G340:H341" si="152">G341</f>
        <v>1140</v>
      </c>
      <c r="H340" s="196">
        <f t="shared" si="152"/>
        <v>0</v>
      </c>
    </row>
    <row r="341" spans="1:11" s="112" customFormat="1" ht="31.5" x14ac:dyDescent="0.25">
      <c r="A341" s="367" t="s">
        <v>91</v>
      </c>
      <c r="B341" s="370" t="s">
        <v>132</v>
      </c>
      <c r="C341" s="370" t="s">
        <v>84</v>
      </c>
      <c r="D341" s="370" t="s">
        <v>398</v>
      </c>
      <c r="E341" s="370" t="s">
        <v>92</v>
      </c>
      <c r="F341" s="196">
        <f>F342</f>
        <v>2110</v>
      </c>
      <c r="G341" s="196">
        <f t="shared" si="152"/>
        <v>1140</v>
      </c>
      <c r="H341" s="196">
        <f t="shared" si="152"/>
        <v>0</v>
      </c>
      <c r="I341" s="233"/>
      <c r="J341" s="233"/>
      <c r="K341" s="233"/>
    </row>
    <row r="342" spans="1:11" s="112" customFormat="1" ht="47.25" x14ac:dyDescent="0.25">
      <c r="A342" s="367" t="s">
        <v>93</v>
      </c>
      <c r="B342" s="370" t="s">
        <v>132</v>
      </c>
      <c r="C342" s="370" t="s">
        <v>84</v>
      </c>
      <c r="D342" s="370" t="s">
        <v>398</v>
      </c>
      <c r="E342" s="370" t="s">
        <v>94</v>
      </c>
      <c r="F342" s="196">
        <f>'Пр.4 Ведом23-25'!G604+'Пр.4 Ведом23-25'!G985</f>
        <v>2110</v>
      </c>
      <c r="G342" s="196">
        <f>'Пр.4 Ведом23-25'!H604+'Пр.4 Ведом23-25'!H985</f>
        <v>1140</v>
      </c>
      <c r="H342" s="196">
        <f>'Пр.4 Ведом23-25'!I604+'Пр.4 Ведом23-25'!I985</f>
        <v>0</v>
      </c>
      <c r="I342" s="233"/>
      <c r="J342" s="233"/>
      <c r="K342" s="233"/>
    </row>
    <row r="343" spans="1:11" s="112" customFormat="1" ht="63" x14ac:dyDescent="0.25">
      <c r="A343" s="199" t="s">
        <v>870</v>
      </c>
      <c r="B343" s="200" t="s">
        <v>132</v>
      </c>
      <c r="C343" s="200" t="s">
        <v>84</v>
      </c>
      <c r="D343" s="200" t="s">
        <v>871</v>
      </c>
      <c r="E343" s="200"/>
      <c r="F343" s="195">
        <f>F344</f>
        <v>7419.83</v>
      </c>
      <c r="G343" s="195">
        <f t="shared" ref="G343:H345" si="153">G344</f>
        <v>0</v>
      </c>
      <c r="H343" s="195">
        <f t="shared" si="153"/>
        <v>0</v>
      </c>
      <c r="I343" s="233"/>
      <c r="J343" s="233"/>
      <c r="K343" s="233"/>
    </row>
    <row r="344" spans="1:11" ht="31.5" x14ac:dyDescent="0.25">
      <c r="A344" s="230" t="s">
        <v>872</v>
      </c>
      <c r="B344" s="200" t="s">
        <v>132</v>
      </c>
      <c r="C344" s="200" t="s">
        <v>84</v>
      </c>
      <c r="D344" s="200" t="s">
        <v>875</v>
      </c>
      <c r="E344" s="200"/>
      <c r="F344" s="195">
        <f>F345</f>
        <v>7419.83</v>
      </c>
      <c r="G344" s="195">
        <f t="shared" si="153"/>
        <v>0</v>
      </c>
      <c r="H344" s="195">
        <f t="shared" si="153"/>
        <v>0</v>
      </c>
    </row>
    <row r="345" spans="1:11" ht="31.5" x14ac:dyDescent="0.25">
      <c r="A345" s="367" t="s">
        <v>91</v>
      </c>
      <c r="B345" s="370" t="s">
        <v>132</v>
      </c>
      <c r="C345" s="370" t="s">
        <v>84</v>
      </c>
      <c r="D345" s="370" t="s">
        <v>874</v>
      </c>
      <c r="E345" s="370" t="s">
        <v>92</v>
      </c>
      <c r="F345" s="196">
        <f>F346</f>
        <v>7419.83</v>
      </c>
      <c r="G345" s="196">
        <f t="shared" si="153"/>
        <v>0</v>
      </c>
      <c r="H345" s="196">
        <f t="shared" si="153"/>
        <v>0</v>
      </c>
    </row>
    <row r="346" spans="1:11" ht="47.25" x14ac:dyDescent="0.25">
      <c r="A346" s="367" t="s">
        <v>93</v>
      </c>
      <c r="B346" s="370" t="s">
        <v>132</v>
      </c>
      <c r="C346" s="370" t="s">
        <v>84</v>
      </c>
      <c r="D346" s="370" t="s">
        <v>874</v>
      </c>
      <c r="E346" s="370" t="s">
        <v>94</v>
      </c>
      <c r="F346" s="196">
        <f>'Пр.4 Ведом23-25'!G990</f>
        <v>7419.83</v>
      </c>
      <c r="G346" s="196">
        <f>'Пр.4 Ведом23-25'!H990</f>
        <v>0</v>
      </c>
      <c r="H346" s="196">
        <f>'Пр.4 Ведом23-25'!I990</f>
        <v>0</v>
      </c>
    </row>
    <row r="347" spans="1:11" ht="15.75" x14ac:dyDescent="0.25">
      <c r="A347" s="199" t="s">
        <v>210</v>
      </c>
      <c r="B347" s="200" t="s">
        <v>132</v>
      </c>
      <c r="C347" s="200" t="s">
        <v>122</v>
      </c>
      <c r="D347" s="200"/>
      <c r="E347" s="200"/>
      <c r="F347" s="195">
        <f>F348+F379+F414</f>
        <v>7057.9000000000005</v>
      </c>
      <c r="G347" s="195">
        <f t="shared" ref="G347:H347" si="154">G348+G379+G414</f>
        <v>885</v>
      </c>
      <c r="H347" s="195">
        <f t="shared" si="154"/>
        <v>0</v>
      </c>
    </row>
    <row r="348" spans="1:11" ht="15.75" x14ac:dyDescent="0.25">
      <c r="A348" s="199" t="s">
        <v>100</v>
      </c>
      <c r="B348" s="200" t="s">
        <v>132</v>
      </c>
      <c r="C348" s="200" t="s">
        <v>122</v>
      </c>
      <c r="D348" s="200" t="s">
        <v>334</v>
      </c>
      <c r="E348" s="200"/>
      <c r="F348" s="195">
        <f>F349+F362</f>
        <v>5182.6000000000004</v>
      </c>
      <c r="G348" s="195">
        <f t="shared" ref="G348:H348" si="155">G349+G362</f>
        <v>0</v>
      </c>
      <c r="H348" s="195">
        <f t="shared" si="155"/>
        <v>0</v>
      </c>
    </row>
    <row r="349" spans="1:11" ht="31.5" x14ac:dyDescent="0.25">
      <c r="A349" s="199" t="s">
        <v>335</v>
      </c>
      <c r="B349" s="200" t="s">
        <v>132</v>
      </c>
      <c r="C349" s="200" t="s">
        <v>122</v>
      </c>
      <c r="D349" s="200" t="s">
        <v>333</v>
      </c>
      <c r="E349" s="200"/>
      <c r="F349" s="160">
        <f>F350+F356</f>
        <v>5182.6000000000004</v>
      </c>
      <c r="G349" s="160">
        <f t="shared" ref="G349:H349" si="156">G350+G356</f>
        <v>0</v>
      </c>
      <c r="H349" s="160">
        <f t="shared" si="156"/>
        <v>0</v>
      </c>
    </row>
    <row r="350" spans="1:11" ht="15.75" hidden="1" x14ac:dyDescent="0.25">
      <c r="A350" s="24" t="s">
        <v>218</v>
      </c>
      <c r="B350" s="370" t="s">
        <v>132</v>
      </c>
      <c r="C350" s="370" t="s">
        <v>122</v>
      </c>
      <c r="D350" s="370" t="s">
        <v>415</v>
      </c>
      <c r="E350" s="370"/>
      <c r="F350" s="196">
        <f>F351+F353</f>
        <v>0</v>
      </c>
      <c r="G350" s="196">
        <f t="shared" ref="G350:H350" si="157">G351+G353</f>
        <v>0</v>
      </c>
      <c r="H350" s="196">
        <f t="shared" si="157"/>
        <v>0</v>
      </c>
    </row>
    <row r="351" spans="1:11" ht="31.5" hidden="1" x14ac:dyDescent="0.25">
      <c r="A351" s="367" t="s">
        <v>91</v>
      </c>
      <c r="B351" s="370" t="s">
        <v>132</v>
      </c>
      <c r="C351" s="370" t="s">
        <v>122</v>
      </c>
      <c r="D351" s="370" t="s">
        <v>415</v>
      </c>
      <c r="E351" s="370" t="s">
        <v>92</v>
      </c>
      <c r="F351" s="9">
        <f>F352</f>
        <v>0</v>
      </c>
      <c r="G351" s="9">
        <f t="shared" ref="G351:H351" si="158">G352</f>
        <v>0</v>
      </c>
      <c r="H351" s="9">
        <f t="shared" si="158"/>
        <v>0</v>
      </c>
    </row>
    <row r="352" spans="1:11" ht="47.25" hidden="1" x14ac:dyDescent="0.25">
      <c r="A352" s="367" t="s">
        <v>93</v>
      </c>
      <c r="B352" s="370" t="s">
        <v>132</v>
      </c>
      <c r="C352" s="370" t="s">
        <v>122</v>
      </c>
      <c r="D352" s="370" t="s">
        <v>415</v>
      </c>
      <c r="E352" s="370" t="s">
        <v>94</v>
      </c>
      <c r="F352" s="9">
        <f>'Пр.4 Ведом23-25'!G996</f>
        <v>0</v>
      </c>
      <c r="G352" s="9">
        <f>'Пр.4 Ведом23-25'!H996</f>
        <v>0</v>
      </c>
      <c r="H352" s="9">
        <f>'Пр.4 Ведом23-25'!I996</f>
        <v>0</v>
      </c>
    </row>
    <row r="353" spans="1:11" ht="15.75" hidden="1" x14ac:dyDescent="0.25">
      <c r="A353" s="367" t="s">
        <v>95</v>
      </c>
      <c r="B353" s="370" t="s">
        <v>132</v>
      </c>
      <c r="C353" s="370" t="s">
        <v>122</v>
      </c>
      <c r="D353" s="370" t="s">
        <v>415</v>
      </c>
      <c r="E353" s="370" t="s">
        <v>101</v>
      </c>
      <c r="F353" s="9">
        <f>F354+F355</f>
        <v>0</v>
      </c>
      <c r="G353" s="9">
        <f t="shared" ref="G353:H353" si="159">G354+G355</f>
        <v>0</v>
      </c>
      <c r="H353" s="9">
        <f t="shared" si="159"/>
        <v>0</v>
      </c>
    </row>
    <row r="354" spans="1:11" ht="47.25" hidden="1" x14ac:dyDescent="0.25">
      <c r="A354" s="367" t="s">
        <v>113</v>
      </c>
      <c r="B354" s="370" t="s">
        <v>132</v>
      </c>
      <c r="C354" s="370" t="s">
        <v>122</v>
      </c>
      <c r="D354" s="370" t="s">
        <v>415</v>
      </c>
      <c r="E354" s="370" t="s">
        <v>108</v>
      </c>
      <c r="F354" s="158">
        <f>'Пр.4 Ведом23-25'!G998</f>
        <v>0</v>
      </c>
      <c r="G354" s="158">
        <f>'Пр.4 Ведом23-25'!H998</f>
        <v>0</v>
      </c>
      <c r="H354" s="158">
        <f>'Пр.4 Ведом23-25'!I998</f>
        <v>0</v>
      </c>
    </row>
    <row r="355" spans="1:11" ht="15.75" hidden="1" x14ac:dyDescent="0.25">
      <c r="A355" s="367" t="s">
        <v>102</v>
      </c>
      <c r="B355" s="370" t="s">
        <v>132</v>
      </c>
      <c r="C355" s="370" t="s">
        <v>122</v>
      </c>
      <c r="D355" s="370" t="s">
        <v>415</v>
      </c>
      <c r="E355" s="370" t="s">
        <v>103</v>
      </c>
      <c r="F355" s="158">
        <f>'Пр.4 Ведом23-25'!G999</f>
        <v>0</v>
      </c>
      <c r="G355" s="158">
        <f>'Пр.4 Ведом23-25'!H999</f>
        <v>0</v>
      </c>
      <c r="H355" s="158">
        <f>'Пр.4 Ведом23-25'!I999</f>
        <v>0</v>
      </c>
    </row>
    <row r="356" spans="1:11" ht="31.5" x14ac:dyDescent="0.25">
      <c r="A356" s="20" t="s">
        <v>376</v>
      </c>
      <c r="B356" s="370" t="s">
        <v>132</v>
      </c>
      <c r="C356" s="370" t="s">
        <v>122</v>
      </c>
      <c r="D356" s="370" t="s">
        <v>398</v>
      </c>
      <c r="E356" s="370"/>
      <c r="F356" s="158">
        <f>F357+F359</f>
        <v>5182.6000000000004</v>
      </c>
      <c r="G356" s="158">
        <f t="shared" ref="G356:H356" si="160">G357+G359</f>
        <v>0</v>
      </c>
      <c r="H356" s="158">
        <f t="shared" si="160"/>
        <v>0</v>
      </c>
    </row>
    <row r="357" spans="1:11" s="112" customFormat="1" ht="31.5" x14ac:dyDescent="0.25">
      <c r="A357" s="367" t="s">
        <v>91</v>
      </c>
      <c r="B357" s="370" t="s">
        <v>132</v>
      </c>
      <c r="C357" s="370" t="s">
        <v>122</v>
      </c>
      <c r="D357" s="370" t="s">
        <v>398</v>
      </c>
      <c r="E357" s="370" t="s">
        <v>92</v>
      </c>
      <c r="F357" s="158">
        <f>F358</f>
        <v>5182.6000000000004</v>
      </c>
      <c r="G357" s="158">
        <f t="shared" ref="G357:H357" si="161">G358</f>
        <v>0</v>
      </c>
      <c r="H357" s="158">
        <f t="shared" si="161"/>
        <v>0</v>
      </c>
      <c r="I357" s="233"/>
      <c r="J357" s="233"/>
      <c r="K357" s="233"/>
    </row>
    <row r="358" spans="1:11" s="112" customFormat="1" ht="47.25" x14ac:dyDescent="0.25">
      <c r="A358" s="367" t="s">
        <v>93</v>
      </c>
      <c r="B358" s="370" t="s">
        <v>132</v>
      </c>
      <c r="C358" s="370" t="s">
        <v>122</v>
      </c>
      <c r="D358" s="370" t="s">
        <v>398</v>
      </c>
      <c r="E358" s="370" t="s">
        <v>94</v>
      </c>
      <c r="F358" s="158">
        <f>'Пр.4 Ведом23-25'!G1002</f>
        <v>5182.6000000000004</v>
      </c>
      <c r="G358" s="158">
        <f>'Пр.4 Ведом23-25'!H1002</f>
        <v>0</v>
      </c>
      <c r="H358" s="158">
        <f>'Пр.4 Ведом23-25'!I1002</f>
        <v>0</v>
      </c>
      <c r="I358" s="233"/>
      <c r="J358" s="233"/>
      <c r="K358" s="233"/>
    </row>
    <row r="359" spans="1:11" s="112" customFormat="1" ht="15.75" hidden="1" x14ac:dyDescent="0.25">
      <c r="A359" s="367" t="s">
        <v>95</v>
      </c>
      <c r="B359" s="370" t="s">
        <v>132</v>
      </c>
      <c r="C359" s="370" t="s">
        <v>122</v>
      </c>
      <c r="D359" s="370" t="s">
        <v>398</v>
      </c>
      <c r="E359" s="370" t="s">
        <v>101</v>
      </c>
      <c r="F359" s="158">
        <f>F360+F361</f>
        <v>0</v>
      </c>
      <c r="G359" s="158">
        <f t="shared" ref="G359:H359" si="162">G360+G361</f>
        <v>0</v>
      </c>
      <c r="H359" s="158">
        <f t="shared" si="162"/>
        <v>0</v>
      </c>
      <c r="I359" s="233"/>
      <c r="J359" s="233"/>
      <c r="K359" s="233"/>
    </row>
    <row r="360" spans="1:11" s="112" customFormat="1" ht="15.75" hidden="1" x14ac:dyDescent="0.25">
      <c r="A360" s="367" t="s">
        <v>102</v>
      </c>
      <c r="B360" s="370" t="s">
        <v>132</v>
      </c>
      <c r="C360" s="370" t="s">
        <v>122</v>
      </c>
      <c r="D360" s="370" t="s">
        <v>398</v>
      </c>
      <c r="E360" s="370" t="s">
        <v>103</v>
      </c>
      <c r="F360" s="158">
        <f>'Пр.4 Ведом23-25'!G1004</f>
        <v>0</v>
      </c>
      <c r="G360" s="158">
        <f>'Пр.4 Ведом23-25'!H1004</f>
        <v>0</v>
      </c>
      <c r="H360" s="158">
        <f>'Пр.4 Ведом23-25'!I1004</f>
        <v>0</v>
      </c>
      <c r="I360" s="233"/>
      <c r="J360" s="233"/>
      <c r="K360" s="233"/>
    </row>
    <row r="361" spans="1:11" s="112" customFormat="1" ht="15.75" hidden="1" x14ac:dyDescent="0.25">
      <c r="A361" s="367" t="s">
        <v>263</v>
      </c>
      <c r="B361" s="370" t="s">
        <v>132</v>
      </c>
      <c r="C361" s="370" t="s">
        <v>122</v>
      </c>
      <c r="D361" s="370" t="s">
        <v>398</v>
      </c>
      <c r="E361" s="370" t="s">
        <v>97</v>
      </c>
      <c r="F361" s="158">
        <f>'Пр.4 Ведом23-25'!G1005</f>
        <v>0</v>
      </c>
      <c r="G361" s="158">
        <f>'Пр.4 Ведом23-25'!H1005</f>
        <v>0</v>
      </c>
      <c r="H361" s="158">
        <f>'Пр.4 Ведом23-25'!I1005</f>
        <v>0</v>
      </c>
      <c r="I361" s="233"/>
      <c r="J361" s="233"/>
      <c r="K361" s="233"/>
    </row>
    <row r="362" spans="1:11" s="112" customFormat="1" ht="47.25" hidden="1" x14ac:dyDescent="0.25">
      <c r="A362" s="199" t="s">
        <v>446</v>
      </c>
      <c r="B362" s="200" t="s">
        <v>132</v>
      </c>
      <c r="C362" s="200" t="s">
        <v>122</v>
      </c>
      <c r="D362" s="200" t="s">
        <v>416</v>
      </c>
      <c r="E362" s="200"/>
      <c r="F362" s="160">
        <f>F363+F368+F371+F376</f>
        <v>0</v>
      </c>
      <c r="G362" s="160">
        <f t="shared" ref="G362:H362" si="163">G363+G368+G371+G376</f>
        <v>0</v>
      </c>
      <c r="H362" s="160">
        <f t="shared" si="163"/>
        <v>0</v>
      </c>
      <c r="I362" s="233"/>
      <c r="J362" s="233"/>
      <c r="K362" s="233"/>
    </row>
    <row r="363" spans="1:11" s="112" customFormat="1" ht="47.25" hidden="1" x14ac:dyDescent="0.25">
      <c r="A363" s="367" t="s">
        <v>303</v>
      </c>
      <c r="B363" s="370" t="s">
        <v>132</v>
      </c>
      <c r="C363" s="370" t="s">
        <v>122</v>
      </c>
      <c r="D363" s="370" t="s">
        <v>417</v>
      </c>
      <c r="E363" s="370"/>
      <c r="F363" s="158">
        <f>F364+F366</f>
        <v>0</v>
      </c>
      <c r="G363" s="158">
        <f t="shared" ref="G363:H363" si="164">G364+G366</f>
        <v>0</v>
      </c>
      <c r="H363" s="158">
        <f t="shared" si="164"/>
        <v>0</v>
      </c>
      <c r="I363" s="233"/>
      <c r="J363" s="233"/>
      <c r="K363" s="233"/>
    </row>
    <row r="364" spans="1:11" ht="31.5" hidden="1" x14ac:dyDescent="0.25">
      <c r="A364" s="367" t="s">
        <v>91</v>
      </c>
      <c r="B364" s="370" t="s">
        <v>132</v>
      </c>
      <c r="C364" s="370" t="s">
        <v>122</v>
      </c>
      <c r="D364" s="370" t="s">
        <v>417</v>
      </c>
      <c r="E364" s="370" t="s">
        <v>92</v>
      </c>
      <c r="F364" s="9">
        <f>F365</f>
        <v>0</v>
      </c>
      <c r="G364" s="9">
        <f t="shared" ref="G364:H364" si="165">G365</f>
        <v>0</v>
      </c>
      <c r="H364" s="9">
        <f t="shared" si="165"/>
        <v>0</v>
      </c>
    </row>
    <row r="365" spans="1:11" ht="47.25" hidden="1" x14ac:dyDescent="0.25">
      <c r="A365" s="367" t="s">
        <v>93</v>
      </c>
      <c r="B365" s="370" t="s">
        <v>132</v>
      </c>
      <c r="C365" s="370" t="s">
        <v>122</v>
      </c>
      <c r="D365" s="370" t="s">
        <v>417</v>
      </c>
      <c r="E365" s="370" t="s">
        <v>94</v>
      </c>
      <c r="F365" s="9">
        <f>'Пр.4 Ведом23-25'!G1009</f>
        <v>0</v>
      </c>
      <c r="G365" s="9">
        <f>'Пр.4 Ведом23-25'!H1009</f>
        <v>0</v>
      </c>
      <c r="H365" s="9">
        <f>'Пр.4 Ведом23-25'!I1009</f>
        <v>0</v>
      </c>
    </row>
    <row r="366" spans="1:11" ht="15.75" hidden="1" x14ac:dyDescent="0.25">
      <c r="A366" s="367" t="s">
        <v>95</v>
      </c>
      <c r="B366" s="370" t="s">
        <v>132</v>
      </c>
      <c r="C366" s="370" t="s">
        <v>122</v>
      </c>
      <c r="D366" s="370" t="s">
        <v>417</v>
      </c>
      <c r="E366" s="370" t="s">
        <v>307</v>
      </c>
      <c r="F366" s="9">
        <f>F367</f>
        <v>0</v>
      </c>
      <c r="G366" s="9">
        <f t="shared" ref="G366:H366" si="166">G367</f>
        <v>0</v>
      </c>
      <c r="H366" s="9">
        <f t="shared" si="166"/>
        <v>0</v>
      </c>
    </row>
    <row r="367" spans="1:11" ht="15.75" hidden="1" x14ac:dyDescent="0.25">
      <c r="A367" s="367" t="s">
        <v>226</v>
      </c>
      <c r="B367" s="370" t="s">
        <v>132</v>
      </c>
      <c r="C367" s="370" t="s">
        <v>122</v>
      </c>
      <c r="D367" s="370" t="s">
        <v>417</v>
      </c>
      <c r="E367" s="370" t="s">
        <v>491</v>
      </c>
      <c r="F367" s="9">
        <f>'Пр.4 Ведом23-25'!G1011</f>
        <v>0</v>
      </c>
      <c r="G367" s="9">
        <f>'Пр.4 Ведом23-25'!H1011</f>
        <v>0</v>
      </c>
      <c r="H367" s="9">
        <f>'Пр.4 Ведом23-25'!I1011</f>
        <v>0</v>
      </c>
    </row>
    <row r="368" spans="1:11" ht="31.5" hidden="1" x14ac:dyDescent="0.25">
      <c r="A368" s="367" t="s">
        <v>878</v>
      </c>
      <c r="B368" s="370" t="s">
        <v>132</v>
      </c>
      <c r="C368" s="370" t="s">
        <v>122</v>
      </c>
      <c r="D368" s="370" t="s">
        <v>418</v>
      </c>
      <c r="E368" s="370"/>
      <c r="F368" s="9">
        <f>F369</f>
        <v>0</v>
      </c>
      <c r="G368" s="9">
        <f t="shared" ref="G368:H369" si="167">G369</f>
        <v>0</v>
      </c>
      <c r="H368" s="9">
        <f t="shared" si="167"/>
        <v>0</v>
      </c>
    </row>
    <row r="369" spans="1:11" ht="31.5" hidden="1" x14ac:dyDescent="0.25">
      <c r="A369" s="367" t="s">
        <v>91</v>
      </c>
      <c r="B369" s="370" t="s">
        <v>132</v>
      </c>
      <c r="C369" s="370" t="s">
        <v>122</v>
      </c>
      <c r="D369" s="370" t="s">
        <v>418</v>
      </c>
      <c r="E369" s="370" t="s">
        <v>92</v>
      </c>
      <c r="F369" s="9">
        <f>F370</f>
        <v>0</v>
      </c>
      <c r="G369" s="9">
        <f t="shared" si="167"/>
        <v>0</v>
      </c>
      <c r="H369" s="9">
        <f t="shared" si="167"/>
        <v>0</v>
      </c>
    </row>
    <row r="370" spans="1:11" ht="47.25" hidden="1" x14ac:dyDescent="0.25">
      <c r="A370" s="367" t="s">
        <v>93</v>
      </c>
      <c r="B370" s="370" t="s">
        <v>132</v>
      </c>
      <c r="C370" s="370" t="s">
        <v>122</v>
      </c>
      <c r="D370" s="370" t="s">
        <v>418</v>
      </c>
      <c r="E370" s="370" t="s">
        <v>94</v>
      </c>
      <c r="F370" s="9">
        <f>'Пр.4 Ведом23-25'!G1014</f>
        <v>0</v>
      </c>
      <c r="G370" s="9">
        <f>'Пр.4 Ведом23-25'!H1014</f>
        <v>0</v>
      </c>
      <c r="H370" s="9">
        <f>'Пр.4 Ведом23-25'!I1014</f>
        <v>0</v>
      </c>
    </row>
    <row r="371" spans="1:11" ht="47.25" hidden="1" x14ac:dyDescent="0.25">
      <c r="A371" s="90" t="s">
        <v>304</v>
      </c>
      <c r="B371" s="370" t="s">
        <v>132</v>
      </c>
      <c r="C371" s="370" t="s">
        <v>122</v>
      </c>
      <c r="D371" s="370" t="s">
        <v>419</v>
      </c>
      <c r="E371" s="370"/>
      <c r="F371" s="9">
        <f>F372+F374</f>
        <v>0</v>
      </c>
      <c r="G371" s="9">
        <f t="shared" ref="G371:H371" si="168">G372+G374</f>
        <v>0</v>
      </c>
      <c r="H371" s="9">
        <f t="shared" si="168"/>
        <v>0</v>
      </c>
    </row>
    <row r="372" spans="1:11" s="112" customFormat="1" ht="31.5" hidden="1" x14ac:dyDescent="0.25">
      <c r="A372" s="367" t="s">
        <v>308</v>
      </c>
      <c r="B372" s="370" t="s">
        <v>132</v>
      </c>
      <c r="C372" s="370" t="s">
        <v>122</v>
      </c>
      <c r="D372" s="370" t="s">
        <v>419</v>
      </c>
      <c r="E372" s="370" t="s">
        <v>307</v>
      </c>
      <c r="F372" s="9">
        <f>F373</f>
        <v>0</v>
      </c>
      <c r="G372" s="9">
        <f t="shared" ref="G372:H372" si="169">G373</f>
        <v>0</v>
      </c>
      <c r="H372" s="9">
        <f t="shared" si="169"/>
        <v>0</v>
      </c>
      <c r="I372" s="233"/>
      <c r="J372" s="233"/>
      <c r="K372" s="233"/>
    </row>
    <row r="373" spans="1:11" s="112" customFormat="1" ht="63" hidden="1" x14ac:dyDescent="0.25">
      <c r="A373" s="367" t="s">
        <v>476</v>
      </c>
      <c r="B373" s="370" t="s">
        <v>132</v>
      </c>
      <c r="C373" s="370" t="s">
        <v>122</v>
      </c>
      <c r="D373" s="370" t="s">
        <v>419</v>
      </c>
      <c r="E373" s="370" t="s">
        <v>491</v>
      </c>
      <c r="F373" s="9">
        <f>'Пр.4 Ведом23-25'!G1017</f>
        <v>0</v>
      </c>
      <c r="G373" s="9">
        <f>'Пр.4 Ведом23-25'!H1017</f>
        <v>0</v>
      </c>
      <c r="H373" s="9">
        <f>'Пр.4 Ведом23-25'!I1017</f>
        <v>0</v>
      </c>
      <c r="I373" s="233"/>
      <c r="J373" s="233"/>
      <c r="K373" s="233"/>
    </row>
    <row r="374" spans="1:11" s="112" customFormat="1" ht="15.75" hidden="1" x14ac:dyDescent="0.25">
      <c r="A374" s="367" t="s">
        <v>95</v>
      </c>
      <c r="B374" s="370" t="s">
        <v>132</v>
      </c>
      <c r="C374" s="370" t="s">
        <v>122</v>
      </c>
      <c r="D374" s="370" t="s">
        <v>419</v>
      </c>
      <c r="E374" s="370" t="s">
        <v>101</v>
      </c>
      <c r="F374" s="9">
        <f>F375</f>
        <v>0</v>
      </c>
      <c r="G374" s="9">
        <f t="shared" ref="G374:H374" si="170">G375</f>
        <v>0</v>
      </c>
      <c r="H374" s="9">
        <f t="shared" si="170"/>
        <v>0</v>
      </c>
      <c r="I374" s="233"/>
      <c r="J374" s="233"/>
      <c r="K374" s="233"/>
    </row>
    <row r="375" spans="1:11" s="112" customFormat="1" ht="15.75" hidden="1" x14ac:dyDescent="0.25">
      <c r="A375" s="367" t="s">
        <v>263</v>
      </c>
      <c r="B375" s="370" t="s">
        <v>132</v>
      </c>
      <c r="C375" s="370" t="s">
        <v>122</v>
      </c>
      <c r="D375" s="370" t="s">
        <v>419</v>
      </c>
      <c r="E375" s="370" t="s">
        <v>97</v>
      </c>
      <c r="F375" s="9">
        <f>'Пр.4 Ведом23-25'!G1019</f>
        <v>0</v>
      </c>
      <c r="G375" s="9">
        <f>'Пр.4 Ведом23-25'!H1019</f>
        <v>0</v>
      </c>
      <c r="H375" s="9">
        <f>'Пр.4 Ведом23-25'!I1019</f>
        <v>0</v>
      </c>
      <c r="I375" s="233"/>
      <c r="J375" s="233"/>
      <c r="K375" s="233"/>
    </row>
    <row r="376" spans="1:11" s="112" customFormat="1" ht="31.5" hidden="1" x14ac:dyDescent="0.25">
      <c r="A376" s="367" t="s">
        <v>492</v>
      </c>
      <c r="B376" s="370" t="s">
        <v>132</v>
      </c>
      <c r="C376" s="370" t="s">
        <v>122</v>
      </c>
      <c r="D376" s="370" t="s">
        <v>493</v>
      </c>
      <c r="E376" s="370"/>
      <c r="F376" s="9">
        <f>F377</f>
        <v>0</v>
      </c>
      <c r="G376" s="9">
        <f t="shared" ref="G376:H377" si="171">G377</f>
        <v>0</v>
      </c>
      <c r="H376" s="9">
        <f t="shared" si="171"/>
        <v>0</v>
      </c>
      <c r="I376" s="233"/>
      <c r="J376" s="233"/>
      <c r="K376" s="233"/>
    </row>
    <row r="377" spans="1:11" s="112" customFormat="1" ht="31.5" hidden="1" x14ac:dyDescent="0.25">
      <c r="A377" s="367" t="s">
        <v>91</v>
      </c>
      <c r="B377" s="370" t="s">
        <v>132</v>
      </c>
      <c r="C377" s="370" t="s">
        <v>122</v>
      </c>
      <c r="D377" s="370" t="s">
        <v>493</v>
      </c>
      <c r="E377" s="370" t="s">
        <v>92</v>
      </c>
      <c r="F377" s="9">
        <f>F378</f>
        <v>0</v>
      </c>
      <c r="G377" s="9">
        <f t="shared" si="171"/>
        <v>0</v>
      </c>
      <c r="H377" s="9">
        <f t="shared" si="171"/>
        <v>0</v>
      </c>
      <c r="I377" s="233"/>
      <c r="J377" s="233"/>
      <c r="K377" s="233"/>
    </row>
    <row r="378" spans="1:11" s="112" customFormat="1" ht="47.25" hidden="1" x14ac:dyDescent="0.25">
      <c r="A378" s="367" t="s">
        <v>93</v>
      </c>
      <c r="B378" s="370" t="s">
        <v>132</v>
      </c>
      <c r="C378" s="370" t="s">
        <v>122</v>
      </c>
      <c r="D378" s="370" t="s">
        <v>493</v>
      </c>
      <c r="E378" s="370" t="s">
        <v>94</v>
      </c>
      <c r="F378" s="9">
        <f>'Пр.4 Ведом23-25'!G1022</f>
        <v>0</v>
      </c>
      <c r="G378" s="9">
        <f>'Пр.4 Ведом23-25'!H1022</f>
        <v>0</v>
      </c>
      <c r="H378" s="9">
        <f>'Пр.4 Ведом23-25'!I1022</f>
        <v>0</v>
      </c>
      <c r="I378" s="233"/>
      <c r="J378" s="233"/>
      <c r="K378" s="233"/>
    </row>
    <row r="379" spans="1:11" s="112" customFormat="1" ht="63" x14ac:dyDescent="0.25">
      <c r="A379" s="199" t="s">
        <v>879</v>
      </c>
      <c r="B379" s="200" t="s">
        <v>132</v>
      </c>
      <c r="C379" s="200" t="s">
        <v>122</v>
      </c>
      <c r="D379" s="200" t="s">
        <v>211</v>
      </c>
      <c r="E379" s="200"/>
      <c r="F379" s="35">
        <f>F380+F384+F390+F394+F398+F402+F406+F410</f>
        <v>1660.3</v>
      </c>
      <c r="G379" s="35">
        <f t="shared" ref="G379:H379" si="172">G380+G384+G390+G394+G398+G402+G406+G410</f>
        <v>700</v>
      </c>
      <c r="H379" s="35">
        <f t="shared" si="172"/>
        <v>0</v>
      </c>
      <c r="I379" s="233"/>
      <c r="J379" s="233"/>
      <c r="K379" s="233"/>
    </row>
    <row r="380" spans="1:11" s="112" customFormat="1" ht="31.5" x14ac:dyDescent="0.25">
      <c r="A380" s="199" t="s">
        <v>399</v>
      </c>
      <c r="B380" s="200" t="s">
        <v>132</v>
      </c>
      <c r="C380" s="200" t="s">
        <v>122</v>
      </c>
      <c r="D380" s="200" t="s">
        <v>401</v>
      </c>
      <c r="E380" s="200"/>
      <c r="F380" s="35">
        <f>F381</f>
        <v>420</v>
      </c>
      <c r="G380" s="35">
        <f t="shared" ref="G380:H382" si="173">G381</f>
        <v>700</v>
      </c>
      <c r="H380" s="35">
        <f t="shared" si="173"/>
        <v>0</v>
      </c>
      <c r="I380" s="233"/>
      <c r="J380" s="233"/>
      <c r="K380" s="233"/>
    </row>
    <row r="381" spans="1:11" s="112" customFormat="1" ht="15.75" x14ac:dyDescent="0.25">
      <c r="A381" s="28" t="s">
        <v>400</v>
      </c>
      <c r="B381" s="369" t="s">
        <v>132</v>
      </c>
      <c r="C381" s="369" t="s">
        <v>122</v>
      </c>
      <c r="D381" s="370" t="s">
        <v>402</v>
      </c>
      <c r="E381" s="369"/>
      <c r="F381" s="9">
        <f>F382</f>
        <v>420</v>
      </c>
      <c r="G381" s="9">
        <f t="shared" si="173"/>
        <v>700</v>
      </c>
      <c r="H381" s="9">
        <f t="shared" si="173"/>
        <v>0</v>
      </c>
      <c r="I381" s="233"/>
      <c r="J381" s="233"/>
      <c r="K381" s="233"/>
    </row>
    <row r="382" spans="1:11" s="112" customFormat="1" ht="31.5" x14ac:dyDescent="0.25">
      <c r="A382" s="21" t="s">
        <v>91</v>
      </c>
      <c r="B382" s="369" t="s">
        <v>132</v>
      </c>
      <c r="C382" s="369" t="s">
        <v>122</v>
      </c>
      <c r="D382" s="370" t="s">
        <v>402</v>
      </c>
      <c r="E382" s="369" t="s">
        <v>92</v>
      </c>
      <c r="F382" s="9">
        <f>F383</f>
        <v>420</v>
      </c>
      <c r="G382" s="9">
        <f t="shared" si="173"/>
        <v>700</v>
      </c>
      <c r="H382" s="9">
        <f t="shared" si="173"/>
        <v>0</v>
      </c>
      <c r="I382" s="233"/>
      <c r="J382" s="233"/>
      <c r="K382" s="233"/>
    </row>
    <row r="383" spans="1:11" s="112" customFormat="1" ht="47.25" x14ac:dyDescent="0.25">
      <c r="A383" s="21" t="s">
        <v>93</v>
      </c>
      <c r="B383" s="369" t="s">
        <v>132</v>
      </c>
      <c r="C383" s="369" t="s">
        <v>122</v>
      </c>
      <c r="D383" s="370" t="s">
        <v>402</v>
      </c>
      <c r="E383" s="369" t="s">
        <v>94</v>
      </c>
      <c r="F383" s="9">
        <f>'Пр.4 Ведом23-25'!G1027</f>
        <v>420</v>
      </c>
      <c r="G383" s="9">
        <f>'Пр.4 Ведом23-25'!H1027</f>
        <v>700</v>
      </c>
      <c r="H383" s="9">
        <f>'Пр.4 Ведом23-25'!I1027</f>
        <v>0</v>
      </c>
      <c r="I383" s="233"/>
      <c r="J383" s="233"/>
      <c r="K383" s="233"/>
    </row>
    <row r="384" spans="1:11" s="112" customFormat="1" ht="31.5" hidden="1" x14ac:dyDescent="0.25">
      <c r="A384" s="23" t="s">
        <v>403</v>
      </c>
      <c r="B384" s="6" t="s">
        <v>132</v>
      </c>
      <c r="C384" s="6" t="s">
        <v>122</v>
      </c>
      <c r="D384" s="200" t="s">
        <v>404</v>
      </c>
      <c r="E384" s="6"/>
      <c r="F384" s="35">
        <f>F385</f>
        <v>0</v>
      </c>
      <c r="G384" s="35">
        <f t="shared" ref="G384:H384" si="174">G385</f>
        <v>0</v>
      </c>
      <c r="H384" s="35">
        <f t="shared" si="174"/>
        <v>0</v>
      </c>
      <c r="I384" s="233"/>
      <c r="J384" s="233"/>
      <c r="K384" s="233"/>
    </row>
    <row r="385" spans="1:12" s="112" customFormat="1" ht="15.75" hidden="1" x14ac:dyDescent="0.25">
      <c r="A385" s="28" t="s">
        <v>212</v>
      </c>
      <c r="B385" s="369" t="s">
        <v>132</v>
      </c>
      <c r="C385" s="369" t="s">
        <v>122</v>
      </c>
      <c r="D385" s="370" t="s">
        <v>407</v>
      </c>
      <c r="E385" s="369"/>
      <c r="F385" s="9">
        <f>F386+F388</f>
        <v>0</v>
      </c>
      <c r="G385" s="9">
        <f t="shared" ref="G385:H385" si="175">G386+G388</f>
        <v>0</v>
      </c>
      <c r="H385" s="9">
        <f t="shared" si="175"/>
        <v>0</v>
      </c>
      <c r="I385" s="233"/>
      <c r="J385" s="233"/>
      <c r="K385" s="233"/>
    </row>
    <row r="386" spans="1:12" s="112" customFormat="1" ht="31.5" hidden="1" x14ac:dyDescent="0.25">
      <c r="A386" s="21" t="s">
        <v>91</v>
      </c>
      <c r="B386" s="369" t="s">
        <v>132</v>
      </c>
      <c r="C386" s="369" t="s">
        <v>122</v>
      </c>
      <c r="D386" s="370" t="s">
        <v>407</v>
      </c>
      <c r="E386" s="369" t="s">
        <v>92</v>
      </c>
      <c r="F386" s="201">
        <f>F387</f>
        <v>0</v>
      </c>
      <c r="G386" s="201">
        <f t="shared" ref="G386:H386" si="176">G387</f>
        <v>0</v>
      </c>
      <c r="H386" s="201">
        <f t="shared" si="176"/>
        <v>0</v>
      </c>
      <c r="I386" s="233"/>
      <c r="J386" s="233"/>
      <c r="K386" s="233"/>
    </row>
    <row r="387" spans="1:12" s="112" customFormat="1" ht="47.25" hidden="1" x14ac:dyDescent="0.25">
      <c r="A387" s="21" t="s">
        <v>93</v>
      </c>
      <c r="B387" s="369" t="s">
        <v>132</v>
      </c>
      <c r="C387" s="369" t="s">
        <v>122</v>
      </c>
      <c r="D387" s="370" t="s">
        <v>407</v>
      </c>
      <c r="E387" s="369" t="s">
        <v>94</v>
      </c>
      <c r="F387" s="201">
        <f>'Пр.4 Ведом23-25'!G1031</f>
        <v>0</v>
      </c>
      <c r="G387" s="201">
        <f>'Пр.4 Ведом23-25'!H1031</f>
        <v>0</v>
      </c>
      <c r="H387" s="201">
        <f>'Пр.4 Ведом23-25'!I1031</f>
        <v>0</v>
      </c>
      <c r="I387" s="233"/>
      <c r="J387" s="233"/>
      <c r="K387" s="233"/>
    </row>
    <row r="388" spans="1:12" s="112" customFormat="1" ht="15.75" hidden="1" x14ac:dyDescent="0.25">
      <c r="A388" s="367" t="s">
        <v>95</v>
      </c>
      <c r="B388" s="369" t="s">
        <v>132</v>
      </c>
      <c r="C388" s="369" t="s">
        <v>122</v>
      </c>
      <c r="D388" s="370" t="s">
        <v>407</v>
      </c>
      <c r="E388" s="369" t="s">
        <v>101</v>
      </c>
      <c r="F388" s="201">
        <f>F389</f>
        <v>0</v>
      </c>
      <c r="G388" s="201">
        <f t="shared" ref="G388:H388" si="177">G389</f>
        <v>0</v>
      </c>
      <c r="H388" s="201">
        <f t="shared" si="177"/>
        <v>0</v>
      </c>
      <c r="I388" s="233"/>
      <c r="J388" s="233"/>
      <c r="K388" s="233"/>
    </row>
    <row r="389" spans="1:12" s="112" customFormat="1" ht="15.75" hidden="1" x14ac:dyDescent="0.25">
      <c r="A389" s="367" t="s">
        <v>828</v>
      </c>
      <c r="B389" s="369" t="s">
        <v>132</v>
      </c>
      <c r="C389" s="369" t="s">
        <v>122</v>
      </c>
      <c r="D389" s="370" t="s">
        <v>407</v>
      </c>
      <c r="E389" s="369" t="s">
        <v>103</v>
      </c>
      <c r="F389" s="201">
        <f>'Пр.4 Ведом23-25'!G1033</f>
        <v>0</v>
      </c>
      <c r="G389" s="201">
        <f>'Пр.4 Ведом23-25'!H1033</f>
        <v>0</v>
      </c>
      <c r="H389" s="201">
        <f>'Пр.4 Ведом23-25'!I1033</f>
        <v>0</v>
      </c>
      <c r="I389" s="233"/>
      <c r="J389" s="233"/>
      <c r="K389" s="233"/>
    </row>
    <row r="390" spans="1:12" ht="31.5" hidden="1" x14ac:dyDescent="0.25">
      <c r="A390" s="34" t="s">
        <v>405</v>
      </c>
      <c r="B390" s="6" t="s">
        <v>132</v>
      </c>
      <c r="C390" s="6" t="s">
        <v>122</v>
      </c>
      <c r="D390" s="200" t="s">
        <v>406</v>
      </c>
      <c r="E390" s="6"/>
      <c r="F390" s="35">
        <f>F391</f>
        <v>0</v>
      </c>
      <c r="G390" s="35">
        <f t="shared" ref="G390:H392" si="178">G391</f>
        <v>0</v>
      </c>
      <c r="H390" s="35">
        <f t="shared" si="178"/>
        <v>0</v>
      </c>
    </row>
    <row r="391" spans="1:12" ht="15.75" hidden="1" x14ac:dyDescent="0.25">
      <c r="A391" s="28" t="s">
        <v>213</v>
      </c>
      <c r="B391" s="369" t="s">
        <v>132</v>
      </c>
      <c r="C391" s="369" t="s">
        <v>122</v>
      </c>
      <c r="D391" s="370" t="s">
        <v>408</v>
      </c>
      <c r="E391" s="369"/>
      <c r="F391" s="9">
        <f>F392</f>
        <v>0</v>
      </c>
      <c r="G391" s="9">
        <f t="shared" si="178"/>
        <v>0</v>
      </c>
      <c r="H391" s="9">
        <f t="shared" si="178"/>
        <v>0</v>
      </c>
    </row>
    <row r="392" spans="1:12" ht="31.5" hidden="1" x14ac:dyDescent="0.25">
      <c r="A392" s="21" t="s">
        <v>91</v>
      </c>
      <c r="B392" s="369" t="s">
        <v>132</v>
      </c>
      <c r="C392" s="369" t="s">
        <v>122</v>
      </c>
      <c r="D392" s="370" t="s">
        <v>408</v>
      </c>
      <c r="E392" s="369" t="s">
        <v>92</v>
      </c>
      <c r="F392" s="9">
        <f>F393</f>
        <v>0</v>
      </c>
      <c r="G392" s="9">
        <f t="shared" si="178"/>
        <v>0</v>
      </c>
      <c r="H392" s="9">
        <f t="shared" si="178"/>
        <v>0</v>
      </c>
    </row>
    <row r="393" spans="1:12" ht="47.25" hidden="1" x14ac:dyDescent="0.25">
      <c r="A393" s="21" t="s">
        <v>93</v>
      </c>
      <c r="B393" s="369" t="s">
        <v>132</v>
      </c>
      <c r="C393" s="369" t="s">
        <v>122</v>
      </c>
      <c r="D393" s="370" t="s">
        <v>408</v>
      </c>
      <c r="E393" s="369" t="s">
        <v>94</v>
      </c>
      <c r="F393" s="9">
        <f>'Пр.4 Ведом23-25'!G1037</f>
        <v>0</v>
      </c>
      <c r="G393" s="9">
        <f>'Пр.4 Ведом23-25'!H1037</f>
        <v>0</v>
      </c>
      <c r="H393" s="9">
        <f>'Пр.4 Ведом23-25'!I1037</f>
        <v>0</v>
      </c>
    </row>
    <row r="394" spans="1:12" ht="31.5" hidden="1" x14ac:dyDescent="0.25">
      <c r="A394" s="34" t="s">
        <v>409</v>
      </c>
      <c r="B394" s="6" t="s">
        <v>132</v>
      </c>
      <c r="C394" s="6" t="s">
        <v>122</v>
      </c>
      <c r="D394" s="200" t="s">
        <v>410</v>
      </c>
      <c r="E394" s="6"/>
      <c r="F394" s="35">
        <f>F395</f>
        <v>0</v>
      </c>
      <c r="G394" s="35">
        <f t="shared" ref="G394:H396" si="179">G395</f>
        <v>0</v>
      </c>
      <c r="H394" s="35">
        <f t="shared" si="179"/>
        <v>0</v>
      </c>
    </row>
    <row r="395" spans="1:12" ht="15.75" hidden="1" x14ac:dyDescent="0.25">
      <c r="A395" s="28" t="s">
        <v>214</v>
      </c>
      <c r="B395" s="369" t="s">
        <v>132</v>
      </c>
      <c r="C395" s="369" t="s">
        <v>122</v>
      </c>
      <c r="D395" s="370" t="s">
        <v>411</v>
      </c>
      <c r="E395" s="369"/>
      <c r="F395" s="196">
        <f>F396</f>
        <v>0</v>
      </c>
      <c r="G395" s="196">
        <f t="shared" si="179"/>
        <v>0</v>
      </c>
      <c r="H395" s="196">
        <f t="shared" si="179"/>
        <v>0</v>
      </c>
      <c r="K395" s="123"/>
      <c r="L395" s="125"/>
    </row>
    <row r="396" spans="1:12" ht="31.5" hidden="1" x14ac:dyDescent="0.25">
      <c r="A396" s="21" t="s">
        <v>91</v>
      </c>
      <c r="B396" s="369" t="s">
        <v>132</v>
      </c>
      <c r="C396" s="369" t="s">
        <v>122</v>
      </c>
      <c r="D396" s="370" t="s">
        <v>411</v>
      </c>
      <c r="E396" s="369" t="s">
        <v>92</v>
      </c>
      <c r="F396" s="196">
        <f>F397</f>
        <v>0</v>
      </c>
      <c r="G396" s="196">
        <f t="shared" si="179"/>
        <v>0</v>
      </c>
      <c r="H396" s="196">
        <f t="shared" si="179"/>
        <v>0</v>
      </c>
      <c r="I396" s="64"/>
      <c r="L396" s="15"/>
    </row>
    <row r="397" spans="1:12" ht="47.25" hidden="1" x14ac:dyDescent="0.25">
      <c r="A397" s="21" t="s">
        <v>93</v>
      </c>
      <c r="B397" s="369" t="s">
        <v>132</v>
      </c>
      <c r="C397" s="369" t="s">
        <v>122</v>
      </c>
      <c r="D397" s="370" t="s">
        <v>411</v>
      </c>
      <c r="E397" s="369" t="s">
        <v>94</v>
      </c>
      <c r="F397" s="196">
        <f>'Пр.4 Ведом23-25'!G1041</f>
        <v>0</v>
      </c>
      <c r="G397" s="196">
        <f>'Пр.4 Ведом23-25'!H1041</f>
        <v>0</v>
      </c>
      <c r="H397" s="196">
        <f>'Пр.4 Ведом23-25'!I1041</f>
        <v>0</v>
      </c>
    </row>
    <row r="398" spans="1:12" ht="31.5" hidden="1" x14ac:dyDescent="0.25">
      <c r="A398" s="23" t="s">
        <v>447</v>
      </c>
      <c r="B398" s="6" t="s">
        <v>132</v>
      </c>
      <c r="C398" s="6" t="s">
        <v>122</v>
      </c>
      <c r="D398" s="200" t="s">
        <v>448</v>
      </c>
      <c r="E398" s="6"/>
      <c r="F398" s="195">
        <f>F399</f>
        <v>0</v>
      </c>
      <c r="G398" s="195">
        <f t="shared" ref="G398:H400" si="180">G399</f>
        <v>0</v>
      </c>
      <c r="H398" s="195">
        <f t="shared" si="180"/>
        <v>0</v>
      </c>
    </row>
    <row r="399" spans="1:12" ht="15.75" hidden="1" x14ac:dyDescent="0.25">
      <c r="A399" s="28" t="s">
        <v>215</v>
      </c>
      <c r="B399" s="369" t="s">
        <v>132</v>
      </c>
      <c r="C399" s="369" t="s">
        <v>122</v>
      </c>
      <c r="D399" s="370" t="s">
        <v>451</v>
      </c>
      <c r="E399" s="369"/>
      <c r="F399" s="196">
        <f>F400</f>
        <v>0</v>
      </c>
      <c r="G399" s="196">
        <f t="shared" si="180"/>
        <v>0</v>
      </c>
      <c r="H399" s="196">
        <f t="shared" si="180"/>
        <v>0</v>
      </c>
    </row>
    <row r="400" spans="1:12" ht="31.5" hidden="1" x14ac:dyDescent="0.25">
      <c r="A400" s="21" t="s">
        <v>91</v>
      </c>
      <c r="B400" s="369" t="s">
        <v>132</v>
      </c>
      <c r="C400" s="369" t="s">
        <v>122</v>
      </c>
      <c r="D400" s="370" t="s">
        <v>451</v>
      </c>
      <c r="E400" s="369" t="s">
        <v>92</v>
      </c>
      <c r="F400" s="196">
        <f>F401</f>
        <v>0</v>
      </c>
      <c r="G400" s="196">
        <f t="shared" si="180"/>
        <v>0</v>
      </c>
      <c r="H400" s="196">
        <f t="shared" si="180"/>
        <v>0</v>
      </c>
    </row>
    <row r="401" spans="1:11" ht="47.25" hidden="1" x14ac:dyDescent="0.25">
      <c r="A401" s="21" t="s">
        <v>93</v>
      </c>
      <c r="B401" s="369" t="s">
        <v>132</v>
      </c>
      <c r="C401" s="369" t="s">
        <v>122</v>
      </c>
      <c r="D401" s="370" t="s">
        <v>451</v>
      </c>
      <c r="E401" s="369" t="s">
        <v>94</v>
      </c>
      <c r="F401" s="196">
        <f>'Пр.4 Ведом23-25'!G1045</f>
        <v>0</v>
      </c>
      <c r="G401" s="196">
        <f>'Пр.4 Ведом23-25'!H1045</f>
        <v>0</v>
      </c>
      <c r="H401" s="196">
        <f>'Пр.4 Ведом23-25'!I1045</f>
        <v>0</v>
      </c>
    </row>
    <row r="402" spans="1:11" ht="31.5" hidden="1" x14ac:dyDescent="0.25">
      <c r="A402" s="120" t="s">
        <v>449</v>
      </c>
      <c r="B402" s="6" t="s">
        <v>132</v>
      </c>
      <c r="C402" s="6" t="s">
        <v>122</v>
      </c>
      <c r="D402" s="200" t="s">
        <v>450</v>
      </c>
      <c r="E402" s="6"/>
      <c r="F402" s="195">
        <f>F403</f>
        <v>0</v>
      </c>
      <c r="G402" s="195">
        <f t="shared" ref="G402:H404" si="181">G403</f>
        <v>0</v>
      </c>
      <c r="H402" s="195">
        <f t="shared" si="181"/>
        <v>0</v>
      </c>
    </row>
    <row r="403" spans="1:11" ht="31.5" hidden="1" x14ac:dyDescent="0.25">
      <c r="A403" s="90" t="s">
        <v>216</v>
      </c>
      <c r="B403" s="369" t="s">
        <v>132</v>
      </c>
      <c r="C403" s="369" t="s">
        <v>122</v>
      </c>
      <c r="D403" s="370" t="s">
        <v>452</v>
      </c>
      <c r="E403" s="369"/>
      <c r="F403" s="196">
        <f>F404</f>
        <v>0</v>
      </c>
      <c r="G403" s="196">
        <f t="shared" si="181"/>
        <v>0</v>
      </c>
      <c r="H403" s="196">
        <f t="shared" si="181"/>
        <v>0</v>
      </c>
    </row>
    <row r="404" spans="1:11" ht="31.5" hidden="1" x14ac:dyDescent="0.25">
      <c r="A404" s="21" t="s">
        <v>91</v>
      </c>
      <c r="B404" s="369" t="s">
        <v>132</v>
      </c>
      <c r="C404" s="369" t="s">
        <v>122</v>
      </c>
      <c r="D404" s="370" t="s">
        <v>452</v>
      </c>
      <c r="E404" s="369" t="s">
        <v>92</v>
      </c>
      <c r="F404" s="196">
        <f>F405</f>
        <v>0</v>
      </c>
      <c r="G404" s="196">
        <f t="shared" si="181"/>
        <v>0</v>
      </c>
      <c r="H404" s="196">
        <f t="shared" si="181"/>
        <v>0</v>
      </c>
    </row>
    <row r="405" spans="1:11" ht="47.25" hidden="1" x14ac:dyDescent="0.25">
      <c r="A405" s="21" t="s">
        <v>93</v>
      </c>
      <c r="B405" s="369" t="s">
        <v>132</v>
      </c>
      <c r="C405" s="369" t="s">
        <v>122</v>
      </c>
      <c r="D405" s="370" t="s">
        <v>452</v>
      </c>
      <c r="E405" s="369" t="s">
        <v>94</v>
      </c>
      <c r="F405" s="196">
        <f>'Пр.4 Ведом23-25'!G1049</f>
        <v>0</v>
      </c>
      <c r="G405" s="196">
        <f>'Пр.4 Ведом23-25'!H1049</f>
        <v>0</v>
      </c>
      <c r="H405" s="196">
        <f>'Пр.4 Ведом23-25'!I1049</f>
        <v>0</v>
      </c>
    </row>
    <row r="406" spans="1:11" ht="31.5" hidden="1" x14ac:dyDescent="0.25">
      <c r="A406" s="120" t="s">
        <v>413</v>
      </c>
      <c r="B406" s="6" t="s">
        <v>132</v>
      </c>
      <c r="C406" s="6" t="s">
        <v>122</v>
      </c>
      <c r="D406" s="200" t="s">
        <v>414</v>
      </c>
      <c r="E406" s="6"/>
      <c r="F406" s="195">
        <f>F407</f>
        <v>0</v>
      </c>
      <c r="G406" s="195">
        <f t="shared" ref="G406:H408" si="182">G407</f>
        <v>0</v>
      </c>
      <c r="H406" s="195">
        <f t="shared" si="182"/>
        <v>0</v>
      </c>
    </row>
    <row r="407" spans="1:11" ht="15.75" hidden="1" x14ac:dyDescent="0.25">
      <c r="A407" s="90" t="s">
        <v>217</v>
      </c>
      <c r="B407" s="369" t="s">
        <v>132</v>
      </c>
      <c r="C407" s="369" t="s">
        <v>122</v>
      </c>
      <c r="D407" s="370" t="s">
        <v>412</v>
      </c>
      <c r="E407" s="369"/>
      <c r="F407" s="196">
        <f>F408</f>
        <v>0</v>
      </c>
      <c r="G407" s="196">
        <f t="shared" si="182"/>
        <v>0</v>
      </c>
      <c r="H407" s="196">
        <f t="shared" si="182"/>
        <v>0</v>
      </c>
    </row>
    <row r="408" spans="1:11" ht="31.5" hidden="1" x14ac:dyDescent="0.25">
      <c r="A408" s="367" t="s">
        <v>91</v>
      </c>
      <c r="B408" s="369" t="s">
        <v>132</v>
      </c>
      <c r="C408" s="369" t="s">
        <v>122</v>
      </c>
      <c r="D408" s="370" t="s">
        <v>412</v>
      </c>
      <c r="E408" s="369" t="s">
        <v>92</v>
      </c>
      <c r="F408" s="196">
        <f>F409</f>
        <v>0</v>
      </c>
      <c r="G408" s="196">
        <f t="shared" si="182"/>
        <v>0</v>
      </c>
      <c r="H408" s="196">
        <f t="shared" si="182"/>
        <v>0</v>
      </c>
    </row>
    <row r="409" spans="1:11" ht="47.25" hidden="1" x14ac:dyDescent="0.25">
      <c r="A409" s="367" t="s">
        <v>93</v>
      </c>
      <c r="B409" s="369" t="s">
        <v>132</v>
      </c>
      <c r="C409" s="369" t="s">
        <v>122</v>
      </c>
      <c r="D409" s="370" t="s">
        <v>412</v>
      </c>
      <c r="E409" s="369" t="s">
        <v>94</v>
      </c>
      <c r="F409" s="196">
        <f>'Пр.4 Ведом23-25'!G1053</f>
        <v>0</v>
      </c>
      <c r="G409" s="196">
        <f>'Пр.4 Ведом23-25'!H1053</f>
        <v>0</v>
      </c>
      <c r="H409" s="196">
        <f>'Пр.4 Ведом23-25'!I1053</f>
        <v>0</v>
      </c>
    </row>
    <row r="410" spans="1:11" s="187" customFormat="1" ht="31.5" x14ac:dyDescent="0.25">
      <c r="A410" s="199" t="s">
        <v>822</v>
      </c>
      <c r="B410" s="6" t="s">
        <v>132</v>
      </c>
      <c r="C410" s="6" t="s">
        <v>122</v>
      </c>
      <c r="D410" s="200" t="s">
        <v>824</v>
      </c>
      <c r="E410" s="6"/>
      <c r="F410" s="195">
        <f>F411</f>
        <v>1240.3</v>
      </c>
      <c r="G410" s="195">
        <f t="shared" ref="G410:H412" si="183">G411</f>
        <v>0</v>
      </c>
      <c r="H410" s="195">
        <f t="shared" si="183"/>
        <v>0</v>
      </c>
      <c r="I410" s="233"/>
      <c r="J410" s="233"/>
      <c r="K410" s="233"/>
    </row>
    <row r="411" spans="1:11" s="187" customFormat="1" ht="31.5" x14ac:dyDescent="0.25">
      <c r="A411" s="367" t="s">
        <v>825</v>
      </c>
      <c r="B411" s="369" t="s">
        <v>132</v>
      </c>
      <c r="C411" s="369" t="s">
        <v>122</v>
      </c>
      <c r="D411" s="370" t="s">
        <v>1102</v>
      </c>
      <c r="E411" s="369"/>
      <c r="F411" s="196">
        <f>F412</f>
        <v>1240.3</v>
      </c>
      <c r="G411" s="196">
        <f t="shared" si="183"/>
        <v>0</v>
      </c>
      <c r="H411" s="196">
        <f t="shared" si="183"/>
        <v>0</v>
      </c>
      <c r="I411" s="233"/>
      <c r="J411" s="233"/>
      <c r="K411" s="233"/>
    </row>
    <row r="412" spans="1:11" s="187" customFormat="1" ht="31.5" x14ac:dyDescent="0.25">
      <c r="A412" s="367" t="s">
        <v>91</v>
      </c>
      <c r="B412" s="369" t="s">
        <v>132</v>
      </c>
      <c r="C412" s="369" t="s">
        <v>122</v>
      </c>
      <c r="D412" s="370" t="s">
        <v>1102</v>
      </c>
      <c r="E412" s="369" t="s">
        <v>92</v>
      </c>
      <c r="F412" s="196">
        <f>F413</f>
        <v>1240.3</v>
      </c>
      <c r="G412" s="196">
        <f t="shared" si="183"/>
        <v>0</v>
      </c>
      <c r="H412" s="196">
        <f t="shared" si="183"/>
        <v>0</v>
      </c>
      <c r="I412" s="233"/>
      <c r="J412" s="233"/>
      <c r="K412" s="233"/>
    </row>
    <row r="413" spans="1:11" ht="47.25" x14ac:dyDescent="0.25">
      <c r="A413" s="367" t="s">
        <v>93</v>
      </c>
      <c r="B413" s="369" t="s">
        <v>132</v>
      </c>
      <c r="C413" s="369" t="s">
        <v>122</v>
      </c>
      <c r="D413" s="370" t="s">
        <v>1102</v>
      </c>
      <c r="E413" s="369" t="s">
        <v>94</v>
      </c>
      <c r="F413" s="196">
        <f>'Пр.4 Ведом23-25'!G1057</f>
        <v>1240.3</v>
      </c>
      <c r="G413" s="196">
        <f>'Пр.4 Ведом23-25'!H1057</f>
        <v>0</v>
      </c>
      <c r="H413" s="196">
        <f>'Пр.4 Ведом23-25'!I1057</f>
        <v>0</v>
      </c>
    </row>
    <row r="414" spans="1:11" ht="47.25" x14ac:dyDescent="0.25">
      <c r="A414" s="199" t="s">
        <v>915</v>
      </c>
      <c r="B414" s="6" t="s">
        <v>132</v>
      </c>
      <c r="C414" s="6" t="s">
        <v>122</v>
      </c>
      <c r="D414" s="200" t="s">
        <v>544</v>
      </c>
      <c r="E414" s="6"/>
      <c r="F414" s="195">
        <f>F415</f>
        <v>215</v>
      </c>
      <c r="G414" s="195">
        <f t="shared" ref="G414:H417" si="184">G415</f>
        <v>185</v>
      </c>
      <c r="H414" s="195">
        <f t="shared" si="184"/>
        <v>0</v>
      </c>
    </row>
    <row r="415" spans="1:11" ht="31.5" x14ac:dyDescent="0.25">
      <c r="A415" s="199" t="s">
        <v>545</v>
      </c>
      <c r="B415" s="6" t="s">
        <v>132</v>
      </c>
      <c r="C415" s="6" t="s">
        <v>122</v>
      </c>
      <c r="D415" s="200" t="s">
        <v>546</v>
      </c>
      <c r="E415" s="6"/>
      <c r="F415" s="195">
        <f>F416</f>
        <v>215</v>
      </c>
      <c r="G415" s="195">
        <f t="shared" si="184"/>
        <v>185</v>
      </c>
      <c r="H415" s="195">
        <f t="shared" si="184"/>
        <v>0</v>
      </c>
    </row>
    <row r="416" spans="1:11" ht="15.75" x14ac:dyDescent="0.25">
      <c r="A416" s="367" t="s">
        <v>218</v>
      </c>
      <c r="B416" s="369" t="s">
        <v>132</v>
      </c>
      <c r="C416" s="369" t="s">
        <v>122</v>
      </c>
      <c r="D416" s="370" t="s">
        <v>547</v>
      </c>
      <c r="E416" s="369"/>
      <c r="F416" s="196">
        <f>F417</f>
        <v>215</v>
      </c>
      <c r="G416" s="196">
        <f t="shared" si="184"/>
        <v>185</v>
      </c>
      <c r="H416" s="196">
        <f t="shared" si="184"/>
        <v>0</v>
      </c>
    </row>
    <row r="417" spans="1:11" ht="31.5" x14ac:dyDescent="0.25">
      <c r="A417" s="367" t="s">
        <v>91</v>
      </c>
      <c r="B417" s="369" t="s">
        <v>132</v>
      </c>
      <c r="C417" s="369" t="s">
        <v>122</v>
      </c>
      <c r="D417" s="370" t="s">
        <v>547</v>
      </c>
      <c r="E417" s="369" t="s">
        <v>92</v>
      </c>
      <c r="F417" s="196">
        <f>F418</f>
        <v>215</v>
      </c>
      <c r="G417" s="196">
        <f t="shared" si="184"/>
        <v>185</v>
      </c>
      <c r="H417" s="196">
        <f t="shared" si="184"/>
        <v>0</v>
      </c>
    </row>
    <row r="418" spans="1:11" ht="47.25" x14ac:dyDescent="0.25">
      <c r="A418" s="367" t="s">
        <v>93</v>
      </c>
      <c r="B418" s="369" t="s">
        <v>132</v>
      </c>
      <c r="C418" s="369" t="s">
        <v>122</v>
      </c>
      <c r="D418" s="370" t="s">
        <v>547</v>
      </c>
      <c r="E418" s="369" t="s">
        <v>94</v>
      </c>
      <c r="F418" s="196">
        <f>'Пр.4 Ведом23-25'!G1062</f>
        <v>215</v>
      </c>
      <c r="G418" s="196">
        <f>'Пр.4 Ведом23-25'!H1062</f>
        <v>185</v>
      </c>
      <c r="H418" s="196">
        <f>'Пр.4 Ведом23-25'!I1062</f>
        <v>0</v>
      </c>
    </row>
    <row r="419" spans="1:11" ht="15.75" x14ac:dyDescent="0.25">
      <c r="A419" s="199" t="s">
        <v>219</v>
      </c>
      <c r="B419" s="200" t="s">
        <v>132</v>
      </c>
      <c r="C419" s="200" t="s">
        <v>123</v>
      </c>
      <c r="D419" s="200"/>
      <c r="E419" s="200"/>
      <c r="F419" s="195">
        <f>F420+F425+F469</f>
        <v>49134.086210000009</v>
      </c>
      <c r="G419" s="195">
        <f>G420+G425+G469</f>
        <v>9785.1549699999996</v>
      </c>
      <c r="H419" s="195">
        <f>H420+H425+H469</f>
        <v>9426.77729</v>
      </c>
    </row>
    <row r="420" spans="1:11" ht="15.75" x14ac:dyDescent="0.25">
      <c r="A420" s="199" t="s">
        <v>100</v>
      </c>
      <c r="B420" s="200" t="s">
        <v>132</v>
      </c>
      <c r="C420" s="200" t="s">
        <v>123</v>
      </c>
      <c r="D420" s="200" t="s">
        <v>334</v>
      </c>
      <c r="E420" s="200"/>
      <c r="F420" s="195">
        <f>F421</f>
        <v>390</v>
      </c>
      <c r="G420" s="195">
        <f t="shared" ref="G420:H423" si="185">G421</f>
        <v>390</v>
      </c>
      <c r="H420" s="195">
        <f t="shared" si="185"/>
        <v>390</v>
      </c>
    </row>
    <row r="421" spans="1:11" s="112" customFormat="1" ht="31.5" x14ac:dyDescent="0.25">
      <c r="A421" s="199" t="s">
        <v>335</v>
      </c>
      <c r="B421" s="200" t="s">
        <v>132</v>
      </c>
      <c r="C421" s="200" t="s">
        <v>123</v>
      </c>
      <c r="D421" s="200" t="s">
        <v>333</v>
      </c>
      <c r="E421" s="200"/>
      <c r="F421" s="195">
        <f>F422</f>
        <v>390</v>
      </c>
      <c r="G421" s="195">
        <f t="shared" si="185"/>
        <v>390</v>
      </c>
      <c r="H421" s="195">
        <f t="shared" si="185"/>
        <v>390</v>
      </c>
      <c r="I421" s="233"/>
      <c r="J421" s="233"/>
      <c r="K421" s="233"/>
    </row>
    <row r="422" spans="1:11" ht="15.75" x14ac:dyDescent="0.25">
      <c r="A422" s="367" t="s">
        <v>225</v>
      </c>
      <c r="B422" s="370" t="s">
        <v>132</v>
      </c>
      <c r="C422" s="370" t="s">
        <v>123</v>
      </c>
      <c r="D422" s="370" t="s">
        <v>495</v>
      </c>
      <c r="E422" s="370"/>
      <c r="F422" s="196">
        <f>F423</f>
        <v>390</v>
      </c>
      <c r="G422" s="196">
        <f t="shared" si="185"/>
        <v>390</v>
      </c>
      <c r="H422" s="196">
        <f t="shared" si="185"/>
        <v>390</v>
      </c>
    </row>
    <row r="423" spans="1:11" ht="31.5" x14ac:dyDescent="0.25">
      <c r="A423" s="367" t="s">
        <v>91</v>
      </c>
      <c r="B423" s="370" t="s">
        <v>132</v>
      </c>
      <c r="C423" s="370" t="s">
        <v>123</v>
      </c>
      <c r="D423" s="370" t="s">
        <v>495</v>
      </c>
      <c r="E423" s="370" t="s">
        <v>92</v>
      </c>
      <c r="F423" s="196">
        <f>F424</f>
        <v>390</v>
      </c>
      <c r="G423" s="196">
        <f t="shared" si="185"/>
        <v>390</v>
      </c>
      <c r="H423" s="196">
        <f t="shared" si="185"/>
        <v>390</v>
      </c>
    </row>
    <row r="424" spans="1:11" ht="47.25" x14ac:dyDescent="0.25">
      <c r="A424" s="367" t="s">
        <v>93</v>
      </c>
      <c r="B424" s="370" t="s">
        <v>132</v>
      </c>
      <c r="C424" s="370" t="s">
        <v>123</v>
      </c>
      <c r="D424" s="370" t="s">
        <v>495</v>
      </c>
      <c r="E424" s="370" t="s">
        <v>94</v>
      </c>
      <c r="F424" s="196">
        <f>'Пр.4 Ведом23-25'!G1068</f>
        <v>390</v>
      </c>
      <c r="G424" s="196">
        <f>'Пр.4 Ведом23-25'!H1068</f>
        <v>390</v>
      </c>
      <c r="H424" s="196">
        <f>'Пр.4 Ведом23-25'!I1068</f>
        <v>390</v>
      </c>
    </row>
    <row r="425" spans="1:11" ht="47.25" x14ac:dyDescent="0.25">
      <c r="A425" s="199" t="s">
        <v>901</v>
      </c>
      <c r="B425" s="200" t="s">
        <v>132</v>
      </c>
      <c r="C425" s="200" t="s">
        <v>123</v>
      </c>
      <c r="D425" s="200" t="s">
        <v>220</v>
      </c>
      <c r="E425" s="200"/>
      <c r="F425" s="195">
        <f>F426+F453+F457+F461+F465</f>
        <v>14532.63133</v>
      </c>
      <c r="G425" s="195">
        <f t="shared" ref="G425:H425" si="186">G426+G453+G457+G461+G465</f>
        <v>9395.1549699999996</v>
      </c>
      <c r="H425" s="195">
        <f t="shared" si="186"/>
        <v>9036.77729</v>
      </c>
    </row>
    <row r="426" spans="1:11" ht="31.5" x14ac:dyDescent="0.25">
      <c r="A426" s="199" t="s">
        <v>668</v>
      </c>
      <c r="B426" s="200" t="s">
        <v>132</v>
      </c>
      <c r="C426" s="200" t="s">
        <v>123</v>
      </c>
      <c r="D426" s="200" t="s">
        <v>613</v>
      </c>
      <c r="E426" s="200"/>
      <c r="F426" s="195">
        <f>F427+F430+F436+F439+F442+F447+F450</f>
        <v>2212.54</v>
      </c>
      <c r="G426" s="195">
        <f t="shared" ref="G426:H426" si="187">G427+G430+G436+G439+G442+G447+G450</f>
        <v>2518.0699999999997</v>
      </c>
      <c r="H426" s="195">
        <f t="shared" si="187"/>
        <v>2593.7600000000002</v>
      </c>
    </row>
    <row r="427" spans="1:11" ht="15.75" x14ac:dyDescent="0.25">
      <c r="A427" s="367" t="s">
        <v>221</v>
      </c>
      <c r="B427" s="370" t="s">
        <v>132</v>
      </c>
      <c r="C427" s="370" t="s">
        <v>123</v>
      </c>
      <c r="D427" s="370" t="s">
        <v>662</v>
      </c>
      <c r="E427" s="370"/>
      <c r="F427" s="196">
        <f>F428</f>
        <v>365</v>
      </c>
      <c r="G427" s="196">
        <f t="shared" ref="G427:H428" si="188">G428</f>
        <v>365</v>
      </c>
      <c r="H427" s="196">
        <f t="shared" si="188"/>
        <v>365</v>
      </c>
    </row>
    <row r="428" spans="1:11" ht="31.5" x14ac:dyDescent="0.25">
      <c r="A428" s="367" t="s">
        <v>91</v>
      </c>
      <c r="B428" s="370" t="s">
        <v>132</v>
      </c>
      <c r="C428" s="370" t="s">
        <v>123</v>
      </c>
      <c r="D428" s="370" t="s">
        <v>662</v>
      </c>
      <c r="E428" s="370" t="s">
        <v>92</v>
      </c>
      <c r="F428" s="196">
        <f>F429</f>
        <v>365</v>
      </c>
      <c r="G428" s="196">
        <f t="shared" si="188"/>
        <v>365</v>
      </c>
      <c r="H428" s="196">
        <f t="shared" si="188"/>
        <v>365</v>
      </c>
    </row>
    <row r="429" spans="1:11" ht="47.25" x14ac:dyDescent="0.25">
      <c r="A429" s="367" t="s">
        <v>93</v>
      </c>
      <c r="B429" s="370" t="s">
        <v>132</v>
      </c>
      <c r="C429" s="370" t="s">
        <v>123</v>
      </c>
      <c r="D429" s="370" t="s">
        <v>662</v>
      </c>
      <c r="E429" s="370" t="s">
        <v>94</v>
      </c>
      <c r="F429" s="196">
        <f>'Пр.4 Ведом23-25'!G1073</f>
        <v>365</v>
      </c>
      <c r="G429" s="196">
        <f>'Пр.4 Ведом23-25'!H1073</f>
        <v>365</v>
      </c>
      <c r="H429" s="196">
        <f>'Пр.4 Ведом23-25'!I1073</f>
        <v>365</v>
      </c>
    </row>
    <row r="430" spans="1:11" ht="15.75" x14ac:dyDescent="0.25">
      <c r="A430" s="367" t="s">
        <v>501</v>
      </c>
      <c r="B430" s="370" t="s">
        <v>132</v>
      </c>
      <c r="C430" s="370" t="s">
        <v>123</v>
      </c>
      <c r="D430" s="370" t="s">
        <v>660</v>
      </c>
      <c r="E430" s="370"/>
      <c r="F430" s="196">
        <f>F431+F433</f>
        <v>1829.54</v>
      </c>
      <c r="G430" s="196">
        <f t="shared" ref="G430:H430" si="189">G431+G433</f>
        <v>1903.07</v>
      </c>
      <c r="H430" s="196">
        <f t="shared" si="189"/>
        <v>1978.76</v>
      </c>
    </row>
    <row r="431" spans="1:11" ht="31.5" x14ac:dyDescent="0.25">
      <c r="A431" s="367" t="s">
        <v>91</v>
      </c>
      <c r="B431" s="370" t="s">
        <v>132</v>
      </c>
      <c r="C431" s="370" t="s">
        <v>123</v>
      </c>
      <c r="D431" s="370" t="s">
        <v>660</v>
      </c>
      <c r="E431" s="370" t="s">
        <v>92</v>
      </c>
      <c r="F431" s="196">
        <f>F432</f>
        <v>1829.54</v>
      </c>
      <c r="G431" s="196">
        <f t="shared" ref="G431:H431" si="190">G432</f>
        <v>1903.07</v>
      </c>
      <c r="H431" s="196">
        <f t="shared" si="190"/>
        <v>1978.76</v>
      </c>
    </row>
    <row r="432" spans="1:11" ht="47.25" x14ac:dyDescent="0.25">
      <c r="A432" s="367" t="s">
        <v>93</v>
      </c>
      <c r="B432" s="370" t="s">
        <v>132</v>
      </c>
      <c r="C432" s="370" t="s">
        <v>123</v>
      </c>
      <c r="D432" s="370" t="s">
        <v>660</v>
      </c>
      <c r="E432" s="370" t="s">
        <v>94</v>
      </c>
      <c r="F432" s="196">
        <f>'Пр.4 Ведом23-25'!G1076</f>
        <v>1829.54</v>
      </c>
      <c r="G432" s="196">
        <f>'Пр.4 Ведом23-25'!H1076</f>
        <v>1903.07</v>
      </c>
      <c r="H432" s="196">
        <f>'Пр.4 Ведом23-25'!I1076</f>
        <v>1978.76</v>
      </c>
    </row>
    <row r="433" spans="1:8" ht="15.75" hidden="1" x14ac:dyDescent="0.25">
      <c r="A433" s="367" t="s">
        <v>95</v>
      </c>
      <c r="B433" s="370" t="s">
        <v>132</v>
      </c>
      <c r="C433" s="370" t="s">
        <v>123</v>
      </c>
      <c r="D433" s="370" t="s">
        <v>660</v>
      </c>
      <c r="E433" s="370" t="s">
        <v>101</v>
      </c>
      <c r="F433" s="196">
        <f>F434+F435</f>
        <v>0</v>
      </c>
      <c r="G433" s="196">
        <f t="shared" ref="G433:H433" si="191">G434+G435</f>
        <v>0</v>
      </c>
      <c r="H433" s="196">
        <f t="shared" si="191"/>
        <v>0</v>
      </c>
    </row>
    <row r="434" spans="1:8" ht="47.25" hidden="1" x14ac:dyDescent="0.25">
      <c r="A434" s="367" t="s">
        <v>306</v>
      </c>
      <c r="B434" s="370" t="s">
        <v>132</v>
      </c>
      <c r="C434" s="370" t="s">
        <v>123</v>
      </c>
      <c r="D434" s="370" t="s">
        <v>660</v>
      </c>
      <c r="E434" s="370" t="s">
        <v>103</v>
      </c>
      <c r="F434" s="196">
        <f>'Пр.4 Ведом23-25'!G1078</f>
        <v>0</v>
      </c>
      <c r="G434" s="196">
        <f>'Пр.4 Ведом23-25'!H1078</f>
        <v>0</v>
      </c>
      <c r="H434" s="196">
        <f>'Пр.4 Ведом23-25'!I1078</f>
        <v>0</v>
      </c>
    </row>
    <row r="435" spans="1:8" ht="15.75" hidden="1" x14ac:dyDescent="0.25">
      <c r="A435" s="367" t="s">
        <v>263</v>
      </c>
      <c r="B435" s="370" t="s">
        <v>132</v>
      </c>
      <c r="C435" s="370" t="s">
        <v>123</v>
      </c>
      <c r="D435" s="370" t="s">
        <v>660</v>
      </c>
      <c r="E435" s="370" t="s">
        <v>97</v>
      </c>
      <c r="F435" s="196">
        <f>'Пр.4 Ведом23-25'!G1079</f>
        <v>0</v>
      </c>
      <c r="G435" s="196">
        <f>'Пр.4 Ведом23-25'!H1079</f>
        <v>0</v>
      </c>
      <c r="H435" s="196">
        <f>'Пр.4 Ведом23-25'!I1079</f>
        <v>0</v>
      </c>
    </row>
    <row r="436" spans="1:8" ht="15.75" hidden="1" x14ac:dyDescent="0.25">
      <c r="A436" s="367" t="s">
        <v>222</v>
      </c>
      <c r="B436" s="370" t="s">
        <v>132</v>
      </c>
      <c r="C436" s="370" t="s">
        <v>123</v>
      </c>
      <c r="D436" s="370" t="s">
        <v>626</v>
      </c>
      <c r="E436" s="370"/>
      <c r="F436" s="196">
        <f>F437</f>
        <v>0</v>
      </c>
      <c r="G436" s="196">
        <f t="shared" ref="G436:H437" si="192">G437</f>
        <v>0</v>
      </c>
      <c r="H436" s="196">
        <f t="shared" si="192"/>
        <v>0</v>
      </c>
    </row>
    <row r="437" spans="1:8" ht="31.5" hidden="1" x14ac:dyDescent="0.25">
      <c r="A437" s="367" t="s">
        <v>91</v>
      </c>
      <c r="B437" s="370" t="s">
        <v>132</v>
      </c>
      <c r="C437" s="370" t="s">
        <v>123</v>
      </c>
      <c r="D437" s="370" t="s">
        <v>626</v>
      </c>
      <c r="E437" s="370" t="s">
        <v>92</v>
      </c>
      <c r="F437" s="196">
        <f>F438</f>
        <v>0</v>
      </c>
      <c r="G437" s="196">
        <f t="shared" si="192"/>
        <v>0</v>
      </c>
      <c r="H437" s="196">
        <f t="shared" si="192"/>
        <v>0</v>
      </c>
    </row>
    <row r="438" spans="1:8" ht="47.25" hidden="1" x14ac:dyDescent="0.25">
      <c r="A438" s="367" t="s">
        <v>93</v>
      </c>
      <c r="B438" s="370" t="s">
        <v>132</v>
      </c>
      <c r="C438" s="370" t="s">
        <v>123</v>
      </c>
      <c r="D438" s="370" t="s">
        <v>626</v>
      </c>
      <c r="E438" s="370" t="s">
        <v>94</v>
      </c>
      <c r="F438" s="196">
        <f>'Пр.4 Ведом23-25'!G1082</f>
        <v>0</v>
      </c>
      <c r="G438" s="196">
        <f>'Пр.4 Ведом23-25'!H1082</f>
        <v>0</v>
      </c>
      <c r="H438" s="196">
        <f>'Пр.4 Ведом23-25'!I1082</f>
        <v>0</v>
      </c>
    </row>
    <row r="439" spans="1:8" ht="15.75" x14ac:dyDescent="0.25">
      <c r="A439" s="367" t="s">
        <v>223</v>
      </c>
      <c r="B439" s="370" t="s">
        <v>132</v>
      </c>
      <c r="C439" s="370" t="s">
        <v>123</v>
      </c>
      <c r="D439" s="370" t="s">
        <v>614</v>
      </c>
      <c r="E439" s="370"/>
      <c r="F439" s="196">
        <f>F440</f>
        <v>8</v>
      </c>
      <c r="G439" s="196">
        <f t="shared" ref="G439:H440" si="193">G440</f>
        <v>50</v>
      </c>
      <c r="H439" s="196">
        <f t="shared" si="193"/>
        <v>50</v>
      </c>
    </row>
    <row r="440" spans="1:8" ht="31.5" x14ac:dyDescent="0.25">
      <c r="A440" s="367" t="s">
        <v>91</v>
      </c>
      <c r="B440" s="370" t="s">
        <v>132</v>
      </c>
      <c r="C440" s="370" t="s">
        <v>123</v>
      </c>
      <c r="D440" s="370" t="s">
        <v>614</v>
      </c>
      <c r="E440" s="370" t="s">
        <v>92</v>
      </c>
      <c r="F440" s="196">
        <f>F441</f>
        <v>8</v>
      </c>
      <c r="G440" s="196">
        <f t="shared" si="193"/>
        <v>50</v>
      </c>
      <c r="H440" s="196">
        <f t="shared" si="193"/>
        <v>50</v>
      </c>
    </row>
    <row r="441" spans="1:8" ht="47.25" x14ac:dyDescent="0.25">
      <c r="A441" s="367" t="s">
        <v>93</v>
      </c>
      <c r="B441" s="370" t="s">
        <v>132</v>
      </c>
      <c r="C441" s="370" t="s">
        <v>123</v>
      </c>
      <c r="D441" s="370" t="s">
        <v>614</v>
      </c>
      <c r="E441" s="370" t="s">
        <v>94</v>
      </c>
      <c r="F441" s="196">
        <f>'Пр.4 Ведом23-25'!G1085</f>
        <v>8</v>
      </c>
      <c r="G441" s="196">
        <f>'Пр.4 Ведом23-25'!H1085</f>
        <v>50</v>
      </c>
      <c r="H441" s="196">
        <f>'Пр.4 Ведом23-25'!I1085</f>
        <v>50</v>
      </c>
    </row>
    <row r="442" spans="1:8" ht="31.5" x14ac:dyDescent="0.25">
      <c r="A442" s="409" t="s">
        <v>663</v>
      </c>
      <c r="B442" s="370" t="s">
        <v>132</v>
      </c>
      <c r="C442" s="370" t="s">
        <v>123</v>
      </c>
      <c r="D442" s="370" t="s">
        <v>615</v>
      </c>
      <c r="E442" s="370"/>
      <c r="F442" s="196">
        <f>F443+F445</f>
        <v>5</v>
      </c>
      <c r="G442" s="196">
        <f t="shared" ref="G442:H442" si="194">G443+G445</f>
        <v>150</v>
      </c>
      <c r="H442" s="196">
        <f t="shared" si="194"/>
        <v>150</v>
      </c>
    </row>
    <row r="443" spans="1:8" ht="31.5" x14ac:dyDescent="0.25">
      <c r="A443" s="367" t="s">
        <v>91</v>
      </c>
      <c r="B443" s="370" t="s">
        <v>132</v>
      </c>
      <c r="C443" s="370" t="s">
        <v>123</v>
      </c>
      <c r="D443" s="370" t="s">
        <v>615</v>
      </c>
      <c r="E443" s="370" t="s">
        <v>92</v>
      </c>
      <c r="F443" s="196">
        <f>F444</f>
        <v>5</v>
      </c>
      <c r="G443" s="196">
        <f t="shared" ref="G443:H443" si="195">G444</f>
        <v>75</v>
      </c>
      <c r="H443" s="196">
        <f t="shared" si="195"/>
        <v>75</v>
      </c>
    </row>
    <row r="444" spans="1:8" ht="47.25" x14ac:dyDescent="0.25">
      <c r="A444" s="367" t="s">
        <v>93</v>
      </c>
      <c r="B444" s="370" t="s">
        <v>132</v>
      </c>
      <c r="C444" s="370" t="s">
        <v>123</v>
      </c>
      <c r="D444" s="370" t="s">
        <v>615</v>
      </c>
      <c r="E444" s="370" t="s">
        <v>94</v>
      </c>
      <c r="F444" s="196">
        <f>'Пр.4 Ведом23-25'!G1088</f>
        <v>5</v>
      </c>
      <c r="G444" s="196">
        <f>'Пр.4 Ведом23-25'!H1088</f>
        <v>75</v>
      </c>
      <c r="H444" s="196">
        <f>'Пр.4 Ведом23-25'!I1088</f>
        <v>75</v>
      </c>
    </row>
    <row r="445" spans="1:8" ht="15.75" x14ac:dyDescent="0.25">
      <c r="A445" s="367" t="s">
        <v>95</v>
      </c>
      <c r="B445" s="370" t="s">
        <v>132</v>
      </c>
      <c r="C445" s="370" t="s">
        <v>123</v>
      </c>
      <c r="D445" s="370" t="s">
        <v>615</v>
      </c>
      <c r="E445" s="370" t="s">
        <v>101</v>
      </c>
      <c r="F445" s="196">
        <f>F446</f>
        <v>0</v>
      </c>
      <c r="G445" s="196">
        <f t="shared" ref="G445:H445" si="196">G446</f>
        <v>75</v>
      </c>
      <c r="H445" s="196">
        <f t="shared" si="196"/>
        <v>75</v>
      </c>
    </row>
    <row r="446" spans="1:8" ht="15.75" x14ac:dyDescent="0.25">
      <c r="A446" s="367" t="s">
        <v>263</v>
      </c>
      <c r="B446" s="370" t="s">
        <v>132</v>
      </c>
      <c r="C446" s="370" t="s">
        <v>123</v>
      </c>
      <c r="D446" s="370" t="s">
        <v>615</v>
      </c>
      <c r="E446" s="370" t="s">
        <v>97</v>
      </c>
      <c r="F446" s="195">
        <f>'Пр.4 Ведом23-25'!G1090</f>
        <v>0</v>
      </c>
      <c r="G446" s="195">
        <f>'Пр.4 Ведом23-25'!H1090</f>
        <v>75</v>
      </c>
      <c r="H446" s="195">
        <f>'Пр.4 Ведом23-25'!I1090</f>
        <v>75</v>
      </c>
    </row>
    <row r="447" spans="1:8" ht="15.75" hidden="1" x14ac:dyDescent="0.25">
      <c r="A447" s="28" t="s">
        <v>224</v>
      </c>
      <c r="B447" s="370" t="s">
        <v>132</v>
      </c>
      <c r="C447" s="370" t="s">
        <v>123</v>
      </c>
      <c r="D447" s="370" t="s">
        <v>616</v>
      </c>
      <c r="E447" s="370"/>
      <c r="F447" s="196">
        <f>F448</f>
        <v>0</v>
      </c>
      <c r="G447" s="196">
        <f t="shared" ref="G447:H448" si="197">G448</f>
        <v>0</v>
      </c>
      <c r="H447" s="196">
        <f t="shared" si="197"/>
        <v>0</v>
      </c>
    </row>
    <row r="448" spans="1:8" ht="31.5" hidden="1" x14ac:dyDescent="0.25">
      <c r="A448" s="367" t="s">
        <v>91</v>
      </c>
      <c r="B448" s="370" t="s">
        <v>132</v>
      </c>
      <c r="C448" s="370" t="s">
        <v>123</v>
      </c>
      <c r="D448" s="370" t="s">
        <v>616</v>
      </c>
      <c r="E448" s="370" t="s">
        <v>92</v>
      </c>
      <c r="F448" s="196">
        <f>F449</f>
        <v>0</v>
      </c>
      <c r="G448" s="196">
        <f t="shared" si="197"/>
        <v>0</v>
      </c>
      <c r="H448" s="196">
        <f t="shared" si="197"/>
        <v>0</v>
      </c>
    </row>
    <row r="449" spans="1:11" ht="47.25" hidden="1" x14ac:dyDescent="0.25">
      <c r="A449" s="367" t="s">
        <v>93</v>
      </c>
      <c r="B449" s="370" t="s">
        <v>132</v>
      </c>
      <c r="C449" s="370" t="s">
        <v>123</v>
      </c>
      <c r="D449" s="370" t="s">
        <v>616</v>
      </c>
      <c r="E449" s="370" t="s">
        <v>94</v>
      </c>
      <c r="F449" s="196">
        <f>'Пр.4 Ведом23-25'!G1093</f>
        <v>0</v>
      </c>
      <c r="G449" s="196">
        <f>'Пр.4 Ведом23-25'!H1093</f>
        <v>0</v>
      </c>
      <c r="H449" s="196">
        <f>'Пр.4 Ведом23-25'!I1093</f>
        <v>0</v>
      </c>
    </row>
    <row r="450" spans="1:11" s="232" customFormat="1" ht="31.5" x14ac:dyDescent="0.25">
      <c r="A450" s="257" t="s">
        <v>503</v>
      </c>
      <c r="B450" s="370" t="s">
        <v>132</v>
      </c>
      <c r="C450" s="370" t="s">
        <v>123</v>
      </c>
      <c r="D450" s="370" t="s">
        <v>617</v>
      </c>
      <c r="E450" s="370"/>
      <c r="F450" s="196">
        <f>F451</f>
        <v>5</v>
      </c>
      <c r="G450" s="196">
        <f t="shared" ref="G450:H451" si="198">G451</f>
        <v>50</v>
      </c>
      <c r="H450" s="196">
        <f t="shared" si="198"/>
        <v>50</v>
      </c>
      <c r="I450" s="233"/>
      <c r="J450" s="233"/>
      <c r="K450" s="233"/>
    </row>
    <row r="451" spans="1:11" s="232" customFormat="1" ht="31.5" x14ac:dyDescent="0.25">
      <c r="A451" s="367" t="s">
        <v>91</v>
      </c>
      <c r="B451" s="370" t="s">
        <v>132</v>
      </c>
      <c r="C451" s="370" t="s">
        <v>123</v>
      </c>
      <c r="D451" s="370" t="s">
        <v>617</v>
      </c>
      <c r="E451" s="370" t="s">
        <v>92</v>
      </c>
      <c r="F451" s="196">
        <f>F452</f>
        <v>5</v>
      </c>
      <c r="G451" s="196">
        <f t="shared" si="198"/>
        <v>50</v>
      </c>
      <c r="H451" s="196">
        <f t="shared" si="198"/>
        <v>50</v>
      </c>
      <c r="I451" s="233"/>
      <c r="J451" s="233"/>
      <c r="K451" s="233"/>
    </row>
    <row r="452" spans="1:11" ht="47.25" x14ac:dyDescent="0.25">
      <c r="A452" s="367" t="s">
        <v>93</v>
      </c>
      <c r="B452" s="370" t="s">
        <v>132</v>
      </c>
      <c r="C452" s="370" t="s">
        <v>123</v>
      </c>
      <c r="D452" s="370" t="s">
        <v>617</v>
      </c>
      <c r="E452" s="370" t="s">
        <v>94</v>
      </c>
      <c r="F452" s="195">
        <f>'Пр.4 Ведом23-25'!G1096</f>
        <v>5</v>
      </c>
      <c r="G452" s="195">
        <f>'Пр.4 Ведом23-25'!H1096</f>
        <v>50</v>
      </c>
      <c r="H452" s="195">
        <f>'Пр.4 Ведом23-25'!I1096</f>
        <v>50</v>
      </c>
    </row>
    <row r="453" spans="1:11" ht="31.5" x14ac:dyDescent="0.25">
      <c r="A453" s="199" t="s">
        <v>347</v>
      </c>
      <c r="B453" s="200" t="s">
        <v>132</v>
      </c>
      <c r="C453" s="200" t="s">
        <v>123</v>
      </c>
      <c r="D453" s="200" t="s">
        <v>625</v>
      </c>
      <c r="E453" s="200"/>
      <c r="F453" s="196">
        <f>F454</f>
        <v>1787</v>
      </c>
      <c r="G453" s="196">
        <f t="shared" ref="G453:H455" si="199">G454</f>
        <v>1787</v>
      </c>
      <c r="H453" s="196">
        <f t="shared" si="199"/>
        <v>1787</v>
      </c>
    </row>
    <row r="454" spans="1:11" ht="63" x14ac:dyDescent="0.25">
      <c r="A454" s="367" t="s">
        <v>494</v>
      </c>
      <c r="B454" s="370" t="s">
        <v>132</v>
      </c>
      <c r="C454" s="370" t="s">
        <v>123</v>
      </c>
      <c r="D454" s="370" t="s">
        <v>624</v>
      </c>
      <c r="E454" s="370"/>
      <c r="F454" s="196">
        <f>F455</f>
        <v>1787</v>
      </c>
      <c r="G454" s="196">
        <f t="shared" si="199"/>
        <v>1787</v>
      </c>
      <c r="H454" s="196">
        <f t="shared" si="199"/>
        <v>1787</v>
      </c>
    </row>
    <row r="455" spans="1:11" ht="31.5" x14ac:dyDescent="0.25">
      <c r="A455" s="367" t="s">
        <v>91</v>
      </c>
      <c r="B455" s="370" t="s">
        <v>132</v>
      </c>
      <c r="C455" s="370" t="s">
        <v>123</v>
      </c>
      <c r="D455" s="370" t="s">
        <v>624</v>
      </c>
      <c r="E455" s="370" t="s">
        <v>92</v>
      </c>
      <c r="F455" s="196">
        <f>F456</f>
        <v>1787</v>
      </c>
      <c r="G455" s="196">
        <f t="shared" si="199"/>
        <v>1787</v>
      </c>
      <c r="H455" s="196">
        <f t="shared" si="199"/>
        <v>1787</v>
      </c>
    </row>
    <row r="456" spans="1:11" ht="47.25" x14ac:dyDescent="0.25">
      <c r="A456" s="367" t="s">
        <v>93</v>
      </c>
      <c r="B456" s="370" t="s">
        <v>132</v>
      </c>
      <c r="C456" s="370" t="s">
        <v>123</v>
      </c>
      <c r="D456" s="370" t="s">
        <v>624</v>
      </c>
      <c r="E456" s="370" t="s">
        <v>94</v>
      </c>
      <c r="F456" s="196">
        <f>'Пр.4 Ведом23-25'!G1100</f>
        <v>1787</v>
      </c>
      <c r="G456" s="196">
        <f>'Пр.4 Ведом23-25'!H1100</f>
        <v>1787</v>
      </c>
      <c r="H456" s="196">
        <f>'Пр.4 Ведом23-25'!I1100</f>
        <v>1787</v>
      </c>
    </row>
    <row r="457" spans="1:11" ht="47.25" hidden="1" x14ac:dyDescent="0.25">
      <c r="A457" s="23" t="s">
        <v>728</v>
      </c>
      <c r="B457" s="200" t="s">
        <v>132</v>
      </c>
      <c r="C457" s="200" t="s">
        <v>123</v>
      </c>
      <c r="D457" s="200" t="s">
        <v>727</v>
      </c>
      <c r="E457" s="200"/>
      <c r="F457" s="195">
        <f>F458</f>
        <v>0</v>
      </c>
      <c r="G457" s="195">
        <f t="shared" ref="G457:H459" si="200">G458</f>
        <v>0</v>
      </c>
      <c r="H457" s="195">
        <f t="shared" si="200"/>
        <v>0</v>
      </c>
    </row>
    <row r="458" spans="1:11" ht="31.5" hidden="1" x14ac:dyDescent="0.25">
      <c r="A458" s="21" t="s">
        <v>762</v>
      </c>
      <c r="B458" s="370" t="s">
        <v>132</v>
      </c>
      <c r="C458" s="370" t="s">
        <v>123</v>
      </c>
      <c r="D458" s="370" t="s">
        <v>731</v>
      </c>
      <c r="E458" s="370"/>
      <c r="F458" s="196">
        <f>F459</f>
        <v>0</v>
      </c>
      <c r="G458" s="196">
        <f t="shared" si="200"/>
        <v>0</v>
      </c>
      <c r="H458" s="196">
        <f t="shared" si="200"/>
        <v>0</v>
      </c>
    </row>
    <row r="459" spans="1:11" ht="31.5" hidden="1" x14ac:dyDescent="0.25">
      <c r="A459" s="367" t="s">
        <v>91</v>
      </c>
      <c r="B459" s="370" t="s">
        <v>132</v>
      </c>
      <c r="C459" s="370" t="s">
        <v>123</v>
      </c>
      <c r="D459" s="370" t="s">
        <v>731</v>
      </c>
      <c r="E459" s="370" t="s">
        <v>92</v>
      </c>
      <c r="F459" s="196">
        <f>F460</f>
        <v>0</v>
      </c>
      <c r="G459" s="196">
        <f t="shared" si="200"/>
        <v>0</v>
      </c>
      <c r="H459" s="196">
        <f t="shared" si="200"/>
        <v>0</v>
      </c>
    </row>
    <row r="460" spans="1:11" ht="47.25" hidden="1" x14ac:dyDescent="0.25">
      <c r="A460" s="367" t="s">
        <v>93</v>
      </c>
      <c r="B460" s="370" t="s">
        <v>132</v>
      </c>
      <c r="C460" s="370" t="s">
        <v>123</v>
      </c>
      <c r="D460" s="370" t="s">
        <v>731</v>
      </c>
      <c r="E460" s="370" t="s">
        <v>94</v>
      </c>
      <c r="F460" s="196">
        <f>'Пр.4 Ведом23-25'!G1104</f>
        <v>0</v>
      </c>
      <c r="G460" s="196">
        <f>'Пр.4 Ведом23-25'!H1104</f>
        <v>0</v>
      </c>
      <c r="H460" s="196">
        <f>'Пр.4 Ведом23-25'!I1104</f>
        <v>0</v>
      </c>
    </row>
    <row r="461" spans="1:11" ht="31.5" x14ac:dyDescent="0.25">
      <c r="A461" s="199" t="s">
        <v>802</v>
      </c>
      <c r="B461" s="200" t="s">
        <v>132</v>
      </c>
      <c r="C461" s="200" t="s">
        <v>123</v>
      </c>
      <c r="D461" s="200" t="s">
        <v>804</v>
      </c>
      <c r="E461" s="200"/>
      <c r="F461" s="195">
        <f>F462</f>
        <v>7500</v>
      </c>
      <c r="G461" s="195">
        <f t="shared" ref="G461:H463" si="201">G462</f>
        <v>0</v>
      </c>
      <c r="H461" s="195">
        <f t="shared" si="201"/>
        <v>0</v>
      </c>
    </row>
    <row r="462" spans="1:11" ht="63" x14ac:dyDescent="0.25">
      <c r="A462" s="367" t="s">
        <v>803</v>
      </c>
      <c r="B462" s="370" t="s">
        <v>132</v>
      </c>
      <c r="C462" s="370" t="s">
        <v>123</v>
      </c>
      <c r="D462" s="370" t="s">
        <v>813</v>
      </c>
      <c r="E462" s="370"/>
      <c r="F462" s="196">
        <f>F463</f>
        <v>7500</v>
      </c>
      <c r="G462" s="196">
        <f t="shared" si="201"/>
        <v>0</v>
      </c>
      <c r="H462" s="196">
        <f t="shared" si="201"/>
        <v>0</v>
      </c>
    </row>
    <row r="463" spans="1:11" ht="31.5" x14ac:dyDescent="0.25">
      <c r="A463" s="367" t="s">
        <v>91</v>
      </c>
      <c r="B463" s="370" t="s">
        <v>132</v>
      </c>
      <c r="C463" s="370" t="s">
        <v>123</v>
      </c>
      <c r="D463" s="370" t="s">
        <v>813</v>
      </c>
      <c r="E463" s="370" t="s">
        <v>92</v>
      </c>
      <c r="F463" s="196">
        <f>F464</f>
        <v>7500</v>
      </c>
      <c r="G463" s="196">
        <f t="shared" si="201"/>
        <v>0</v>
      </c>
      <c r="H463" s="196">
        <f t="shared" si="201"/>
        <v>0</v>
      </c>
    </row>
    <row r="464" spans="1:11" ht="47.25" x14ac:dyDescent="0.25">
      <c r="A464" s="367" t="s">
        <v>93</v>
      </c>
      <c r="B464" s="370" t="s">
        <v>132</v>
      </c>
      <c r="C464" s="370" t="s">
        <v>123</v>
      </c>
      <c r="D464" s="370" t="s">
        <v>813</v>
      </c>
      <c r="E464" s="370" t="s">
        <v>94</v>
      </c>
      <c r="F464" s="196">
        <f>'Пр.4 Ведом23-25'!G1108</f>
        <v>7500</v>
      </c>
      <c r="G464" s="196">
        <f>'Пр.4 Ведом23-25'!H1108</f>
        <v>0</v>
      </c>
      <c r="H464" s="196">
        <f>'Пр.4 Ведом23-25'!I1108</f>
        <v>0</v>
      </c>
    </row>
    <row r="465" spans="1:11" ht="31.5" x14ac:dyDescent="0.25">
      <c r="A465" s="199" t="s">
        <v>817</v>
      </c>
      <c r="B465" s="200" t="s">
        <v>132</v>
      </c>
      <c r="C465" s="200" t="s">
        <v>123</v>
      </c>
      <c r="D465" s="200" t="s">
        <v>814</v>
      </c>
      <c r="E465" s="200"/>
      <c r="F465" s="195">
        <f>F466</f>
        <v>3033.0913299999997</v>
      </c>
      <c r="G465" s="195">
        <f t="shared" ref="G465:H467" si="202">G466</f>
        <v>5090.0849699999999</v>
      </c>
      <c r="H465" s="195">
        <f t="shared" si="202"/>
        <v>4656.0172899999998</v>
      </c>
    </row>
    <row r="466" spans="1:11" ht="31.5" x14ac:dyDescent="0.25">
      <c r="A466" s="367" t="s">
        <v>815</v>
      </c>
      <c r="B466" s="370" t="s">
        <v>132</v>
      </c>
      <c r="C466" s="370" t="s">
        <v>123</v>
      </c>
      <c r="D466" s="370" t="s">
        <v>816</v>
      </c>
      <c r="E466" s="370"/>
      <c r="F466" s="196">
        <f>F467</f>
        <v>3033.0913299999997</v>
      </c>
      <c r="G466" s="196">
        <f t="shared" si="202"/>
        <v>5090.0849699999999</v>
      </c>
      <c r="H466" s="196">
        <f t="shared" si="202"/>
        <v>4656.0172899999998</v>
      </c>
    </row>
    <row r="467" spans="1:11" ht="31.5" x14ac:dyDescent="0.25">
      <c r="A467" s="367" t="s">
        <v>91</v>
      </c>
      <c r="B467" s="370" t="s">
        <v>132</v>
      </c>
      <c r="C467" s="370" t="s">
        <v>123</v>
      </c>
      <c r="D467" s="370" t="s">
        <v>816</v>
      </c>
      <c r="E467" s="370" t="s">
        <v>92</v>
      </c>
      <c r="F467" s="196">
        <f>F468</f>
        <v>3033.0913299999997</v>
      </c>
      <c r="G467" s="196">
        <f t="shared" si="202"/>
        <v>5090.0849699999999</v>
      </c>
      <c r="H467" s="196">
        <f t="shared" si="202"/>
        <v>4656.0172899999998</v>
      </c>
    </row>
    <row r="468" spans="1:11" s="112" customFormat="1" ht="47.25" x14ac:dyDescent="0.25">
      <c r="A468" s="367" t="s">
        <v>93</v>
      </c>
      <c r="B468" s="370" t="s">
        <v>132</v>
      </c>
      <c r="C468" s="370" t="s">
        <v>123</v>
      </c>
      <c r="D468" s="370" t="s">
        <v>816</v>
      </c>
      <c r="E468" s="370" t="s">
        <v>94</v>
      </c>
      <c r="F468" s="196">
        <f>'Пр.4 Ведом23-25'!G1112</f>
        <v>3033.0913299999997</v>
      </c>
      <c r="G468" s="196">
        <f>'Пр.4 Ведом23-25'!H1112</f>
        <v>5090.0849699999999</v>
      </c>
      <c r="H468" s="196">
        <f>'Пр.4 Ведом23-25'!I1112</f>
        <v>4656.0172899999998</v>
      </c>
      <c r="I468" s="233"/>
      <c r="J468" s="233"/>
      <c r="K468" s="233"/>
    </row>
    <row r="469" spans="1:11" s="232" customFormat="1" ht="63" x14ac:dyDescent="0.25">
      <c r="A469" s="199" t="s">
        <v>916</v>
      </c>
      <c r="B469" s="200" t="s">
        <v>132</v>
      </c>
      <c r="C469" s="200" t="s">
        <v>123</v>
      </c>
      <c r="D469" s="200" t="s">
        <v>265</v>
      </c>
      <c r="E469" s="200"/>
      <c r="F469" s="195">
        <f>F470+F474</f>
        <v>34211.454880000005</v>
      </c>
      <c r="G469" s="195">
        <f t="shared" ref="G469:H469" si="203">G470+G474</f>
        <v>0</v>
      </c>
      <c r="H469" s="195">
        <f t="shared" si="203"/>
        <v>0</v>
      </c>
      <c r="I469" s="233"/>
      <c r="J469" s="233"/>
      <c r="K469" s="233"/>
    </row>
    <row r="470" spans="1:11" s="232" customFormat="1" ht="31.5" x14ac:dyDescent="0.25">
      <c r="A470" s="199" t="s">
        <v>490</v>
      </c>
      <c r="B470" s="200" t="s">
        <v>132</v>
      </c>
      <c r="C470" s="200" t="s">
        <v>123</v>
      </c>
      <c r="D470" s="200" t="s">
        <v>502</v>
      </c>
      <c r="E470" s="200"/>
      <c r="F470" s="195">
        <f>F471</f>
        <v>34068.758400000006</v>
      </c>
      <c r="G470" s="195">
        <f t="shared" ref="G470:H472" si="204">G471</f>
        <v>0</v>
      </c>
      <c r="H470" s="195">
        <f t="shared" si="204"/>
        <v>0</v>
      </c>
      <c r="I470" s="233"/>
      <c r="J470" s="233"/>
      <c r="K470" s="233"/>
    </row>
    <row r="471" spans="1:11" s="232" customFormat="1" ht="31.5" x14ac:dyDescent="0.25">
      <c r="A471" s="20" t="s">
        <v>1039</v>
      </c>
      <c r="B471" s="370" t="s">
        <v>132</v>
      </c>
      <c r="C471" s="370" t="s">
        <v>123</v>
      </c>
      <c r="D471" s="370" t="s">
        <v>305</v>
      </c>
      <c r="E471" s="370"/>
      <c r="F471" s="196">
        <f>F472</f>
        <v>34068.758400000006</v>
      </c>
      <c r="G471" s="196">
        <f t="shared" si="204"/>
        <v>0</v>
      </c>
      <c r="H471" s="196">
        <f t="shared" si="204"/>
        <v>0</v>
      </c>
      <c r="I471" s="233"/>
      <c r="J471" s="233"/>
      <c r="K471" s="233"/>
    </row>
    <row r="472" spans="1:11" s="232" customFormat="1" ht="31.5" x14ac:dyDescent="0.25">
      <c r="A472" s="367" t="s">
        <v>91</v>
      </c>
      <c r="B472" s="370" t="s">
        <v>132</v>
      </c>
      <c r="C472" s="370" t="s">
        <v>123</v>
      </c>
      <c r="D472" s="370" t="s">
        <v>305</v>
      </c>
      <c r="E472" s="370" t="s">
        <v>92</v>
      </c>
      <c r="F472" s="196">
        <f>F473</f>
        <v>34068.758400000006</v>
      </c>
      <c r="G472" s="196">
        <f t="shared" si="204"/>
        <v>0</v>
      </c>
      <c r="H472" s="196">
        <f t="shared" si="204"/>
        <v>0</v>
      </c>
      <c r="I472" s="233"/>
      <c r="J472" s="233"/>
      <c r="K472" s="233"/>
    </row>
    <row r="473" spans="1:11" s="112" customFormat="1" ht="47.25" x14ac:dyDescent="0.25">
      <c r="A473" s="367" t="s">
        <v>93</v>
      </c>
      <c r="B473" s="370" t="s">
        <v>132</v>
      </c>
      <c r="C473" s="370" t="s">
        <v>123</v>
      </c>
      <c r="D473" s="370" t="s">
        <v>305</v>
      </c>
      <c r="E473" s="370" t="s">
        <v>94</v>
      </c>
      <c r="F473" s="196">
        <f>'Пр.4 Ведом23-25'!G1117</f>
        <v>34068.758400000006</v>
      </c>
      <c r="G473" s="196">
        <f>'Пр.4 Ведом23-25'!H1117</f>
        <v>0</v>
      </c>
      <c r="H473" s="196">
        <f>'Пр.4 Ведом23-25'!I1117</f>
        <v>0</v>
      </c>
      <c r="I473" s="233"/>
      <c r="J473" s="233"/>
      <c r="K473" s="233"/>
    </row>
    <row r="474" spans="1:11" s="112" customFormat="1" ht="47.25" x14ac:dyDescent="0.25">
      <c r="A474" s="199" t="s">
        <v>1080</v>
      </c>
      <c r="B474" s="200" t="s">
        <v>132</v>
      </c>
      <c r="C474" s="200" t="s">
        <v>123</v>
      </c>
      <c r="D474" s="200" t="s">
        <v>729</v>
      </c>
      <c r="E474" s="200"/>
      <c r="F474" s="195">
        <f>F475+F478</f>
        <v>142.69648000000001</v>
      </c>
      <c r="G474" s="195">
        <f t="shared" ref="G474:H474" si="205">G475+G478</f>
        <v>0</v>
      </c>
      <c r="H474" s="195">
        <f t="shared" si="205"/>
        <v>0</v>
      </c>
      <c r="I474" s="233"/>
      <c r="J474" s="233"/>
      <c r="K474" s="233"/>
    </row>
    <row r="475" spans="1:11" s="112" customFormat="1" ht="94.5" x14ac:dyDescent="0.25">
      <c r="A475" s="367" t="s">
        <v>736</v>
      </c>
      <c r="B475" s="370" t="s">
        <v>132</v>
      </c>
      <c r="C475" s="370" t="s">
        <v>123</v>
      </c>
      <c r="D475" s="370" t="s">
        <v>730</v>
      </c>
      <c r="E475" s="370"/>
      <c r="F475" s="196">
        <f>F476</f>
        <v>142.69648000000001</v>
      </c>
      <c r="G475" s="196">
        <f t="shared" ref="G475:H476" si="206">G476</f>
        <v>0</v>
      </c>
      <c r="H475" s="196">
        <f t="shared" si="206"/>
        <v>0</v>
      </c>
      <c r="I475" s="233"/>
      <c r="J475" s="233"/>
      <c r="K475" s="233"/>
    </row>
    <row r="476" spans="1:11" s="112" customFormat="1" ht="31.5" x14ac:dyDescent="0.25">
      <c r="A476" s="367" t="s">
        <v>91</v>
      </c>
      <c r="B476" s="370" t="s">
        <v>132</v>
      </c>
      <c r="C476" s="370" t="s">
        <v>123</v>
      </c>
      <c r="D476" s="370" t="s">
        <v>730</v>
      </c>
      <c r="E476" s="370" t="s">
        <v>92</v>
      </c>
      <c r="F476" s="196">
        <f>F477</f>
        <v>142.69648000000001</v>
      </c>
      <c r="G476" s="196">
        <f t="shared" si="206"/>
        <v>0</v>
      </c>
      <c r="H476" s="196">
        <f t="shared" si="206"/>
        <v>0</v>
      </c>
      <c r="I476" s="233"/>
      <c r="J476" s="233"/>
      <c r="K476" s="233"/>
    </row>
    <row r="477" spans="1:11" s="112" customFormat="1" ht="47.25" x14ac:dyDescent="0.25">
      <c r="A477" s="367" t="s">
        <v>93</v>
      </c>
      <c r="B477" s="370" t="s">
        <v>132</v>
      </c>
      <c r="C477" s="370" t="s">
        <v>123</v>
      </c>
      <c r="D477" s="370" t="s">
        <v>730</v>
      </c>
      <c r="E477" s="370" t="s">
        <v>94</v>
      </c>
      <c r="F477" s="196">
        <f>'Пр.4 Ведом23-25'!G1121</f>
        <v>142.69648000000001</v>
      </c>
      <c r="G477" s="196">
        <f>'Пр.4 Ведом23-25'!H1121</f>
        <v>0</v>
      </c>
      <c r="H477" s="196">
        <f>'Пр.4 Ведом23-25'!I1121</f>
        <v>0</v>
      </c>
      <c r="I477" s="233"/>
      <c r="J477" s="233"/>
      <c r="K477" s="233"/>
    </row>
    <row r="478" spans="1:11" ht="15.75" hidden="1" x14ac:dyDescent="0.25">
      <c r="A478" s="367" t="s">
        <v>820</v>
      </c>
      <c r="B478" s="370" t="s">
        <v>132</v>
      </c>
      <c r="C478" s="370" t="s">
        <v>123</v>
      </c>
      <c r="D478" s="370" t="s">
        <v>821</v>
      </c>
      <c r="E478" s="370"/>
      <c r="F478" s="196">
        <f>F479</f>
        <v>0</v>
      </c>
      <c r="G478" s="196">
        <f t="shared" ref="G478:H479" si="207">G479</f>
        <v>0</v>
      </c>
      <c r="H478" s="196">
        <f t="shared" si="207"/>
        <v>0</v>
      </c>
    </row>
    <row r="479" spans="1:11" s="112" customFormat="1" ht="31.5" hidden="1" x14ac:dyDescent="0.25">
      <c r="A479" s="367" t="s">
        <v>91</v>
      </c>
      <c r="B479" s="370" t="s">
        <v>132</v>
      </c>
      <c r="C479" s="370" t="s">
        <v>123</v>
      </c>
      <c r="D479" s="370" t="s">
        <v>821</v>
      </c>
      <c r="E479" s="370" t="s">
        <v>92</v>
      </c>
      <c r="F479" s="196">
        <f>F480</f>
        <v>0</v>
      </c>
      <c r="G479" s="196">
        <f t="shared" si="207"/>
        <v>0</v>
      </c>
      <c r="H479" s="196">
        <f t="shared" si="207"/>
        <v>0</v>
      </c>
      <c r="I479" s="233"/>
      <c r="J479" s="233"/>
      <c r="K479" s="233"/>
    </row>
    <row r="480" spans="1:11" s="112" customFormat="1" ht="47.25" hidden="1" x14ac:dyDescent="0.25">
      <c r="A480" s="367" t="s">
        <v>93</v>
      </c>
      <c r="B480" s="370" t="s">
        <v>132</v>
      </c>
      <c r="C480" s="370" t="s">
        <v>123</v>
      </c>
      <c r="D480" s="370" t="s">
        <v>821</v>
      </c>
      <c r="E480" s="370" t="s">
        <v>94</v>
      </c>
      <c r="F480" s="196">
        <f>'Пр.4 Ведом23-25'!G1124</f>
        <v>0</v>
      </c>
      <c r="G480" s="196">
        <f>'Пр.4 Ведом23-25'!H1124</f>
        <v>0</v>
      </c>
      <c r="H480" s="196">
        <f>'Пр.4 Ведом23-25'!I1124</f>
        <v>0</v>
      </c>
      <c r="I480" s="233"/>
      <c r="J480" s="233"/>
      <c r="K480" s="233"/>
    </row>
    <row r="481" spans="1:11" s="112" customFormat="1" ht="31.5" x14ac:dyDescent="0.25">
      <c r="A481" s="199" t="s">
        <v>227</v>
      </c>
      <c r="B481" s="200" t="s">
        <v>132</v>
      </c>
      <c r="C481" s="200" t="s">
        <v>132</v>
      </c>
      <c r="D481" s="200"/>
      <c r="E481" s="200"/>
      <c r="F481" s="195">
        <f>F482+F497+F522</f>
        <v>32865.35</v>
      </c>
      <c r="G481" s="195">
        <f t="shared" ref="G481:H481" si="208">G482+G497+G522</f>
        <v>32986.550000000003</v>
      </c>
      <c r="H481" s="195">
        <f t="shared" si="208"/>
        <v>34196.25</v>
      </c>
      <c r="I481" s="233"/>
      <c r="J481" s="233"/>
      <c r="K481" s="233"/>
    </row>
    <row r="482" spans="1:11" s="112" customFormat="1" ht="31.5" x14ac:dyDescent="0.25">
      <c r="A482" s="199" t="s">
        <v>367</v>
      </c>
      <c r="B482" s="200" t="s">
        <v>132</v>
      </c>
      <c r="C482" s="200" t="s">
        <v>132</v>
      </c>
      <c r="D482" s="200" t="s">
        <v>326</v>
      </c>
      <c r="E482" s="200"/>
      <c r="F482" s="195">
        <f>F483</f>
        <v>18202.23</v>
      </c>
      <c r="G482" s="195">
        <f t="shared" ref="G482:H482" si="209">G483</f>
        <v>18863.3</v>
      </c>
      <c r="H482" s="195">
        <f t="shared" si="209"/>
        <v>19594.469999999998</v>
      </c>
      <c r="I482" s="233"/>
      <c r="J482" s="233"/>
      <c r="K482" s="233"/>
    </row>
    <row r="483" spans="1:11" s="112" customFormat="1" ht="15.75" x14ac:dyDescent="0.25">
      <c r="A483" s="199" t="s">
        <v>368</v>
      </c>
      <c r="B483" s="200" t="s">
        <v>132</v>
      </c>
      <c r="C483" s="200" t="s">
        <v>132</v>
      </c>
      <c r="D483" s="200" t="s">
        <v>327</v>
      </c>
      <c r="E483" s="200"/>
      <c r="F483" s="195">
        <f>F484+F491+F494</f>
        <v>18202.23</v>
      </c>
      <c r="G483" s="195">
        <f t="shared" ref="G483:H483" si="210">G484+G491+G494</f>
        <v>18863.3</v>
      </c>
      <c r="H483" s="195">
        <f t="shared" si="210"/>
        <v>19594.469999999998</v>
      </c>
      <c r="I483" s="233"/>
      <c r="J483" s="233"/>
      <c r="K483" s="233"/>
    </row>
    <row r="484" spans="1:11" ht="31.5" x14ac:dyDescent="0.25">
      <c r="A484" s="367" t="s">
        <v>351</v>
      </c>
      <c r="B484" s="370" t="s">
        <v>132</v>
      </c>
      <c r="C484" s="370" t="s">
        <v>132</v>
      </c>
      <c r="D484" s="370" t="s">
        <v>328</v>
      </c>
      <c r="E484" s="370"/>
      <c r="F484" s="196">
        <f>F485+F487+F489</f>
        <v>16132.34</v>
      </c>
      <c r="G484" s="196">
        <f t="shared" ref="G484:H484" si="211">G485+G487+G489</f>
        <v>16732.96</v>
      </c>
      <c r="H484" s="196">
        <f t="shared" si="211"/>
        <v>17401.28</v>
      </c>
    </row>
    <row r="485" spans="1:11" s="112" customFormat="1" ht="78.75" x14ac:dyDescent="0.25">
      <c r="A485" s="367" t="s">
        <v>87</v>
      </c>
      <c r="B485" s="370" t="s">
        <v>132</v>
      </c>
      <c r="C485" s="370" t="s">
        <v>132</v>
      </c>
      <c r="D485" s="370" t="s">
        <v>328</v>
      </c>
      <c r="E485" s="370" t="s">
        <v>88</v>
      </c>
      <c r="F485" s="196">
        <f>F486</f>
        <v>16065.34</v>
      </c>
      <c r="G485" s="196">
        <f t="shared" ref="G485:H485" si="212">G486</f>
        <v>16707.96</v>
      </c>
      <c r="H485" s="196">
        <f t="shared" si="212"/>
        <v>17376.28</v>
      </c>
      <c r="I485" s="233"/>
      <c r="J485" s="233"/>
      <c r="K485" s="233"/>
    </row>
    <row r="486" spans="1:11" s="112" customFormat="1" ht="31.5" x14ac:dyDescent="0.25">
      <c r="A486" s="367" t="s">
        <v>89</v>
      </c>
      <c r="B486" s="370" t="s">
        <v>132</v>
      </c>
      <c r="C486" s="370" t="s">
        <v>132</v>
      </c>
      <c r="D486" s="370" t="s">
        <v>328</v>
      </c>
      <c r="E486" s="370" t="s">
        <v>90</v>
      </c>
      <c r="F486" s="201">
        <f>'Пр.4 Ведом23-25'!G1130</f>
        <v>16065.34</v>
      </c>
      <c r="G486" s="201">
        <f>'Пр.4 Ведом23-25'!H1130</f>
        <v>16707.96</v>
      </c>
      <c r="H486" s="201">
        <f>'Пр.4 Ведом23-25'!I1130</f>
        <v>17376.28</v>
      </c>
      <c r="I486" s="233"/>
      <c r="J486" s="233"/>
      <c r="K486" s="233"/>
    </row>
    <row r="487" spans="1:11" s="112" customFormat="1" ht="31.5" x14ac:dyDescent="0.25">
      <c r="A487" s="367" t="s">
        <v>91</v>
      </c>
      <c r="B487" s="370" t="s">
        <v>132</v>
      </c>
      <c r="C487" s="370" t="s">
        <v>132</v>
      </c>
      <c r="D487" s="370" t="s">
        <v>328</v>
      </c>
      <c r="E487" s="370" t="s">
        <v>92</v>
      </c>
      <c r="F487" s="201">
        <f>F488</f>
        <v>67</v>
      </c>
      <c r="G487" s="201">
        <f t="shared" ref="G487:H487" si="213">G488</f>
        <v>25</v>
      </c>
      <c r="H487" s="201">
        <f t="shared" si="213"/>
        <v>25</v>
      </c>
      <c r="I487" s="233"/>
      <c r="J487" s="233"/>
      <c r="K487" s="233"/>
    </row>
    <row r="488" spans="1:11" s="112" customFormat="1" ht="47.25" x14ac:dyDescent="0.25">
      <c r="A488" s="367" t="s">
        <v>93</v>
      </c>
      <c r="B488" s="370" t="s">
        <v>132</v>
      </c>
      <c r="C488" s="370" t="s">
        <v>132</v>
      </c>
      <c r="D488" s="370" t="s">
        <v>328</v>
      </c>
      <c r="E488" s="370" t="s">
        <v>94</v>
      </c>
      <c r="F488" s="201">
        <f>'Пр.4 Ведом23-25'!G1132</f>
        <v>67</v>
      </c>
      <c r="G488" s="201">
        <f>'Пр.4 Ведом23-25'!H1132</f>
        <v>25</v>
      </c>
      <c r="H488" s="201">
        <f>'Пр.4 Ведом23-25'!I1132</f>
        <v>25</v>
      </c>
      <c r="I488" s="233"/>
      <c r="J488" s="233"/>
      <c r="K488" s="233"/>
    </row>
    <row r="489" spans="1:11" s="112" customFormat="1" ht="15.75" hidden="1" x14ac:dyDescent="0.25">
      <c r="A489" s="367" t="s">
        <v>95</v>
      </c>
      <c r="B489" s="370" t="s">
        <v>132</v>
      </c>
      <c r="C489" s="370" t="s">
        <v>132</v>
      </c>
      <c r="D489" s="370" t="s">
        <v>328</v>
      </c>
      <c r="E489" s="370" t="s">
        <v>101</v>
      </c>
      <c r="F489" s="196">
        <f>F490</f>
        <v>0</v>
      </c>
      <c r="G489" s="196">
        <f t="shared" ref="G489:H489" si="214">G490</f>
        <v>0</v>
      </c>
      <c r="H489" s="196">
        <f t="shared" si="214"/>
        <v>0</v>
      </c>
      <c r="I489" s="233"/>
      <c r="J489" s="233"/>
      <c r="K489" s="233"/>
    </row>
    <row r="490" spans="1:11" ht="15.75" hidden="1" x14ac:dyDescent="0.25">
      <c r="A490" s="367" t="s">
        <v>226</v>
      </c>
      <c r="B490" s="370" t="s">
        <v>132</v>
      </c>
      <c r="C490" s="370" t="s">
        <v>132</v>
      </c>
      <c r="D490" s="370" t="s">
        <v>328</v>
      </c>
      <c r="E490" s="370" t="s">
        <v>97</v>
      </c>
      <c r="F490" s="196"/>
      <c r="G490" s="196"/>
      <c r="H490" s="196"/>
    </row>
    <row r="491" spans="1:11" ht="31.5" x14ac:dyDescent="0.25">
      <c r="A491" s="367" t="s">
        <v>310</v>
      </c>
      <c r="B491" s="370" t="s">
        <v>132</v>
      </c>
      <c r="C491" s="370" t="s">
        <v>132</v>
      </c>
      <c r="D491" s="370" t="s">
        <v>329</v>
      </c>
      <c r="E491" s="370"/>
      <c r="F491" s="196">
        <f>F492</f>
        <v>1510.89</v>
      </c>
      <c r="G491" s="196">
        <f t="shared" ref="G491:H492" si="215">G492</f>
        <v>1571.34</v>
      </c>
      <c r="H491" s="196">
        <f t="shared" si="215"/>
        <v>1634.19</v>
      </c>
    </row>
    <row r="492" spans="1:11" ht="78.75" x14ac:dyDescent="0.25">
      <c r="A492" s="367" t="s">
        <v>87</v>
      </c>
      <c r="B492" s="370" t="s">
        <v>132</v>
      </c>
      <c r="C492" s="370" t="s">
        <v>132</v>
      </c>
      <c r="D492" s="370" t="s">
        <v>329</v>
      </c>
      <c r="E492" s="370" t="s">
        <v>88</v>
      </c>
      <c r="F492" s="196">
        <f>F493</f>
        <v>1510.89</v>
      </c>
      <c r="G492" s="196">
        <f t="shared" si="215"/>
        <v>1571.34</v>
      </c>
      <c r="H492" s="196">
        <f t="shared" si="215"/>
        <v>1634.19</v>
      </c>
    </row>
    <row r="493" spans="1:11" ht="31.5" x14ac:dyDescent="0.25">
      <c r="A493" s="367" t="s">
        <v>89</v>
      </c>
      <c r="B493" s="370" t="s">
        <v>132</v>
      </c>
      <c r="C493" s="370" t="s">
        <v>132</v>
      </c>
      <c r="D493" s="370" t="s">
        <v>329</v>
      </c>
      <c r="E493" s="370" t="s">
        <v>90</v>
      </c>
      <c r="F493" s="196">
        <f>'Пр.4 Ведом23-25'!G1137</f>
        <v>1510.89</v>
      </c>
      <c r="G493" s="196">
        <f>'Пр.4 Ведом23-25'!H1137</f>
        <v>1571.34</v>
      </c>
      <c r="H493" s="196">
        <f>'Пр.4 Ведом23-25'!I1137</f>
        <v>1634.19</v>
      </c>
    </row>
    <row r="494" spans="1:11" ht="47.25" x14ac:dyDescent="0.25">
      <c r="A494" s="367" t="s">
        <v>309</v>
      </c>
      <c r="B494" s="370" t="s">
        <v>132</v>
      </c>
      <c r="C494" s="370" t="s">
        <v>132</v>
      </c>
      <c r="D494" s="370" t="s">
        <v>330</v>
      </c>
      <c r="E494" s="370"/>
      <c r="F494" s="196">
        <f>F495</f>
        <v>559</v>
      </c>
      <c r="G494" s="196">
        <f t="shared" ref="G494:H495" si="216">G495</f>
        <v>559</v>
      </c>
      <c r="H494" s="196">
        <f t="shared" si="216"/>
        <v>559</v>
      </c>
    </row>
    <row r="495" spans="1:11" ht="78.75" x14ac:dyDescent="0.25">
      <c r="A495" s="367" t="s">
        <v>87</v>
      </c>
      <c r="B495" s="370" t="s">
        <v>132</v>
      </c>
      <c r="C495" s="370" t="s">
        <v>132</v>
      </c>
      <c r="D495" s="370" t="s">
        <v>330</v>
      </c>
      <c r="E495" s="370" t="s">
        <v>88</v>
      </c>
      <c r="F495" s="196">
        <f>F496</f>
        <v>559</v>
      </c>
      <c r="G495" s="196">
        <f t="shared" si="216"/>
        <v>559</v>
      </c>
      <c r="H495" s="196">
        <f t="shared" si="216"/>
        <v>559</v>
      </c>
    </row>
    <row r="496" spans="1:11" ht="31.5" x14ac:dyDescent="0.25">
      <c r="A496" s="367" t="s">
        <v>89</v>
      </c>
      <c r="B496" s="370" t="s">
        <v>132</v>
      </c>
      <c r="C496" s="370" t="s">
        <v>132</v>
      </c>
      <c r="D496" s="370" t="s">
        <v>330</v>
      </c>
      <c r="E496" s="370" t="s">
        <v>90</v>
      </c>
      <c r="F496" s="196">
        <f>'Пр.4 Ведом23-25'!G1140</f>
        <v>559</v>
      </c>
      <c r="G496" s="196">
        <f>'Пр.4 Ведом23-25'!H1140</f>
        <v>559</v>
      </c>
      <c r="H496" s="196">
        <f>'Пр.4 Ведом23-25'!I1140</f>
        <v>559</v>
      </c>
    </row>
    <row r="497" spans="1:11" s="112" customFormat="1" ht="15.75" x14ac:dyDescent="0.25">
      <c r="A497" s="199" t="s">
        <v>100</v>
      </c>
      <c r="B497" s="200" t="s">
        <v>132</v>
      </c>
      <c r="C497" s="200" t="s">
        <v>132</v>
      </c>
      <c r="D497" s="200" t="s">
        <v>334</v>
      </c>
      <c r="E497" s="200"/>
      <c r="F497" s="195">
        <f>F498+F509</f>
        <v>14663.12</v>
      </c>
      <c r="G497" s="195">
        <f t="shared" ref="G497:H497" si="217">G498+G509</f>
        <v>14123.25</v>
      </c>
      <c r="H497" s="195">
        <f t="shared" si="217"/>
        <v>14601.779999999999</v>
      </c>
      <c r="I497" s="233"/>
      <c r="J497" s="233"/>
      <c r="K497" s="233"/>
    </row>
    <row r="498" spans="1:11" ht="15.75" x14ac:dyDescent="0.25">
      <c r="A498" s="199" t="s">
        <v>390</v>
      </c>
      <c r="B498" s="200" t="s">
        <v>132</v>
      </c>
      <c r="C498" s="200" t="s">
        <v>132</v>
      </c>
      <c r="D498" s="200" t="s">
        <v>389</v>
      </c>
      <c r="E498" s="200"/>
      <c r="F498" s="195">
        <f>F499+F502</f>
        <v>13663.12</v>
      </c>
      <c r="G498" s="195">
        <f t="shared" ref="G498:H498" si="218">G499+G502</f>
        <v>14123.25</v>
      </c>
      <c r="H498" s="195">
        <f t="shared" si="218"/>
        <v>14601.779999999999</v>
      </c>
    </row>
    <row r="499" spans="1:11" ht="47.25" x14ac:dyDescent="0.25">
      <c r="A499" s="367" t="s">
        <v>309</v>
      </c>
      <c r="B499" s="370" t="s">
        <v>132</v>
      </c>
      <c r="C499" s="370" t="s">
        <v>132</v>
      </c>
      <c r="D499" s="370" t="s">
        <v>392</v>
      </c>
      <c r="E499" s="370"/>
      <c r="F499" s="196">
        <f>F500</f>
        <v>498</v>
      </c>
      <c r="G499" s="196">
        <f t="shared" ref="G499:H500" si="219">G500</f>
        <v>498</v>
      </c>
      <c r="H499" s="196">
        <f t="shared" si="219"/>
        <v>498</v>
      </c>
    </row>
    <row r="500" spans="1:11" ht="78.75" x14ac:dyDescent="0.25">
      <c r="A500" s="367" t="s">
        <v>87</v>
      </c>
      <c r="B500" s="370" t="s">
        <v>132</v>
      </c>
      <c r="C500" s="370" t="s">
        <v>132</v>
      </c>
      <c r="D500" s="370" t="s">
        <v>392</v>
      </c>
      <c r="E500" s="370" t="s">
        <v>88</v>
      </c>
      <c r="F500" s="196">
        <f>F501</f>
        <v>498</v>
      </c>
      <c r="G500" s="196">
        <f t="shared" si="219"/>
        <v>498</v>
      </c>
      <c r="H500" s="196">
        <f t="shared" si="219"/>
        <v>498</v>
      </c>
    </row>
    <row r="501" spans="1:11" ht="31.5" x14ac:dyDescent="0.25">
      <c r="A501" s="367" t="s">
        <v>171</v>
      </c>
      <c r="B501" s="370" t="s">
        <v>132</v>
      </c>
      <c r="C501" s="370" t="s">
        <v>132</v>
      </c>
      <c r="D501" s="370" t="s">
        <v>392</v>
      </c>
      <c r="E501" s="370" t="s">
        <v>120</v>
      </c>
      <c r="F501" s="196">
        <f>'Пр.4 Ведом23-25'!G1145</f>
        <v>498</v>
      </c>
      <c r="G501" s="196">
        <f>'Пр.4 Ведом23-25'!H1145</f>
        <v>498</v>
      </c>
      <c r="H501" s="196">
        <f>'Пр.4 Ведом23-25'!I1145</f>
        <v>498</v>
      </c>
    </row>
    <row r="502" spans="1:11" ht="15.75" x14ac:dyDescent="0.25">
      <c r="A502" s="367" t="s">
        <v>288</v>
      </c>
      <c r="B502" s="370" t="s">
        <v>132</v>
      </c>
      <c r="C502" s="370" t="s">
        <v>132</v>
      </c>
      <c r="D502" s="370" t="s">
        <v>391</v>
      </c>
      <c r="E502" s="370"/>
      <c r="F502" s="196">
        <f>F503+F505+F507</f>
        <v>13165.12</v>
      </c>
      <c r="G502" s="196">
        <f t="shared" ref="G502:H502" si="220">G503+G505+G507</f>
        <v>13625.25</v>
      </c>
      <c r="H502" s="196">
        <f t="shared" si="220"/>
        <v>14103.779999999999</v>
      </c>
    </row>
    <row r="503" spans="1:11" ht="78.75" x14ac:dyDescent="0.25">
      <c r="A503" s="367" t="s">
        <v>87</v>
      </c>
      <c r="B503" s="370" t="s">
        <v>132</v>
      </c>
      <c r="C503" s="370" t="s">
        <v>132</v>
      </c>
      <c r="D503" s="370" t="s">
        <v>391</v>
      </c>
      <c r="E503" s="370" t="s">
        <v>88</v>
      </c>
      <c r="F503" s="196">
        <f>F504</f>
        <v>11484.03</v>
      </c>
      <c r="G503" s="196">
        <f t="shared" ref="G503:H503" si="221">G504</f>
        <v>11943.4</v>
      </c>
      <c r="H503" s="196">
        <f t="shared" si="221"/>
        <v>12421.13</v>
      </c>
    </row>
    <row r="504" spans="1:11" ht="31.5" x14ac:dyDescent="0.25">
      <c r="A504" s="367" t="s">
        <v>171</v>
      </c>
      <c r="B504" s="370" t="s">
        <v>132</v>
      </c>
      <c r="C504" s="370" t="s">
        <v>132</v>
      </c>
      <c r="D504" s="370" t="s">
        <v>391</v>
      </c>
      <c r="E504" s="370" t="s">
        <v>120</v>
      </c>
      <c r="F504" s="196">
        <f>'Пр.4 Ведом23-25'!G1148</f>
        <v>11484.03</v>
      </c>
      <c r="G504" s="196">
        <f>'Пр.4 Ведом23-25'!H1148</f>
        <v>11943.4</v>
      </c>
      <c r="H504" s="196">
        <f>'Пр.4 Ведом23-25'!I1148</f>
        <v>12421.13</v>
      </c>
    </row>
    <row r="505" spans="1:11" ht="31.5" x14ac:dyDescent="0.25">
      <c r="A505" s="367" t="s">
        <v>91</v>
      </c>
      <c r="B505" s="370" t="s">
        <v>132</v>
      </c>
      <c r="C505" s="370" t="s">
        <v>132</v>
      </c>
      <c r="D505" s="370" t="s">
        <v>391</v>
      </c>
      <c r="E505" s="370" t="s">
        <v>92</v>
      </c>
      <c r="F505" s="196">
        <f>F506</f>
        <v>1634.09</v>
      </c>
      <c r="G505" s="196">
        <f t="shared" ref="G505:H505" si="222">G506</f>
        <v>1634.85</v>
      </c>
      <c r="H505" s="196">
        <f t="shared" si="222"/>
        <v>1635.65</v>
      </c>
    </row>
    <row r="506" spans="1:11" ht="47.25" x14ac:dyDescent="0.25">
      <c r="A506" s="367" t="s">
        <v>93</v>
      </c>
      <c r="B506" s="370" t="s">
        <v>132</v>
      </c>
      <c r="C506" s="370" t="s">
        <v>132</v>
      </c>
      <c r="D506" s="370" t="s">
        <v>391</v>
      </c>
      <c r="E506" s="370" t="s">
        <v>94</v>
      </c>
      <c r="F506" s="196">
        <f>'Пр.4 Ведом23-25'!G1150</f>
        <v>1634.09</v>
      </c>
      <c r="G506" s="196">
        <f>'Пр.4 Ведом23-25'!H1150</f>
        <v>1634.85</v>
      </c>
      <c r="H506" s="196">
        <f>'Пр.4 Ведом23-25'!I1150</f>
        <v>1635.65</v>
      </c>
    </row>
    <row r="507" spans="1:11" ht="15.75" x14ac:dyDescent="0.25">
      <c r="A507" s="367" t="s">
        <v>95</v>
      </c>
      <c r="B507" s="370" t="s">
        <v>132</v>
      </c>
      <c r="C507" s="370" t="s">
        <v>132</v>
      </c>
      <c r="D507" s="370" t="s">
        <v>391</v>
      </c>
      <c r="E507" s="370" t="s">
        <v>101</v>
      </c>
      <c r="F507" s="196">
        <f>F508</f>
        <v>47</v>
      </c>
      <c r="G507" s="196">
        <f t="shared" ref="G507:H507" si="223">G508</f>
        <v>47</v>
      </c>
      <c r="H507" s="196">
        <f t="shared" si="223"/>
        <v>47</v>
      </c>
    </row>
    <row r="508" spans="1:11" s="112" customFormat="1" ht="15.75" x14ac:dyDescent="0.25">
      <c r="A508" s="367" t="s">
        <v>226</v>
      </c>
      <c r="B508" s="370" t="s">
        <v>132</v>
      </c>
      <c r="C508" s="370" t="s">
        <v>132</v>
      </c>
      <c r="D508" s="370" t="s">
        <v>391</v>
      </c>
      <c r="E508" s="370" t="s">
        <v>97</v>
      </c>
      <c r="F508" s="196">
        <f>'Пр.4 Ведом23-25'!G1152</f>
        <v>47</v>
      </c>
      <c r="G508" s="196">
        <f>'Пр.4 Ведом23-25'!H1152</f>
        <v>47</v>
      </c>
      <c r="H508" s="196">
        <f>'Пр.4 Ведом23-25'!I1152</f>
        <v>47</v>
      </c>
      <c r="I508" s="233"/>
      <c r="J508" s="233"/>
      <c r="K508" s="233"/>
    </row>
    <row r="509" spans="1:11" s="112" customFormat="1" ht="31.5" x14ac:dyDescent="0.25">
      <c r="A509" s="199" t="s">
        <v>335</v>
      </c>
      <c r="B509" s="200" t="s">
        <v>132</v>
      </c>
      <c r="C509" s="200" t="s">
        <v>132</v>
      </c>
      <c r="D509" s="200" t="s">
        <v>333</v>
      </c>
      <c r="E509" s="200"/>
      <c r="F509" s="195">
        <f>F510+F517</f>
        <v>1000</v>
      </c>
      <c r="G509" s="195">
        <f t="shared" ref="G509:H509" si="224">G510+G517</f>
        <v>0</v>
      </c>
      <c r="H509" s="195">
        <f t="shared" si="224"/>
        <v>0</v>
      </c>
      <c r="I509" s="233"/>
      <c r="J509" s="233"/>
      <c r="K509" s="233"/>
    </row>
    <row r="510" spans="1:11" ht="31.5" x14ac:dyDescent="0.25">
      <c r="A510" s="367" t="s">
        <v>228</v>
      </c>
      <c r="B510" s="370" t="s">
        <v>132</v>
      </c>
      <c r="C510" s="370" t="s">
        <v>132</v>
      </c>
      <c r="D510" s="370" t="s">
        <v>420</v>
      </c>
      <c r="E510" s="370"/>
      <c r="F510" s="196">
        <f>F511+F513</f>
        <v>1000</v>
      </c>
      <c r="G510" s="196">
        <f t="shared" ref="G510:H510" si="225">G511+G513</f>
        <v>0</v>
      </c>
      <c r="H510" s="196">
        <f t="shared" si="225"/>
        <v>0</v>
      </c>
    </row>
    <row r="511" spans="1:11" ht="31.5" hidden="1" x14ac:dyDescent="0.25">
      <c r="A511" s="367" t="s">
        <v>687</v>
      </c>
      <c r="B511" s="370" t="s">
        <v>132</v>
      </c>
      <c r="C511" s="370" t="s">
        <v>132</v>
      </c>
      <c r="D511" s="370" t="s">
        <v>420</v>
      </c>
      <c r="E511" s="370" t="s">
        <v>141</v>
      </c>
      <c r="F511" s="196">
        <f>F512</f>
        <v>0</v>
      </c>
      <c r="G511" s="196">
        <f t="shared" ref="G511:H511" si="226">G512</f>
        <v>0</v>
      </c>
      <c r="H511" s="196">
        <f t="shared" si="226"/>
        <v>0</v>
      </c>
    </row>
    <row r="512" spans="1:11" ht="15.75" hidden="1" x14ac:dyDescent="0.25">
      <c r="A512" s="367" t="s">
        <v>686</v>
      </c>
      <c r="B512" s="370" t="s">
        <v>132</v>
      </c>
      <c r="C512" s="370" t="s">
        <v>132</v>
      </c>
      <c r="D512" s="370" t="s">
        <v>420</v>
      </c>
      <c r="E512" s="370" t="s">
        <v>688</v>
      </c>
      <c r="F512" s="196">
        <f>'Пр.4 Ведом23-25'!G1156</f>
        <v>0</v>
      </c>
      <c r="G512" s="196">
        <f>'Пр.4 Ведом23-25'!H1156</f>
        <v>0</v>
      </c>
      <c r="H512" s="196">
        <f>'Пр.4 Ведом23-25'!I1156</f>
        <v>0</v>
      </c>
    </row>
    <row r="513" spans="1:11" s="112" customFormat="1" ht="15.75" x14ac:dyDescent="0.25">
      <c r="A513" s="367" t="s">
        <v>95</v>
      </c>
      <c r="B513" s="370" t="s">
        <v>132</v>
      </c>
      <c r="C513" s="370" t="s">
        <v>132</v>
      </c>
      <c r="D513" s="370" t="s">
        <v>420</v>
      </c>
      <c r="E513" s="370" t="s">
        <v>101</v>
      </c>
      <c r="F513" s="201">
        <f>F514+F515+F516</f>
        <v>1000</v>
      </c>
      <c r="G513" s="201">
        <f t="shared" ref="G513:H513" si="227">G514+G515+G516</f>
        <v>0</v>
      </c>
      <c r="H513" s="201">
        <f t="shared" si="227"/>
        <v>0</v>
      </c>
      <c r="I513" s="233"/>
      <c r="J513" s="233"/>
      <c r="K513" s="233"/>
    </row>
    <row r="514" spans="1:11" s="112" customFormat="1" ht="47.25" x14ac:dyDescent="0.25">
      <c r="A514" s="367" t="s">
        <v>113</v>
      </c>
      <c r="B514" s="370" t="s">
        <v>132</v>
      </c>
      <c r="C514" s="370" t="s">
        <v>132</v>
      </c>
      <c r="D514" s="370" t="s">
        <v>420</v>
      </c>
      <c r="E514" s="370" t="s">
        <v>108</v>
      </c>
      <c r="F514" s="201">
        <f>'Пр.4 Ведом23-25'!G1157</f>
        <v>1000</v>
      </c>
      <c r="G514" s="201">
        <f>'Пр.4 Ведом23-25'!H1157</f>
        <v>0</v>
      </c>
      <c r="H514" s="201">
        <f>'Пр.4 Ведом23-25'!I1157</f>
        <v>0</v>
      </c>
      <c r="I514" s="233"/>
      <c r="J514" s="233"/>
      <c r="K514" s="233"/>
    </row>
    <row r="515" spans="1:11" s="112" customFormat="1" ht="15.75" hidden="1" x14ac:dyDescent="0.25">
      <c r="A515" s="367" t="s">
        <v>263</v>
      </c>
      <c r="B515" s="370" t="s">
        <v>132</v>
      </c>
      <c r="C515" s="370" t="s">
        <v>132</v>
      </c>
      <c r="D515" s="370" t="s">
        <v>420</v>
      </c>
      <c r="E515" s="370" t="s">
        <v>97</v>
      </c>
      <c r="F515" s="201">
        <f>'Пр.4 Ведом23-25'!G1159</f>
        <v>0</v>
      </c>
      <c r="G515" s="201">
        <f>'Пр.4 Ведом23-25'!H1159</f>
        <v>0</v>
      </c>
      <c r="H515" s="201">
        <f>'Пр.4 Ведом23-25'!I1159</f>
        <v>0</v>
      </c>
      <c r="I515" s="233"/>
      <c r="J515" s="233"/>
      <c r="K515" s="233"/>
    </row>
    <row r="516" spans="1:11" s="112" customFormat="1" ht="15.75" hidden="1" x14ac:dyDescent="0.25">
      <c r="A516" s="367" t="s">
        <v>717</v>
      </c>
      <c r="B516" s="370" t="s">
        <v>132</v>
      </c>
      <c r="C516" s="370" t="s">
        <v>132</v>
      </c>
      <c r="D516" s="370" t="s">
        <v>420</v>
      </c>
      <c r="E516" s="370" t="s">
        <v>718</v>
      </c>
      <c r="F516" s="196">
        <f>'Пр.4 Ведом23-25'!G1160</f>
        <v>0</v>
      </c>
      <c r="G516" s="196">
        <f>'Пр.4 Ведом23-25'!H1160</f>
        <v>0</v>
      </c>
      <c r="H516" s="196">
        <f>'Пр.4 Ведом23-25'!I1160</f>
        <v>0</v>
      </c>
      <c r="I516" s="233"/>
      <c r="J516" s="233"/>
      <c r="K516" s="233"/>
    </row>
    <row r="517" spans="1:11" s="112" customFormat="1" ht="31.5" hidden="1" x14ac:dyDescent="0.25">
      <c r="A517" s="367" t="s">
        <v>723</v>
      </c>
      <c r="B517" s="370" t="s">
        <v>132</v>
      </c>
      <c r="C517" s="370" t="s">
        <v>132</v>
      </c>
      <c r="D517" s="370" t="s">
        <v>724</v>
      </c>
      <c r="E517" s="370"/>
      <c r="F517" s="196">
        <f>F518+F520</f>
        <v>0</v>
      </c>
      <c r="G517" s="196">
        <f t="shared" ref="G517:H517" si="228">G518+G520</f>
        <v>0</v>
      </c>
      <c r="H517" s="196">
        <f t="shared" si="228"/>
        <v>0</v>
      </c>
      <c r="I517" s="233"/>
      <c r="J517" s="233"/>
      <c r="K517" s="233"/>
    </row>
    <row r="518" spans="1:11" s="112" customFormat="1" ht="15.75" hidden="1" x14ac:dyDescent="0.25">
      <c r="A518" s="367" t="s">
        <v>725</v>
      </c>
      <c r="B518" s="370" t="s">
        <v>132</v>
      </c>
      <c r="C518" s="370" t="s">
        <v>132</v>
      </c>
      <c r="D518" s="370" t="s">
        <v>724</v>
      </c>
      <c r="E518" s="370" t="s">
        <v>307</v>
      </c>
      <c r="F518" s="196">
        <f>F519</f>
        <v>0</v>
      </c>
      <c r="G518" s="196">
        <f t="shared" ref="G518:H518" si="229">G519</f>
        <v>0</v>
      </c>
      <c r="H518" s="196">
        <f t="shared" si="229"/>
        <v>0</v>
      </c>
      <c r="I518" s="233"/>
      <c r="J518" s="233"/>
      <c r="K518" s="233"/>
    </row>
    <row r="519" spans="1:11" s="112" customFormat="1" ht="31.5" hidden="1" x14ac:dyDescent="0.25">
      <c r="A519" s="367" t="s">
        <v>308</v>
      </c>
      <c r="B519" s="370" t="s">
        <v>132</v>
      </c>
      <c r="C519" s="370" t="s">
        <v>132</v>
      </c>
      <c r="D519" s="370" t="s">
        <v>724</v>
      </c>
      <c r="E519" s="370" t="s">
        <v>726</v>
      </c>
      <c r="F519" s="196">
        <f>'Пр.4 Ведом23-25'!G1163</f>
        <v>0</v>
      </c>
      <c r="G519" s="196">
        <f>'Пр.4 Ведом23-25'!H1163</f>
        <v>0</v>
      </c>
      <c r="H519" s="196">
        <f>'Пр.4 Ведом23-25'!I1163</f>
        <v>0</v>
      </c>
      <c r="I519" s="233"/>
      <c r="J519" s="233"/>
      <c r="K519" s="233"/>
    </row>
    <row r="520" spans="1:11" s="112" customFormat="1" ht="15.75" hidden="1" x14ac:dyDescent="0.25">
      <c r="A520" s="367" t="s">
        <v>95</v>
      </c>
      <c r="B520" s="370" t="s">
        <v>132</v>
      </c>
      <c r="C520" s="370" t="s">
        <v>132</v>
      </c>
      <c r="D520" s="370" t="s">
        <v>724</v>
      </c>
      <c r="E520" s="370" t="s">
        <v>101</v>
      </c>
      <c r="F520" s="196">
        <f>F521</f>
        <v>0</v>
      </c>
      <c r="G520" s="196">
        <f t="shared" ref="G520:H520" si="230">G521</f>
        <v>0</v>
      </c>
      <c r="H520" s="196">
        <f t="shared" si="230"/>
        <v>0</v>
      </c>
      <c r="I520" s="233"/>
      <c r="J520" s="233"/>
      <c r="K520" s="233"/>
    </row>
    <row r="521" spans="1:11" s="112" customFormat="1" ht="47.25" hidden="1" x14ac:dyDescent="0.25">
      <c r="A521" s="367" t="s">
        <v>113</v>
      </c>
      <c r="B521" s="370" t="s">
        <v>132</v>
      </c>
      <c r="C521" s="370" t="s">
        <v>132</v>
      </c>
      <c r="D521" s="370" t="s">
        <v>724</v>
      </c>
      <c r="E521" s="370" t="s">
        <v>108</v>
      </c>
      <c r="F521" s="196">
        <f>'Пр.4 Ведом23-25'!G1165</f>
        <v>0</v>
      </c>
      <c r="G521" s="196">
        <f>'Пр.4 Ведом23-25'!H1165</f>
        <v>0</v>
      </c>
      <c r="H521" s="196">
        <f>'Пр.4 Ведом23-25'!I1165</f>
        <v>0</v>
      </c>
      <c r="I521" s="233"/>
      <c r="J521" s="233"/>
      <c r="K521" s="233"/>
    </row>
    <row r="522" spans="1:11" s="112" customFormat="1" ht="47.25" hidden="1" x14ac:dyDescent="0.25">
      <c r="A522" s="23" t="s">
        <v>903</v>
      </c>
      <c r="B522" s="200" t="s">
        <v>132</v>
      </c>
      <c r="C522" s="200" t="s">
        <v>132</v>
      </c>
      <c r="D522" s="200" t="s">
        <v>165</v>
      </c>
      <c r="E522" s="200"/>
      <c r="F522" s="195">
        <f>F523</f>
        <v>0</v>
      </c>
      <c r="G522" s="195">
        <f t="shared" ref="G522:H525" si="231">G523</f>
        <v>0</v>
      </c>
      <c r="H522" s="195">
        <f t="shared" si="231"/>
        <v>0</v>
      </c>
      <c r="I522" s="233"/>
      <c r="J522" s="233"/>
      <c r="K522" s="233"/>
    </row>
    <row r="523" spans="1:11" s="194" customFormat="1" ht="63" hidden="1" x14ac:dyDescent="0.25">
      <c r="A523" s="23" t="s">
        <v>442</v>
      </c>
      <c r="B523" s="200" t="s">
        <v>132</v>
      </c>
      <c r="C523" s="200" t="s">
        <v>132</v>
      </c>
      <c r="D523" s="200" t="s">
        <v>377</v>
      </c>
      <c r="E523" s="200"/>
      <c r="F523" s="195">
        <f>F524</f>
        <v>0</v>
      </c>
      <c r="G523" s="195">
        <f t="shared" si="231"/>
        <v>0</v>
      </c>
      <c r="H523" s="195">
        <f t="shared" si="231"/>
        <v>0</v>
      </c>
      <c r="I523" s="233"/>
      <c r="J523" s="233"/>
      <c r="K523" s="233"/>
    </row>
    <row r="524" spans="1:11" s="194" customFormat="1" ht="47.25" hidden="1" x14ac:dyDescent="0.25">
      <c r="A524" s="21" t="s">
        <v>498</v>
      </c>
      <c r="B524" s="370" t="s">
        <v>132</v>
      </c>
      <c r="C524" s="370" t="s">
        <v>132</v>
      </c>
      <c r="D524" s="370" t="s">
        <v>458</v>
      </c>
      <c r="E524" s="370"/>
      <c r="F524" s="196">
        <f>F525</f>
        <v>0</v>
      </c>
      <c r="G524" s="196">
        <f t="shared" si="231"/>
        <v>0</v>
      </c>
      <c r="H524" s="196">
        <f t="shared" si="231"/>
        <v>0</v>
      </c>
      <c r="I524" s="233"/>
      <c r="J524" s="233"/>
      <c r="K524" s="233"/>
    </row>
    <row r="525" spans="1:11" s="194" customFormat="1" ht="31.5" hidden="1" x14ac:dyDescent="0.25">
      <c r="A525" s="367" t="s">
        <v>91</v>
      </c>
      <c r="B525" s="370" t="s">
        <v>132</v>
      </c>
      <c r="C525" s="370" t="s">
        <v>132</v>
      </c>
      <c r="D525" s="370" t="s">
        <v>458</v>
      </c>
      <c r="E525" s="370" t="s">
        <v>92</v>
      </c>
      <c r="F525" s="196">
        <f>F526</f>
        <v>0</v>
      </c>
      <c r="G525" s="196">
        <f t="shared" si="231"/>
        <v>0</v>
      </c>
      <c r="H525" s="196">
        <f t="shared" si="231"/>
        <v>0</v>
      </c>
      <c r="I525" s="233"/>
      <c r="J525" s="233"/>
      <c r="K525" s="233"/>
    </row>
    <row r="526" spans="1:11" s="194" customFormat="1" ht="47.25" hidden="1" x14ac:dyDescent="0.25">
      <c r="A526" s="367" t="s">
        <v>93</v>
      </c>
      <c r="B526" s="370" t="s">
        <v>132</v>
      </c>
      <c r="C526" s="370" t="s">
        <v>132</v>
      </c>
      <c r="D526" s="370" t="s">
        <v>458</v>
      </c>
      <c r="E526" s="370" t="s">
        <v>94</v>
      </c>
      <c r="F526" s="196">
        <f>'Пр.4 Ведом23-25'!G1170</f>
        <v>0</v>
      </c>
      <c r="G526" s="196">
        <f>'Пр.4 Ведом23-25'!H1170</f>
        <v>0</v>
      </c>
      <c r="H526" s="196">
        <f>'Пр.4 Ведом23-25'!I1170</f>
        <v>0</v>
      </c>
      <c r="I526" s="233"/>
      <c r="J526" s="233"/>
      <c r="K526" s="233"/>
    </row>
    <row r="527" spans="1:11" s="194" customFormat="1" ht="15.75" x14ac:dyDescent="0.25">
      <c r="A527" s="199" t="s">
        <v>840</v>
      </c>
      <c r="B527" s="200" t="s">
        <v>86</v>
      </c>
      <c r="C527" s="200"/>
      <c r="D527" s="200"/>
      <c r="E527" s="200"/>
      <c r="F527" s="195">
        <f t="shared" ref="F527:F532" si="232">F528</f>
        <v>611.79999999999995</v>
      </c>
      <c r="G527" s="195">
        <f t="shared" ref="G527:H532" si="233">G528</f>
        <v>766</v>
      </c>
      <c r="H527" s="195">
        <f t="shared" si="233"/>
        <v>1404.1</v>
      </c>
      <c r="I527" s="233"/>
      <c r="J527" s="233"/>
      <c r="K527" s="233"/>
    </row>
    <row r="528" spans="1:11" s="194" customFormat="1" ht="31.5" x14ac:dyDescent="0.25">
      <c r="A528" s="199" t="s">
        <v>841</v>
      </c>
      <c r="B528" s="200" t="s">
        <v>86</v>
      </c>
      <c r="C528" s="200" t="s">
        <v>132</v>
      </c>
      <c r="D528" s="200"/>
      <c r="E528" s="200"/>
      <c r="F528" s="195">
        <f t="shared" si="232"/>
        <v>611.79999999999995</v>
      </c>
      <c r="G528" s="195">
        <f t="shared" si="233"/>
        <v>766</v>
      </c>
      <c r="H528" s="195">
        <f t="shared" si="233"/>
        <v>1404.1</v>
      </c>
      <c r="I528" s="233"/>
      <c r="J528" s="233"/>
      <c r="K528" s="233"/>
    </row>
    <row r="529" spans="1:11" s="194" customFormat="1" ht="63" x14ac:dyDescent="0.25">
      <c r="A529" s="199" t="s">
        <v>880</v>
      </c>
      <c r="B529" s="200" t="s">
        <v>86</v>
      </c>
      <c r="C529" s="200" t="s">
        <v>132</v>
      </c>
      <c r="D529" s="200" t="s">
        <v>843</v>
      </c>
      <c r="E529" s="200"/>
      <c r="F529" s="195">
        <f t="shared" si="232"/>
        <v>611.79999999999995</v>
      </c>
      <c r="G529" s="195">
        <f t="shared" si="233"/>
        <v>766</v>
      </c>
      <c r="H529" s="195">
        <f t="shared" si="233"/>
        <v>1404.1</v>
      </c>
      <c r="I529" s="233"/>
      <c r="J529" s="233"/>
      <c r="K529" s="233"/>
    </row>
    <row r="530" spans="1:11" s="194" customFormat="1" ht="47.25" x14ac:dyDescent="0.25">
      <c r="A530" s="23" t="s">
        <v>842</v>
      </c>
      <c r="B530" s="200" t="s">
        <v>86</v>
      </c>
      <c r="C530" s="200" t="s">
        <v>132</v>
      </c>
      <c r="D530" s="200" t="s">
        <v>844</v>
      </c>
      <c r="E530" s="200"/>
      <c r="F530" s="195">
        <f t="shared" si="232"/>
        <v>611.79999999999995</v>
      </c>
      <c r="G530" s="195">
        <f t="shared" si="233"/>
        <v>766</v>
      </c>
      <c r="H530" s="195">
        <f t="shared" si="233"/>
        <v>1404.1</v>
      </c>
      <c r="I530" s="233"/>
      <c r="J530" s="233"/>
      <c r="K530" s="233"/>
    </row>
    <row r="531" spans="1:11" s="232" customFormat="1" ht="31.5" x14ac:dyDescent="0.25">
      <c r="A531" s="21" t="s">
        <v>826</v>
      </c>
      <c r="B531" s="370" t="s">
        <v>86</v>
      </c>
      <c r="C531" s="370" t="s">
        <v>132</v>
      </c>
      <c r="D531" s="370" t="s">
        <v>845</v>
      </c>
      <c r="E531" s="370"/>
      <c r="F531" s="196">
        <f t="shared" si="232"/>
        <v>611.79999999999995</v>
      </c>
      <c r="G531" s="196">
        <f t="shared" si="233"/>
        <v>766</v>
      </c>
      <c r="H531" s="196">
        <f t="shared" si="233"/>
        <v>1404.1</v>
      </c>
      <c r="I531" s="233"/>
      <c r="J531" s="233"/>
      <c r="K531" s="233"/>
    </row>
    <row r="532" spans="1:11" s="232" customFormat="1" ht="31.5" x14ac:dyDescent="0.25">
      <c r="A532" s="367" t="s">
        <v>91</v>
      </c>
      <c r="B532" s="370" t="s">
        <v>86</v>
      </c>
      <c r="C532" s="370" t="s">
        <v>132</v>
      </c>
      <c r="D532" s="370" t="s">
        <v>845</v>
      </c>
      <c r="E532" s="370" t="s">
        <v>92</v>
      </c>
      <c r="F532" s="196">
        <f t="shared" si="232"/>
        <v>611.79999999999995</v>
      </c>
      <c r="G532" s="196">
        <f t="shared" si="233"/>
        <v>766</v>
      </c>
      <c r="H532" s="196">
        <f t="shared" si="233"/>
        <v>1404.1</v>
      </c>
      <c r="I532" s="233"/>
      <c r="J532" s="233"/>
      <c r="K532" s="233"/>
    </row>
    <row r="533" spans="1:11" s="232" customFormat="1" ht="47.25" x14ac:dyDescent="0.25">
      <c r="A533" s="367" t="s">
        <v>93</v>
      </c>
      <c r="B533" s="370" t="s">
        <v>86</v>
      </c>
      <c r="C533" s="370" t="s">
        <v>132</v>
      </c>
      <c r="D533" s="370" t="s">
        <v>845</v>
      </c>
      <c r="E533" s="370" t="s">
        <v>94</v>
      </c>
      <c r="F533" s="196">
        <f>'Пр.4 Ведом23-25'!G1177</f>
        <v>611.79999999999995</v>
      </c>
      <c r="G533" s="196">
        <f>'Пр.4 Ведом23-25'!H1177</f>
        <v>766</v>
      </c>
      <c r="H533" s="196">
        <f>'Пр.4 Ведом23-25'!I1177</f>
        <v>1404.1</v>
      </c>
      <c r="I533" s="233"/>
      <c r="J533" s="233"/>
      <c r="K533" s="233"/>
    </row>
    <row r="534" spans="1:11" s="232" customFormat="1" ht="15.75" x14ac:dyDescent="0.25">
      <c r="A534" s="199" t="s">
        <v>147</v>
      </c>
      <c r="B534" s="200" t="s">
        <v>148</v>
      </c>
      <c r="C534" s="200"/>
      <c r="D534" s="200"/>
      <c r="E534" s="200"/>
      <c r="F534" s="195">
        <f>F535+F583+F650+F707+F730</f>
        <v>440642.19620000001</v>
      </c>
      <c r="G534" s="195">
        <f>G535+G583+G650+G707+G730</f>
        <v>433628.00624999998</v>
      </c>
      <c r="H534" s="195">
        <f>H535+H583+H650+H707+H730</f>
        <v>451871.56725000002</v>
      </c>
      <c r="I534" s="233"/>
      <c r="J534" s="233"/>
      <c r="K534" s="233"/>
    </row>
    <row r="535" spans="1:11" s="232" customFormat="1" ht="15.75" x14ac:dyDescent="0.25">
      <c r="A535" s="199" t="s">
        <v>191</v>
      </c>
      <c r="B535" s="200" t="s">
        <v>148</v>
      </c>
      <c r="C535" s="200" t="s">
        <v>84</v>
      </c>
      <c r="D535" s="200"/>
      <c r="E535" s="200"/>
      <c r="F535" s="195">
        <f>F536+F573+F578</f>
        <v>109747.80379999999</v>
      </c>
      <c r="G535" s="195">
        <f>G536+G573+G578</f>
        <v>108995.4014</v>
      </c>
      <c r="H535" s="195">
        <f>H536+H573+H578</f>
        <v>105793.0258</v>
      </c>
      <c r="I535" s="233"/>
      <c r="J535" s="233"/>
      <c r="K535" s="233"/>
    </row>
    <row r="536" spans="1:11" s="232" customFormat="1" ht="47.25" x14ac:dyDescent="0.25">
      <c r="A536" s="199" t="s">
        <v>894</v>
      </c>
      <c r="B536" s="200" t="s">
        <v>148</v>
      </c>
      <c r="C536" s="200" t="s">
        <v>84</v>
      </c>
      <c r="D536" s="200" t="s">
        <v>192</v>
      </c>
      <c r="E536" s="200"/>
      <c r="F536" s="195">
        <f>F537+F541+F545+F555+F565+F569</f>
        <v>109128.80379999999</v>
      </c>
      <c r="G536" s="195">
        <f t="shared" ref="G536:H536" si="234">G537+G541+G545+G555+G565+G569</f>
        <v>108401.4014</v>
      </c>
      <c r="H536" s="195">
        <f t="shared" si="234"/>
        <v>105199.0258</v>
      </c>
      <c r="I536" s="233"/>
      <c r="J536" s="233"/>
      <c r="K536" s="233"/>
    </row>
    <row r="537" spans="1:11" s="232" customFormat="1" ht="31.5" x14ac:dyDescent="0.25">
      <c r="A537" s="199" t="s">
        <v>380</v>
      </c>
      <c r="B537" s="200" t="s">
        <v>148</v>
      </c>
      <c r="C537" s="200" t="s">
        <v>84</v>
      </c>
      <c r="D537" s="200" t="s">
        <v>587</v>
      </c>
      <c r="E537" s="200"/>
      <c r="F537" s="195">
        <f>F538</f>
        <v>17648.580000000002</v>
      </c>
      <c r="G537" s="195">
        <f t="shared" ref="G537:H539" si="235">G538</f>
        <v>17671.400000000001</v>
      </c>
      <c r="H537" s="195">
        <f t="shared" si="235"/>
        <v>14444.28</v>
      </c>
      <c r="I537" s="233"/>
      <c r="J537" s="233"/>
      <c r="K537" s="233"/>
    </row>
    <row r="538" spans="1:11" s="232" customFormat="1" ht="47.25" x14ac:dyDescent="0.25">
      <c r="A538" s="367" t="s">
        <v>586</v>
      </c>
      <c r="B538" s="370" t="s">
        <v>148</v>
      </c>
      <c r="C538" s="370" t="s">
        <v>84</v>
      </c>
      <c r="D538" s="370" t="s">
        <v>588</v>
      </c>
      <c r="E538" s="370"/>
      <c r="F538" s="196">
        <f>F539</f>
        <v>17648.580000000002</v>
      </c>
      <c r="G538" s="196">
        <f t="shared" si="235"/>
        <v>17671.400000000001</v>
      </c>
      <c r="H538" s="196">
        <f t="shared" si="235"/>
        <v>14444.28</v>
      </c>
      <c r="I538" s="233"/>
      <c r="J538" s="233"/>
      <c r="K538" s="233"/>
    </row>
    <row r="539" spans="1:11" ht="47.25" x14ac:dyDescent="0.25">
      <c r="A539" s="367" t="s">
        <v>152</v>
      </c>
      <c r="B539" s="370" t="s">
        <v>148</v>
      </c>
      <c r="C539" s="370" t="s">
        <v>84</v>
      </c>
      <c r="D539" s="370" t="s">
        <v>588</v>
      </c>
      <c r="E539" s="370" t="s">
        <v>153</v>
      </c>
      <c r="F539" s="196">
        <f>F540</f>
        <v>17648.580000000002</v>
      </c>
      <c r="G539" s="196">
        <f t="shared" si="235"/>
        <v>17671.400000000001</v>
      </c>
      <c r="H539" s="196">
        <f t="shared" si="235"/>
        <v>14444.28</v>
      </c>
    </row>
    <row r="540" spans="1:11" s="112" customFormat="1" ht="15.75" x14ac:dyDescent="0.25">
      <c r="A540" s="367" t="s">
        <v>154</v>
      </c>
      <c r="B540" s="370" t="s">
        <v>148</v>
      </c>
      <c r="C540" s="370" t="s">
        <v>84</v>
      </c>
      <c r="D540" s="370" t="s">
        <v>588</v>
      </c>
      <c r="E540" s="370" t="s">
        <v>155</v>
      </c>
      <c r="F540" s="196">
        <f>'Пр.4 Ведом23-25'!G632</f>
        <v>17648.580000000002</v>
      </c>
      <c r="G540" s="196">
        <f>'Пр.4 Ведом23-25'!H632</f>
        <v>17671.400000000001</v>
      </c>
      <c r="H540" s="196">
        <f>'Пр.4 Ведом23-25'!I632</f>
        <v>14444.28</v>
      </c>
      <c r="I540" s="233"/>
      <c r="J540" s="233"/>
      <c r="K540" s="233"/>
    </row>
    <row r="541" spans="1:11" ht="47.25" x14ac:dyDescent="0.25">
      <c r="A541" s="199" t="s">
        <v>354</v>
      </c>
      <c r="B541" s="200" t="s">
        <v>148</v>
      </c>
      <c r="C541" s="200" t="s">
        <v>84</v>
      </c>
      <c r="D541" s="200" t="s">
        <v>589</v>
      </c>
      <c r="E541" s="200"/>
      <c r="F541" s="195">
        <f>F542</f>
        <v>82396.5</v>
      </c>
      <c r="G541" s="195">
        <f t="shared" ref="G541:H543" si="236">G542</f>
        <v>82396.5</v>
      </c>
      <c r="H541" s="195">
        <f t="shared" si="236"/>
        <v>82396.5</v>
      </c>
    </row>
    <row r="542" spans="1:11" ht="47.25" x14ac:dyDescent="0.25">
      <c r="A542" s="367" t="s">
        <v>860</v>
      </c>
      <c r="B542" s="370" t="s">
        <v>148</v>
      </c>
      <c r="C542" s="370" t="s">
        <v>84</v>
      </c>
      <c r="D542" s="370" t="s">
        <v>769</v>
      </c>
      <c r="E542" s="370"/>
      <c r="F542" s="196">
        <f>F543</f>
        <v>82396.5</v>
      </c>
      <c r="G542" s="196">
        <f t="shared" si="236"/>
        <v>82396.5</v>
      </c>
      <c r="H542" s="196">
        <f t="shared" si="236"/>
        <v>82396.5</v>
      </c>
    </row>
    <row r="543" spans="1:11" ht="47.25" x14ac:dyDescent="0.25">
      <c r="A543" s="367" t="s">
        <v>152</v>
      </c>
      <c r="B543" s="370" t="s">
        <v>148</v>
      </c>
      <c r="C543" s="370" t="s">
        <v>84</v>
      </c>
      <c r="D543" s="370" t="s">
        <v>769</v>
      </c>
      <c r="E543" s="370" t="s">
        <v>153</v>
      </c>
      <c r="F543" s="196">
        <f>F544</f>
        <v>82396.5</v>
      </c>
      <c r="G543" s="196">
        <f t="shared" si="236"/>
        <v>82396.5</v>
      </c>
      <c r="H543" s="196">
        <f t="shared" si="236"/>
        <v>82396.5</v>
      </c>
    </row>
    <row r="544" spans="1:11" s="99" customFormat="1" ht="15.75" x14ac:dyDescent="0.25">
      <c r="A544" s="367" t="s">
        <v>154</v>
      </c>
      <c r="B544" s="370" t="s">
        <v>148</v>
      </c>
      <c r="C544" s="370" t="s">
        <v>84</v>
      </c>
      <c r="D544" s="370" t="s">
        <v>769</v>
      </c>
      <c r="E544" s="370" t="s">
        <v>155</v>
      </c>
      <c r="F544" s="196">
        <f>'Пр.4 Ведом23-25'!G636</f>
        <v>82396.5</v>
      </c>
      <c r="G544" s="196">
        <f>'Пр.4 Ведом23-25'!H636</f>
        <v>82396.5</v>
      </c>
      <c r="H544" s="196">
        <f>'Пр.4 Ведом23-25'!I636</f>
        <v>82396.5</v>
      </c>
      <c r="I544" s="115"/>
      <c r="J544" s="115"/>
      <c r="K544" s="115"/>
    </row>
    <row r="545" spans="1:11" s="67" customFormat="1" ht="31.5" x14ac:dyDescent="0.25">
      <c r="A545" s="199" t="s">
        <v>600</v>
      </c>
      <c r="B545" s="200" t="s">
        <v>148</v>
      </c>
      <c r="C545" s="200" t="s">
        <v>84</v>
      </c>
      <c r="D545" s="200" t="s">
        <v>591</v>
      </c>
      <c r="E545" s="200"/>
      <c r="F545" s="195">
        <f>F546+F549+F552</f>
        <v>4883.6283000000003</v>
      </c>
      <c r="G545" s="195">
        <f t="shared" ref="G545:H545" si="237">G546+G549+G552</f>
        <v>4883.5059000000001</v>
      </c>
      <c r="H545" s="195">
        <f t="shared" si="237"/>
        <v>4883.4503000000004</v>
      </c>
      <c r="I545" s="114"/>
      <c r="J545" s="114"/>
      <c r="K545" s="114"/>
    </row>
    <row r="546" spans="1:11" s="194" customFormat="1" ht="31.5" hidden="1" x14ac:dyDescent="0.25">
      <c r="A546" s="367" t="s">
        <v>156</v>
      </c>
      <c r="B546" s="370" t="s">
        <v>148</v>
      </c>
      <c r="C546" s="370" t="s">
        <v>84</v>
      </c>
      <c r="D546" s="370" t="s">
        <v>637</v>
      </c>
      <c r="E546" s="370"/>
      <c r="F546" s="196">
        <f>F547</f>
        <v>0</v>
      </c>
      <c r="G546" s="196">
        <f t="shared" ref="G546:H547" si="238">G547</f>
        <v>0</v>
      </c>
      <c r="H546" s="196">
        <f t="shared" si="238"/>
        <v>0</v>
      </c>
      <c r="I546" s="233"/>
      <c r="J546" s="233"/>
      <c r="K546" s="233"/>
    </row>
    <row r="547" spans="1:11" s="194" customFormat="1" ht="47.25" hidden="1" x14ac:dyDescent="0.25">
      <c r="A547" s="367" t="s">
        <v>152</v>
      </c>
      <c r="B547" s="370" t="s">
        <v>148</v>
      </c>
      <c r="C547" s="370" t="s">
        <v>84</v>
      </c>
      <c r="D547" s="370" t="s">
        <v>637</v>
      </c>
      <c r="E547" s="370" t="s">
        <v>153</v>
      </c>
      <c r="F547" s="196">
        <f>F548</f>
        <v>0</v>
      </c>
      <c r="G547" s="196">
        <f t="shared" si="238"/>
        <v>0</v>
      </c>
      <c r="H547" s="196">
        <f t="shared" si="238"/>
        <v>0</v>
      </c>
      <c r="I547" s="233"/>
      <c r="J547" s="233"/>
      <c r="K547" s="233"/>
    </row>
    <row r="548" spans="1:11" s="232" customFormat="1" ht="15.75" hidden="1" x14ac:dyDescent="0.25">
      <c r="A548" s="367" t="s">
        <v>154</v>
      </c>
      <c r="B548" s="370" t="s">
        <v>148</v>
      </c>
      <c r="C548" s="370" t="s">
        <v>84</v>
      </c>
      <c r="D548" s="370" t="s">
        <v>637</v>
      </c>
      <c r="E548" s="370" t="s">
        <v>155</v>
      </c>
      <c r="F548" s="196">
        <f>'Пр.4 Ведом23-25'!G640</f>
        <v>0</v>
      </c>
      <c r="G548" s="196">
        <f>'Пр.4 Ведом23-25'!H640</f>
        <v>0</v>
      </c>
      <c r="H548" s="196">
        <f>'Пр.4 Ведом23-25'!I640</f>
        <v>0</v>
      </c>
      <c r="I548" s="233"/>
      <c r="J548" s="233"/>
      <c r="K548" s="233"/>
    </row>
    <row r="549" spans="1:11" s="232" customFormat="1" ht="31.5" hidden="1" x14ac:dyDescent="0.25">
      <c r="A549" s="367" t="s">
        <v>863</v>
      </c>
      <c r="B549" s="370" t="s">
        <v>148</v>
      </c>
      <c r="C549" s="370" t="s">
        <v>84</v>
      </c>
      <c r="D549" s="370" t="s">
        <v>638</v>
      </c>
      <c r="E549" s="370"/>
      <c r="F549" s="196">
        <f>F550</f>
        <v>0</v>
      </c>
      <c r="G549" s="196">
        <f t="shared" ref="G549:H550" si="239">G550</f>
        <v>0</v>
      </c>
      <c r="H549" s="196">
        <f t="shared" si="239"/>
        <v>0</v>
      </c>
      <c r="I549" s="233"/>
      <c r="J549" s="233"/>
      <c r="K549" s="233"/>
    </row>
    <row r="550" spans="1:11" s="232" customFormat="1" ht="47.25" hidden="1" x14ac:dyDescent="0.25">
      <c r="A550" s="367" t="s">
        <v>152</v>
      </c>
      <c r="B550" s="370" t="s">
        <v>148</v>
      </c>
      <c r="C550" s="370" t="s">
        <v>84</v>
      </c>
      <c r="D550" s="370" t="s">
        <v>638</v>
      </c>
      <c r="E550" s="370" t="s">
        <v>153</v>
      </c>
      <c r="F550" s="196">
        <f>F551</f>
        <v>0</v>
      </c>
      <c r="G550" s="196">
        <f t="shared" si="239"/>
        <v>0</v>
      </c>
      <c r="H550" s="196">
        <f t="shared" si="239"/>
        <v>0</v>
      </c>
      <c r="I550" s="233"/>
      <c r="J550" s="233"/>
      <c r="K550" s="233"/>
    </row>
    <row r="551" spans="1:11" ht="15.75" hidden="1" x14ac:dyDescent="0.25">
      <c r="A551" s="367" t="s">
        <v>154</v>
      </c>
      <c r="B551" s="370" t="s">
        <v>148</v>
      </c>
      <c r="C551" s="370" t="s">
        <v>84</v>
      </c>
      <c r="D551" s="370" t="s">
        <v>638</v>
      </c>
      <c r="E551" s="370" t="s">
        <v>155</v>
      </c>
      <c r="F551" s="196">
        <f>'Пр.4 Ведом23-25'!G643</f>
        <v>0</v>
      </c>
      <c r="G551" s="196">
        <f>'Пр.4 Ведом23-25'!H643</f>
        <v>0</v>
      </c>
      <c r="H551" s="196">
        <f>'Пр.4 Ведом23-25'!I643</f>
        <v>0</v>
      </c>
    </row>
    <row r="552" spans="1:11" ht="31.5" x14ac:dyDescent="0.25">
      <c r="A552" s="20" t="s">
        <v>866</v>
      </c>
      <c r="B552" s="370" t="s">
        <v>148</v>
      </c>
      <c r="C552" s="370" t="s">
        <v>84</v>
      </c>
      <c r="D552" s="370" t="s">
        <v>592</v>
      </c>
      <c r="E552" s="370"/>
      <c r="F552" s="196">
        <f>F553</f>
        <v>4883.6283000000003</v>
      </c>
      <c r="G552" s="196">
        <f t="shared" ref="G552:H553" si="240">G553</f>
        <v>4883.5059000000001</v>
      </c>
      <c r="H552" s="196">
        <f t="shared" si="240"/>
        <v>4883.4503000000004</v>
      </c>
    </row>
    <row r="553" spans="1:11" ht="47.25" x14ac:dyDescent="0.25">
      <c r="A553" s="367" t="s">
        <v>152</v>
      </c>
      <c r="B553" s="370" t="s">
        <v>148</v>
      </c>
      <c r="C553" s="370" t="s">
        <v>84</v>
      </c>
      <c r="D553" s="370" t="s">
        <v>592</v>
      </c>
      <c r="E553" s="370" t="s">
        <v>153</v>
      </c>
      <c r="F553" s="196">
        <f>F554</f>
        <v>4883.6283000000003</v>
      </c>
      <c r="G553" s="196">
        <f t="shared" si="240"/>
        <v>4883.5059000000001</v>
      </c>
      <c r="H553" s="196">
        <f t="shared" si="240"/>
        <v>4883.4503000000004</v>
      </c>
    </row>
    <row r="554" spans="1:11" ht="15.75" x14ac:dyDescent="0.25">
      <c r="A554" s="367" t="s">
        <v>154</v>
      </c>
      <c r="B554" s="370" t="s">
        <v>148</v>
      </c>
      <c r="C554" s="370" t="s">
        <v>84</v>
      </c>
      <c r="D554" s="370" t="s">
        <v>592</v>
      </c>
      <c r="E554" s="370" t="s">
        <v>155</v>
      </c>
      <c r="F554" s="196">
        <f>'Пр.4 Ведом23-25'!G646</f>
        <v>4883.6283000000003</v>
      </c>
      <c r="G554" s="196">
        <f>'Пр.4 Ведом23-25'!H646</f>
        <v>4883.5059000000001</v>
      </c>
      <c r="H554" s="196">
        <f>'Пр.4 Ведом23-25'!I646</f>
        <v>4883.4503000000004</v>
      </c>
    </row>
    <row r="555" spans="1:11" ht="31.5" x14ac:dyDescent="0.25">
      <c r="A555" s="119" t="s">
        <v>386</v>
      </c>
      <c r="B555" s="200" t="s">
        <v>148</v>
      </c>
      <c r="C555" s="200" t="s">
        <v>84</v>
      </c>
      <c r="D555" s="200" t="s">
        <v>594</v>
      </c>
      <c r="E555" s="200"/>
      <c r="F555" s="160">
        <f>F556+F559+F562</f>
        <v>2900.62</v>
      </c>
      <c r="G555" s="160">
        <f t="shared" ref="G555:H555" si="241">G556+G559+G562</f>
        <v>2126.62</v>
      </c>
      <c r="H555" s="160">
        <f t="shared" si="241"/>
        <v>2126.62</v>
      </c>
    </row>
    <row r="556" spans="1:11" ht="31.5" hidden="1" x14ac:dyDescent="0.25">
      <c r="A556" s="367" t="s">
        <v>158</v>
      </c>
      <c r="B556" s="370" t="s">
        <v>148</v>
      </c>
      <c r="C556" s="370" t="s">
        <v>84</v>
      </c>
      <c r="D556" s="370" t="s">
        <v>602</v>
      </c>
      <c r="E556" s="370"/>
      <c r="F556" s="158">
        <f>F557</f>
        <v>0</v>
      </c>
      <c r="G556" s="158">
        <f t="shared" ref="G556:H557" si="242">G557</f>
        <v>0</v>
      </c>
      <c r="H556" s="158">
        <f t="shared" si="242"/>
        <v>0</v>
      </c>
    </row>
    <row r="557" spans="1:11" ht="47.25" hidden="1" x14ac:dyDescent="0.25">
      <c r="A557" s="367" t="s">
        <v>152</v>
      </c>
      <c r="B557" s="370" t="s">
        <v>148</v>
      </c>
      <c r="C557" s="370" t="s">
        <v>84</v>
      </c>
      <c r="D557" s="370" t="s">
        <v>602</v>
      </c>
      <c r="E557" s="370" t="s">
        <v>153</v>
      </c>
      <c r="F557" s="158">
        <f>F558</f>
        <v>0</v>
      </c>
      <c r="G557" s="158">
        <f t="shared" si="242"/>
        <v>0</v>
      </c>
      <c r="H557" s="158">
        <f t="shared" si="242"/>
        <v>0</v>
      </c>
    </row>
    <row r="558" spans="1:11" ht="15.75" hidden="1" x14ac:dyDescent="0.25">
      <c r="A558" s="367" t="s">
        <v>154</v>
      </c>
      <c r="B558" s="370" t="s">
        <v>148</v>
      </c>
      <c r="C558" s="370" t="s">
        <v>84</v>
      </c>
      <c r="D558" s="370" t="s">
        <v>602</v>
      </c>
      <c r="E558" s="370" t="s">
        <v>155</v>
      </c>
      <c r="F558" s="158">
        <f>'Пр.4 Ведом23-25'!G650</f>
        <v>0</v>
      </c>
      <c r="G558" s="158">
        <f>'Пр.4 Ведом23-25'!H650</f>
        <v>0</v>
      </c>
      <c r="H558" s="158">
        <f>'Пр.4 Ведом23-25'!I650</f>
        <v>0</v>
      </c>
    </row>
    <row r="559" spans="1:11" ht="31.5" x14ac:dyDescent="0.25">
      <c r="A559" s="36" t="s">
        <v>266</v>
      </c>
      <c r="B559" s="370" t="s">
        <v>148</v>
      </c>
      <c r="C559" s="370" t="s">
        <v>84</v>
      </c>
      <c r="D559" s="370" t="s">
        <v>595</v>
      </c>
      <c r="E559" s="370"/>
      <c r="F559" s="158">
        <f>F560</f>
        <v>2451</v>
      </c>
      <c r="G559" s="158">
        <f t="shared" ref="G559:H560" si="243">G560</f>
        <v>1677</v>
      </c>
      <c r="H559" s="158">
        <f t="shared" si="243"/>
        <v>1677</v>
      </c>
    </row>
    <row r="560" spans="1:11" ht="47.25" x14ac:dyDescent="0.25">
      <c r="A560" s="20" t="s">
        <v>152</v>
      </c>
      <c r="B560" s="370" t="s">
        <v>148</v>
      </c>
      <c r="C560" s="370" t="s">
        <v>84</v>
      </c>
      <c r="D560" s="370" t="s">
        <v>595</v>
      </c>
      <c r="E560" s="370" t="s">
        <v>153</v>
      </c>
      <c r="F560" s="158">
        <f>F561</f>
        <v>2451</v>
      </c>
      <c r="G560" s="158">
        <f t="shared" si="243"/>
        <v>1677</v>
      </c>
      <c r="H560" s="158">
        <f t="shared" si="243"/>
        <v>1677</v>
      </c>
    </row>
    <row r="561" spans="1:11" s="232" customFormat="1" ht="15.75" x14ac:dyDescent="0.25">
      <c r="A561" s="97" t="s">
        <v>154</v>
      </c>
      <c r="B561" s="370" t="s">
        <v>148</v>
      </c>
      <c r="C561" s="370" t="s">
        <v>84</v>
      </c>
      <c r="D561" s="370" t="s">
        <v>595</v>
      </c>
      <c r="E561" s="370" t="s">
        <v>155</v>
      </c>
      <c r="F561" s="158">
        <f>'Пр.4 Ведом23-25'!G653</f>
        <v>2451</v>
      </c>
      <c r="G561" s="158">
        <f>'Пр.4 Ведом23-25'!H653</f>
        <v>1677</v>
      </c>
      <c r="H561" s="158">
        <f>'Пр.4 Ведом23-25'!I653</f>
        <v>1677</v>
      </c>
      <c r="I561" s="233"/>
      <c r="J561" s="233"/>
      <c r="K561" s="233"/>
    </row>
    <row r="562" spans="1:11" s="232" customFormat="1" ht="47.25" x14ac:dyDescent="0.25">
      <c r="A562" s="36" t="s">
        <v>267</v>
      </c>
      <c r="B562" s="370" t="s">
        <v>148</v>
      </c>
      <c r="C562" s="370" t="s">
        <v>84</v>
      </c>
      <c r="D562" s="370" t="s">
        <v>596</v>
      </c>
      <c r="E562" s="370"/>
      <c r="F562" s="158">
        <f>F563</f>
        <v>449.62</v>
      </c>
      <c r="G562" s="158">
        <f t="shared" ref="G562:H563" si="244">G563</f>
        <v>449.62</v>
      </c>
      <c r="H562" s="158">
        <f t="shared" si="244"/>
        <v>449.62</v>
      </c>
      <c r="I562" s="233"/>
      <c r="J562" s="233"/>
      <c r="K562" s="233"/>
    </row>
    <row r="563" spans="1:11" s="232" customFormat="1" ht="47.25" x14ac:dyDescent="0.25">
      <c r="A563" s="20" t="s">
        <v>152</v>
      </c>
      <c r="B563" s="370" t="s">
        <v>148</v>
      </c>
      <c r="C563" s="370" t="s">
        <v>84</v>
      </c>
      <c r="D563" s="370" t="s">
        <v>596</v>
      </c>
      <c r="E563" s="370" t="s">
        <v>153</v>
      </c>
      <c r="F563" s="158">
        <f>F564</f>
        <v>449.62</v>
      </c>
      <c r="G563" s="158">
        <f t="shared" si="244"/>
        <v>449.62</v>
      </c>
      <c r="H563" s="158">
        <f t="shared" si="244"/>
        <v>449.62</v>
      </c>
      <c r="I563" s="233"/>
      <c r="J563" s="233"/>
      <c r="K563" s="233"/>
    </row>
    <row r="564" spans="1:11" s="112" customFormat="1" ht="15.75" x14ac:dyDescent="0.25">
      <c r="A564" s="97" t="s">
        <v>154</v>
      </c>
      <c r="B564" s="370" t="s">
        <v>148</v>
      </c>
      <c r="C564" s="370" t="s">
        <v>84</v>
      </c>
      <c r="D564" s="370" t="s">
        <v>596</v>
      </c>
      <c r="E564" s="370" t="s">
        <v>155</v>
      </c>
      <c r="F564" s="158">
        <f>'Пр.4 Ведом23-25'!G656</f>
        <v>449.62</v>
      </c>
      <c r="G564" s="158">
        <f>'Пр.4 Ведом23-25'!H656</f>
        <v>449.62</v>
      </c>
      <c r="H564" s="158">
        <f>'Пр.4 Ведом23-25'!I656</f>
        <v>449.62</v>
      </c>
      <c r="I564" s="233"/>
      <c r="J564" s="233"/>
      <c r="K564" s="233"/>
    </row>
    <row r="565" spans="1:11" s="112" customFormat="1" ht="31.5" x14ac:dyDescent="0.25">
      <c r="A565" s="199" t="s">
        <v>743</v>
      </c>
      <c r="B565" s="200" t="s">
        <v>148</v>
      </c>
      <c r="C565" s="200" t="s">
        <v>84</v>
      </c>
      <c r="D565" s="200" t="s">
        <v>597</v>
      </c>
      <c r="E565" s="200"/>
      <c r="F565" s="160">
        <f>F566</f>
        <v>598.4</v>
      </c>
      <c r="G565" s="160">
        <f t="shared" ref="G565:H567" si="245">G566</f>
        <v>622.29999999999995</v>
      </c>
      <c r="H565" s="160">
        <f t="shared" si="245"/>
        <v>647.1</v>
      </c>
      <c r="I565" s="233"/>
      <c r="J565" s="233"/>
      <c r="K565" s="233"/>
    </row>
    <row r="566" spans="1:11" s="112" customFormat="1" ht="31.5" x14ac:dyDescent="0.25">
      <c r="A566" s="367" t="s">
        <v>744</v>
      </c>
      <c r="B566" s="370" t="s">
        <v>148</v>
      </c>
      <c r="C566" s="370" t="s">
        <v>84</v>
      </c>
      <c r="D566" s="370" t="s">
        <v>745</v>
      </c>
      <c r="E566" s="370"/>
      <c r="F566" s="158">
        <f>F567</f>
        <v>598.4</v>
      </c>
      <c r="G566" s="158">
        <f t="shared" si="245"/>
        <v>622.29999999999995</v>
      </c>
      <c r="H566" s="158">
        <f t="shared" si="245"/>
        <v>647.1</v>
      </c>
      <c r="I566" s="233"/>
      <c r="J566" s="233"/>
      <c r="K566" s="233"/>
    </row>
    <row r="567" spans="1:11" s="232" customFormat="1" ht="47.25" x14ac:dyDescent="0.25">
      <c r="A567" s="20" t="s">
        <v>152</v>
      </c>
      <c r="B567" s="370" t="s">
        <v>148</v>
      </c>
      <c r="C567" s="370" t="s">
        <v>84</v>
      </c>
      <c r="D567" s="370" t="s">
        <v>745</v>
      </c>
      <c r="E567" s="370" t="s">
        <v>153</v>
      </c>
      <c r="F567" s="158">
        <f>F568</f>
        <v>598.4</v>
      </c>
      <c r="G567" s="158">
        <f t="shared" si="245"/>
        <v>622.29999999999995</v>
      </c>
      <c r="H567" s="158">
        <f t="shared" si="245"/>
        <v>647.1</v>
      </c>
      <c r="I567" s="233"/>
      <c r="J567" s="233"/>
      <c r="K567" s="233"/>
    </row>
    <row r="568" spans="1:11" s="232" customFormat="1" ht="15.75" x14ac:dyDescent="0.25">
      <c r="A568" s="97" t="s">
        <v>154</v>
      </c>
      <c r="B568" s="370" t="s">
        <v>148</v>
      </c>
      <c r="C568" s="370" t="s">
        <v>84</v>
      </c>
      <c r="D568" s="370" t="s">
        <v>745</v>
      </c>
      <c r="E568" s="370" t="s">
        <v>155</v>
      </c>
      <c r="F568" s="158">
        <f>'Пр.4 Ведом23-25'!G660</f>
        <v>598.4</v>
      </c>
      <c r="G568" s="158">
        <f>'Пр.4 Ведом23-25'!H660</f>
        <v>622.29999999999995</v>
      </c>
      <c r="H568" s="158">
        <f>'Пр.4 Ведом23-25'!I660</f>
        <v>647.1</v>
      </c>
      <c r="I568" s="233"/>
      <c r="J568" s="233"/>
      <c r="K568" s="233"/>
    </row>
    <row r="569" spans="1:11" s="232" customFormat="1" ht="94.5" x14ac:dyDescent="0.25">
      <c r="A569" s="199" t="s">
        <v>553</v>
      </c>
      <c r="B569" s="200" t="s">
        <v>148</v>
      </c>
      <c r="C569" s="200" t="s">
        <v>84</v>
      </c>
      <c r="D569" s="200" t="s">
        <v>1010</v>
      </c>
      <c r="E569" s="200"/>
      <c r="F569" s="160">
        <f>F570</f>
        <v>701.07550000000003</v>
      </c>
      <c r="G569" s="160">
        <f t="shared" ref="G569:H571" si="246">G570</f>
        <v>701.07550000000003</v>
      </c>
      <c r="H569" s="160">
        <f t="shared" si="246"/>
        <v>701.07550000000003</v>
      </c>
      <c r="I569" s="233"/>
      <c r="J569" s="233"/>
      <c r="K569" s="233"/>
    </row>
    <row r="570" spans="1:11" s="232" customFormat="1" ht="94.5" x14ac:dyDescent="0.25">
      <c r="A570" s="86" t="s">
        <v>681</v>
      </c>
      <c r="B570" s="370" t="s">
        <v>148</v>
      </c>
      <c r="C570" s="370" t="s">
        <v>84</v>
      </c>
      <c r="D570" s="370" t="s">
        <v>1011</v>
      </c>
      <c r="E570" s="370"/>
      <c r="F570" s="158">
        <f>F571</f>
        <v>701.07550000000003</v>
      </c>
      <c r="G570" s="158">
        <f t="shared" si="246"/>
        <v>701.07550000000003</v>
      </c>
      <c r="H570" s="158">
        <f t="shared" si="246"/>
        <v>701.07550000000003</v>
      </c>
      <c r="I570" s="233"/>
      <c r="J570" s="233"/>
      <c r="K570" s="233"/>
    </row>
    <row r="571" spans="1:11" s="232" customFormat="1" ht="47.25" x14ac:dyDescent="0.25">
      <c r="A571" s="367" t="s">
        <v>152</v>
      </c>
      <c r="B571" s="370" t="s">
        <v>148</v>
      </c>
      <c r="C571" s="370" t="s">
        <v>84</v>
      </c>
      <c r="D571" s="370" t="s">
        <v>1011</v>
      </c>
      <c r="E571" s="370" t="s">
        <v>153</v>
      </c>
      <c r="F571" s="158">
        <f>F572</f>
        <v>701.07550000000003</v>
      </c>
      <c r="G571" s="158">
        <f t="shared" si="246"/>
        <v>701.07550000000003</v>
      </c>
      <c r="H571" s="158">
        <f t="shared" si="246"/>
        <v>701.07550000000003</v>
      </c>
      <c r="I571" s="233"/>
      <c r="J571" s="233"/>
      <c r="K571" s="233"/>
    </row>
    <row r="572" spans="1:11" s="232" customFormat="1" ht="15.75" x14ac:dyDescent="0.25">
      <c r="A572" s="367" t="s">
        <v>154</v>
      </c>
      <c r="B572" s="370" t="s">
        <v>148</v>
      </c>
      <c r="C572" s="370" t="s">
        <v>84</v>
      </c>
      <c r="D572" s="370" t="s">
        <v>1011</v>
      </c>
      <c r="E572" s="370" t="s">
        <v>155</v>
      </c>
      <c r="F572" s="158">
        <f>'Пр.4 Ведом23-25'!G664</f>
        <v>701.07550000000003</v>
      </c>
      <c r="G572" s="158">
        <f>'Пр.4 Ведом23-25'!H664</f>
        <v>701.07550000000003</v>
      </c>
      <c r="H572" s="158">
        <f>'Пр.4 Ведом23-25'!I664</f>
        <v>701.07550000000003</v>
      </c>
      <c r="I572" s="233"/>
      <c r="J572" s="233"/>
      <c r="K572" s="233"/>
    </row>
    <row r="573" spans="1:11" s="232" customFormat="1" ht="47.25" x14ac:dyDescent="0.25">
      <c r="A573" s="23" t="s">
        <v>903</v>
      </c>
      <c r="B573" s="200" t="s">
        <v>148</v>
      </c>
      <c r="C573" s="200" t="s">
        <v>84</v>
      </c>
      <c r="D573" s="200" t="s">
        <v>165</v>
      </c>
      <c r="E573" s="200"/>
      <c r="F573" s="195">
        <f>F574</f>
        <v>25</v>
      </c>
      <c r="G573" s="195">
        <f t="shared" ref="G573:H576" si="247">G574</f>
        <v>0</v>
      </c>
      <c r="H573" s="195">
        <f t="shared" si="247"/>
        <v>0</v>
      </c>
      <c r="I573" s="233"/>
      <c r="J573" s="233"/>
      <c r="K573" s="233"/>
    </row>
    <row r="574" spans="1:11" s="232" customFormat="1" ht="63" x14ac:dyDescent="0.25">
      <c r="A574" s="23" t="s">
        <v>442</v>
      </c>
      <c r="B574" s="200" t="s">
        <v>148</v>
      </c>
      <c r="C574" s="200" t="s">
        <v>84</v>
      </c>
      <c r="D574" s="200" t="s">
        <v>377</v>
      </c>
      <c r="E574" s="200"/>
      <c r="F574" s="195">
        <f>F575</f>
        <v>25</v>
      </c>
      <c r="G574" s="195">
        <f t="shared" si="247"/>
        <v>0</v>
      </c>
      <c r="H574" s="195">
        <f t="shared" si="247"/>
        <v>0</v>
      </c>
      <c r="I574" s="233"/>
      <c r="J574" s="233"/>
      <c r="K574" s="233"/>
    </row>
    <row r="575" spans="1:11" s="232" customFormat="1" ht="47.25" x14ac:dyDescent="0.25">
      <c r="A575" s="21" t="s">
        <v>499</v>
      </c>
      <c r="B575" s="370" t="s">
        <v>148</v>
      </c>
      <c r="C575" s="370" t="s">
        <v>84</v>
      </c>
      <c r="D575" s="370" t="s">
        <v>378</v>
      </c>
      <c r="E575" s="370"/>
      <c r="F575" s="196">
        <f>F576</f>
        <v>25</v>
      </c>
      <c r="G575" s="196">
        <f t="shared" si="247"/>
        <v>0</v>
      </c>
      <c r="H575" s="196">
        <f t="shared" si="247"/>
        <v>0</v>
      </c>
      <c r="I575" s="233"/>
      <c r="J575" s="233"/>
      <c r="K575" s="233"/>
    </row>
    <row r="576" spans="1:11" s="232" customFormat="1" ht="47.25" x14ac:dyDescent="0.25">
      <c r="A576" s="21" t="s">
        <v>152</v>
      </c>
      <c r="B576" s="370" t="s">
        <v>148</v>
      </c>
      <c r="C576" s="370" t="s">
        <v>84</v>
      </c>
      <c r="D576" s="370" t="s">
        <v>378</v>
      </c>
      <c r="E576" s="370" t="s">
        <v>153</v>
      </c>
      <c r="F576" s="196">
        <f>F577</f>
        <v>25</v>
      </c>
      <c r="G576" s="196">
        <f t="shared" si="247"/>
        <v>0</v>
      </c>
      <c r="H576" s="196">
        <f t="shared" si="247"/>
        <v>0</v>
      </c>
      <c r="I576" s="233"/>
      <c r="J576" s="233"/>
      <c r="K576" s="233"/>
    </row>
    <row r="577" spans="1:11" ht="15.75" x14ac:dyDescent="0.25">
      <c r="A577" s="21" t="s">
        <v>154</v>
      </c>
      <c r="B577" s="370" t="s">
        <v>148</v>
      </c>
      <c r="C577" s="370" t="s">
        <v>84</v>
      </c>
      <c r="D577" s="370" t="s">
        <v>378</v>
      </c>
      <c r="E577" s="370" t="s">
        <v>155</v>
      </c>
      <c r="F577" s="158">
        <f>'Пр.4 Ведом23-25'!G669</f>
        <v>25</v>
      </c>
      <c r="G577" s="158">
        <f>'Пр.4 Ведом23-25'!H669</f>
        <v>0</v>
      </c>
      <c r="H577" s="158">
        <f>'Пр.4 Ведом23-25'!I669</f>
        <v>0</v>
      </c>
    </row>
    <row r="578" spans="1:11" ht="47.25" x14ac:dyDescent="0.25">
      <c r="A578" s="230" t="s">
        <v>861</v>
      </c>
      <c r="B578" s="200" t="s">
        <v>148</v>
      </c>
      <c r="C578" s="200" t="s">
        <v>84</v>
      </c>
      <c r="D578" s="200" t="s">
        <v>264</v>
      </c>
      <c r="E578" s="204"/>
      <c r="F578" s="160">
        <f>F579</f>
        <v>594</v>
      </c>
      <c r="G578" s="160">
        <f t="shared" ref="G578:H581" si="248">G579</f>
        <v>594</v>
      </c>
      <c r="H578" s="160">
        <f t="shared" si="248"/>
        <v>594</v>
      </c>
    </row>
    <row r="579" spans="1:11" s="112" customFormat="1" ht="47.25" x14ac:dyDescent="0.25">
      <c r="A579" s="230" t="s">
        <v>346</v>
      </c>
      <c r="B579" s="200" t="s">
        <v>148</v>
      </c>
      <c r="C579" s="200" t="s">
        <v>84</v>
      </c>
      <c r="D579" s="200" t="s">
        <v>344</v>
      </c>
      <c r="E579" s="204"/>
      <c r="F579" s="160">
        <f>F580</f>
        <v>594</v>
      </c>
      <c r="G579" s="160">
        <f t="shared" si="248"/>
        <v>594</v>
      </c>
      <c r="H579" s="160">
        <f t="shared" si="248"/>
        <v>594</v>
      </c>
      <c r="I579" s="233"/>
      <c r="J579" s="233"/>
      <c r="K579" s="233"/>
    </row>
    <row r="580" spans="1:11" s="112" customFormat="1" ht="47.25" x14ac:dyDescent="0.25">
      <c r="A580" s="28" t="s">
        <v>279</v>
      </c>
      <c r="B580" s="370" t="s">
        <v>148</v>
      </c>
      <c r="C580" s="370" t="s">
        <v>84</v>
      </c>
      <c r="D580" s="370" t="s">
        <v>379</v>
      </c>
      <c r="E580" s="202"/>
      <c r="F580" s="158">
        <f>F581</f>
        <v>594</v>
      </c>
      <c r="G580" s="158">
        <f t="shared" si="248"/>
        <v>594</v>
      </c>
      <c r="H580" s="158">
        <f t="shared" si="248"/>
        <v>594</v>
      </c>
      <c r="I580" s="233"/>
      <c r="J580" s="233"/>
      <c r="K580" s="233"/>
    </row>
    <row r="581" spans="1:11" ht="47.25" x14ac:dyDescent="0.25">
      <c r="A581" s="20" t="s">
        <v>152</v>
      </c>
      <c r="B581" s="370" t="s">
        <v>148</v>
      </c>
      <c r="C581" s="370" t="s">
        <v>84</v>
      </c>
      <c r="D581" s="370" t="s">
        <v>379</v>
      </c>
      <c r="E581" s="202" t="s">
        <v>153</v>
      </c>
      <c r="F581" s="158">
        <f>F582</f>
        <v>594</v>
      </c>
      <c r="G581" s="158">
        <f t="shared" si="248"/>
        <v>594</v>
      </c>
      <c r="H581" s="158">
        <f t="shared" si="248"/>
        <v>594</v>
      </c>
    </row>
    <row r="582" spans="1:11" ht="15.75" x14ac:dyDescent="0.25">
      <c r="A582" s="97" t="s">
        <v>154</v>
      </c>
      <c r="B582" s="370" t="s">
        <v>148</v>
      </c>
      <c r="C582" s="370" t="s">
        <v>84</v>
      </c>
      <c r="D582" s="370" t="s">
        <v>379</v>
      </c>
      <c r="E582" s="202" t="s">
        <v>155</v>
      </c>
      <c r="F582" s="196">
        <f>'Пр.4 Ведом23-25'!G674</f>
        <v>594</v>
      </c>
      <c r="G582" s="196">
        <f>'Пр.4 Ведом23-25'!H674</f>
        <v>594</v>
      </c>
      <c r="H582" s="196">
        <f>'Пр.4 Ведом23-25'!I674</f>
        <v>594</v>
      </c>
    </row>
    <row r="583" spans="1:11" s="194" customFormat="1" ht="15.75" x14ac:dyDescent="0.25">
      <c r="A583" s="199" t="s">
        <v>193</v>
      </c>
      <c r="B583" s="200" t="s">
        <v>148</v>
      </c>
      <c r="C583" s="200" t="s">
        <v>122</v>
      </c>
      <c r="D583" s="200"/>
      <c r="E583" s="200"/>
      <c r="F583" s="195">
        <f>F584+F640+F645</f>
        <v>232940.60239999995</v>
      </c>
      <c r="G583" s="195">
        <f>G584+G640+G645</f>
        <v>229844.48485000001</v>
      </c>
      <c r="H583" s="195">
        <f>H584+H640+H645</f>
        <v>245711.09145000001</v>
      </c>
      <c r="I583" s="233"/>
      <c r="J583" s="233"/>
      <c r="K583" s="233"/>
    </row>
    <row r="584" spans="1:11" s="194" customFormat="1" ht="47.25" x14ac:dyDescent="0.25">
      <c r="A584" s="199" t="s">
        <v>917</v>
      </c>
      <c r="B584" s="200" t="s">
        <v>148</v>
      </c>
      <c r="C584" s="200" t="s">
        <v>122</v>
      </c>
      <c r="D584" s="200" t="s">
        <v>192</v>
      </c>
      <c r="E584" s="200"/>
      <c r="F584" s="195">
        <f>F585+F589+F596+F609+F616+F620+F624+F628+F632+F636</f>
        <v>232032.76239999995</v>
      </c>
      <c r="G584" s="195">
        <f t="shared" ref="G584:H584" si="249">G585+G589+G596+G609+G616+G620+G624+G628+G632+G636</f>
        <v>228936.64485000001</v>
      </c>
      <c r="H584" s="195">
        <f t="shared" si="249"/>
        <v>244803.25145000001</v>
      </c>
      <c r="I584" s="233"/>
      <c r="J584" s="233"/>
      <c r="K584" s="233"/>
    </row>
    <row r="585" spans="1:11" ht="31.5" x14ac:dyDescent="0.25">
      <c r="A585" s="199" t="s">
        <v>380</v>
      </c>
      <c r="B585" s="200" t="s">
        <v>148</v>
      </c>
      <c r="C585" s="200" t="s">
        <v>122</v>
      </c>
      <c r="D585" s="200" t="s">
        <v>587</v>
      </c>
      <c r="E585" s="200"/>
      <c r="F585" s="160">
        <f>F586</f>
        <v>31663</v>
      </c>
      <c r="G585" s="160">
        <f t="shared" ref="G585:H587" si="250">G586</f>
        <v>31484.41</v>
      </c>
      <c r="H585" s="160">
        <f t="shared" si="250"/>
        <v>31484.41</v>
      </c>
    </row>
    <row r="586" spans="1:11" ht="47.25" x14ac:dyDescent="0.25">
      <c r="A586" s="367" t="s">
        <v>590</v>
      </c>
      <c r="B586" s="370" t="s">
        <v>148</v>
      </c>
      <c r="C586" s="370" t="s">
        <v>122</v>
      </c>
      <c r="D586" s="370" t="s">
        <v>599</v>
      </c>
      <c r="E586" s="370"/>
      <c r="F586" s="158">
        <f>F587</f>
        <v>31663</v>
      </c>
      <c r="G586" s="158">
        <f t="shared" si="250"/>
        <v>31484.41</v>
      </c>
      <c r="H586" s="158">
        <f t="shared" si="250"/>
        <v>31484.41</v>
      </c>
    </row>
    <row r="587" spans="1:11" ht="47.25" x14ac:dyDescent="0.25">
      <c r="A587" s="367" t="s">
        <v>152</v>
      </c>
      <c r="B587" s="370" t="s">
        <v>148</v>
      </c>
      <c r="C587" s="370" t="s">
        <v>122</v>
      </c>
      <c r="D587" s="370" t="s">
        <v>599</v>
      </c>
      <c r="E587" s="370" t="s">
        <v>153</v>
      </c>
      <c r="F587" s="158">
        <f>F588</f>
        <v>31663</v>
      </c>
      <c r="G587" s="158">
        <f t="shared" si="250"/>
        <v>31484.41</v>
      </c>
      <c r="H587" s="158">
        <f t="shared" si="250"/>
        <v>31484.41</v>
      </c>
    </row>
    <row r="588" spans="1:11" s="194" customFormat="1" ht="15.75" x14ac:dyDescent="0.25">
      <c r="A588" s="367" t="s">
        <v>154</v>
      </c>
      <c r="B588" s="370" t="s">
        <v>148</v>
      </c>
      <c r="C588" s="370" t="s">
        <v>122</v>
      </c>
      <c r="D588" s="370" t="s">
        <v>599</v>
      </c>
      <c r="E588" s="370" t="s">
        <v>155</v>
      </c>
      <c r="F588" s="158">
        <f>'Пр.4 Ведом23-25'!G680</f>
        <v>31663</v>
      </c>
      <c r="G588" s="158">
        <f>'Пр.4 Ведом23-25'!H680</f>
        <v>31484.41</v>
      </c>
      <c r="H588" s="158">
        <f>'Пр.4 Ведом23-25'!I680</f>
        <v>31484.41</v>
      </c>
      <c r="I588" s="233"/>
      <c r="J588" s="233"/>
      <c r="K588" s="233"/>
    </row>
    <row r="589" spans="1:11" s="194" customFormat="1" ht="47.25" x14ac:dyDescent="0.25">
      <c r="A589" s="199" t="s">
        <v>354</v>
      </c>
      <c r="B589" s="200" t="s">
        <v>148</v>
      </c>
      <c r="C589" s="200" t="s">
        <v>122</v>
      </c>
      <c r="D589" s="200" t="s">
        <v>589</v>
      </c>
      <c r="E589" s="200"/>
      <c r="F589" s="160">
        <f>F590+F593</f>
        <v>181733.3</v>
      </c>
      <c r="G589" s="160">
        <f t="shared" ref="G589:H589" si="251">G590+G593</f>
        <v>181733.3</v>
      </c>
      <c r="H589" s="160">
        <f t="shared" si="251"/>
        <v>197525.19999999998</v>
      </c>
      <c r="I589" s="233"/>
      <c r="J589" s="233"/>
      <c r="K589" s="233"/>
    </row>
    <row r="590" spans="1:11" s="112" customFormat="1" ht="63" x14ac:dyDescent="0.25">
      <c r="A590" s="367" t="s">
        <v>653</v>
      </c>
      <c r="B590" s="370" t="s">
        <v>148</v>
      </c>
      <c r="C590" s="370" t="s">
        <v>122</v>
      </c>
      <c r="D590" s="370" t="s">
        <v>654</v>
      </c>
      <c r="E590" s="370"/>
      <c r="F590" s="201">
        <f>F591</f>
        <v>7226.1</v>
      </c>
      <c r="G590" s="201">
        <f t="shared" ref="G590:H591" si="252">G591</f>
        <v>7226.1</v>
      </c>
      <c r="H590" s="201">
        <f t="shared" si="252"/>
        <v>7226.1</v>
      </c>
      <c r="I590" s="233"/>
      <c r="J590" s="233"/>
      <c r="K590" s="233"/>
    </row>
    <row r="591" spans="1:11" s="112" customFormat="1" ht="47.25" x14ac:dyDescent="0.25">
      <c r="A591" s="367" t="s">
        <v>152</v>
      </c>
      <c r="B591" s="370" t="s">
        <v>148</v>
      </c>
      <c r="C591" s="370" t="s">
        <v>122</v>
      </c>
      <c r="D591" s="370" t="s">
        <v>654</v>
      </c>
      <c r="E591" s="370" t="s">
        <v>153</v>
      </c>
      <c r="F591" s="201">
        <f>F592</f>
        <v>7226.1</v>
      </c>
      <c r="G591" s="201">
        <f t="shared" si="252"/>
        <v>7226.1</v>
      </c>
      <c r="H591" s="201">
        <f t="shared" si="252"/>
        <v>7226.1</v>
      </c>
      <c r="I591" s="233"/>
      <c r="J591" s="233"/>
      <c r="K591" s="233"/>
    </row>
    <row r="592" spans="1:11" s="112" customFormat="1" ht="15.75" x14ac:dyDescent="0.25">
      <c r="A592" s="367" t="s">
        <v>154</v>
      </c>
      <c r="B592" s="370" t="s">
        <v>148</v>
      </c>
      <c r="C592" s="370" t="s">
        <v>122</v>
      </c>
      <c r="D592" s="370" t="s">
        <v>654</v>
      </c>
      <c r="E592" s="370" t="s">
        <v>155</v>
      </c>
      <c r="F592" s="201">
        <f>'Пр.4 Ведом23-25'!G684</f>
        <v>7226.1</v>
      </c>
      <c r="G592" s="201">
        <f>'Пр.4 Ведом23-25'!H684</f>
        <v>7226.1</v>
      </c>
      <c r="H592" s="201">
        <f>'Пр.4 Ведом23-25'!I684</f>
        <v>7226.1</v>
      </c>
      <c r="I592" s="233"/>
      <c r="J592" s="233"/>
      <c r="K592" s="233"/>
    </row>
    <row r="593" spans="1:12" s="112" customFormat="1" ht="47.25" x14ac:dyDescent="0.25">
      <c r="A593" s="367" t="s">
        <v>860</v>
      </c>
      <c r="B593" s="370" t="s">
        <v>148</v>
      </c>
      <c r="C593" s="370" t="s">
        <v>122</v>
      </c>
      <c r="D593" s="370" t="s">
        <v>769</v>
      </c>
      <c r="E593" s="370"/>
      <c r="F593" s="201">
        <f>F594</f>
        <v>174507.19999999998</v>
      </c>
      <c r="G593" s="201">
        <f t="shared" ref="G593:H594" si="253">G594</f>
        <v>174507.19999999998</v>
      </c>
      <c r="H593" s="201">
        <f t="shared" si="253"/>
        <v>190299.09999999998</v>
      </c>
      <c r="I593" s="233"/>
      <c r="J593" s="233"/>
      <c r="K593" s="233"/>
    </row>
    <row r="594" spans="1:12" s="112" customFormat="1" ht="47.25" x14ac:dyDescent="0.25">
      <c r="A594" s="367" t="s">
        <v>152</v>
      </c>
      <c r="B594" s="370" t="s">
        <v>148</v>
      </c>
      <c r="C594" s="370" t="s">
        <v>122</v>
      </c>
      <c r="D594" s="370" t="s">
        <v>769</v>
      </c>
      <c r="E594" s="370" t="s">
        <v>153</v>
      </c>
      <c r="F594" s="201">
        <f>F595</f>
        <v>174507.19999999998</v>
      </c>
      <c r="G594" s="201">
        <f t="shared" si="253"/>
        <v>174507.19999999998</v>
      </c>
      <c r="H594" s="201">
        <f t="shared" si="253"/>
        <v>190299.09999999998</v>
      </c>
      <c r="I594" s="233"/>
      <c r="J594" s="233"/>
      <c r="K594" s="233"/>
    </row>
    <row r="595" spans="1:12" s="232" customFormat="1" ht="15.75" x14ac:dyDescent="0.25">
      <c r="A595" s="367" t="s">
        <v>154</v>
      </c>
      <c r="B595" s="370" t="s">
        <v>148</v>
      </c>
      <c r="C595" s="370" t="s">
        <v>122</v>
      </c>
      <c r="D595" s="370" t="s">
        <v>769</v>
      </c>
      <c r="E595" s="370" t="s">
        <v>155</v>
      </c>
      <c r="F595" s="254">
        <f>'Пр.4 Ведом23-25'!G687</f>
        <v>174507.19999999998</v>
      </c>
      <c r="G595" s="254">
        <f>'Пр.4 Ведом23-25'!H687</f>
        <v>174507.19999999998</v>
      </c>
      <c r="H595" s="254">
        <f>'Пр.4 Ведом23-25'!I687</f>
        <v>190299.09999999998</v>
      </c>
      <c r="I595" s="233"/>
      <c r="J595" s="233"/>
      <c r="K595" s="233"/>
    </row>
    <row r="596" spans="1:12" s="232" customFormat="1" ht="31.5" x14ac:dyDescent="0.25">
      <c r="A596" s="199" t="s">
        <v>600</v>
      </c>
      <c r="B596" s="200" t="s">
        <v>148</v>
      </c>
      <c r="C596" s="200" t="s">
        <v>122</v>
      </c>
      <c r="D596" s="200" t="s">
        <v>591</v>
      </c>
      <c r="E596" s="200"/>
      <c r="F596" s="255">
        <f>F597+F600+F603+F606</f>
        <v>1094.7</v>
      </c>
      <c r="G596" s="255">
        <f t="shared" ref="G596:H596" si="254">G597+G600+G603+G606</f>
        <v>194.7</v>
      </c>
      <c r="H596" s="255">
        <f t="shared" si="254"/>
        <v>194.7</v>
      </c>
      <c r="I596" s="233"/>
      <c r="J596" s="233"/>
      <c r="K596" s="233"/>
    </row>
    <row r="597" spans="1:12" s="232" customFormat="1" ht="47.25" hidden="1" x14ac:dyDescent="0.25">
      <c r="A597" s="367" t="s">
        <v>195</v>
      </c>
      <c r="B597" s="370" t="s">
        <v>148</v>
      </c>
      <c r="C597" s="370" t="s">
        <v>122</v>
      </c>
      <c r="D597" s="370" t="s">
        <v>636</v>
      </c>
      <c r="E597" s="370"/>
      <c r="F597" s="254">
        <f>F598</f>
        <v>0</v>
      </c>
      <c r="G597" s="254">
        <f t="shared" ref="G597:H598" si="255">G598</f>
        <v>0</v>
      </c>
      <c r="H597" s="254">
        <f t="shared" si="255"/>
        <v>0</v>
      </c>
      <c r="I597" s="233"/>
      <c r="J597" s="233"/>
      <c r="K597" s="233"/>
    </row>
    <row r="598" spans="1:12" s="232" customFormat="1" ht="47.25" hidden="1" x14ac:dyDescent="0.25">
      <c r="A598" s="367" t="s">
        <v>152</v>
      </c>
      <c r="B598" s="370" t="s">
        <v>148</v>
      </c>
      <c r="C598" s="370" t="s">
        <v>122</v>
      </c>
      <c r="D598" s="370" t="s">
        <v>636</v>
      </c>
      <c r="E598" s="370" t="s">
        <v>153</v>
      </c>
      <c r="F598" s="254">
        <f>F599</f>
        <v>0</v>
      </c>
      <c r="G598" s="254">
        <f t="shared" si="255"/>
        <v>0</v>
      </c>
      <c r="H598" s="254">
        <f t="shared" si="255"/>
        <v>0</v>
      </c>
      <c r="I598" s="233"/>
      <c r="J598" s="233"/>
      <c r="K598" s="233"/>
    </row>
    <row r="599" spans="1:12" s="232" customFormat="1" ht="15.75" hidden="1" x14ac:dyDescent="0.25">
      <c r="A599" s="367" t="s">
        <v>154</v>
      </c>
      <c r="B599" s="370" t="s">
        <v>148</v>
      </c>
      <c r="C599" s="370" t="s">
        <v>122</v>
      </c>
      <c r="D599" s="370" t="s">
        <v>636</v>
      </c>
      <c r="E599" s="370" t="s">
        <v>155</v>
      </c>
      <c r="F599" s="254">
        <f>'Пр.4 Ведом23-25'!G691</f>
        <v>0</v>
      </c>
      <c r="G599" s="254">
        <f>'Пр.4 Ведом23-25'!H691</f>
        <v>0</v>
      </c>
      <c r="H599" s="254">
        <f>'Пр.4 Ведом23-25'!I691</f>
        <v>0</v>
      </c>
      <c r="I599" s="233"/>
      <c r="J599" s="233"/>
      <c r="K599" s="233"/>
    </row>
    <row r="600" spans="1:12" s="232" customFormat="1" ht="31.5" x14ac:dyDescent="0.25">
      <c r="A600" s="367" t="s">
        <v>156</v>
      </c>
      <c r="B600" s="370" t="s">
        <v>148</v>
      </c>
      <c r="C600" s="370" t="s">
        <v>122</v>
      </c>
      <c r="D600" s="370" t="s">
        <v>637</v>
      </c>
      <c r="E600" s="370"/>
      <c r="F600" s="254">
        <f>F601</f>
        <v>900</v>
      </c>
      <c r="G600" s="254">
        <f t="shared" ref="G600:H601" si="256">G601</f>
        <v>0</v>
      </c>
      <c r="H600" s="254">
        <f t="shared" si="256"/>
        <v>0</v>
      </c>
      <c r="I600" s="233"/>
      <c r="J600" s="233"/>
      <c r="K600" s="233"/>
    </row>
    <row r="601" spans="1:12" s="232" customFormat="1" ht="47.25" x14ac:dyDescent="0.25">
      <c r="A601" s="367" t="s">
        <v>152</v>
      </c>
      <c r="B601" s="370" t="s">
        <v>148</v>
      </c>
      <c r="C601" s="370" t="s">
        <v>122</v>
      </c>
      <c r="D601" s="370" t="s">
        <v>637</v>
      </c>
      <c r="E601" s="370" t="s">
        <v>153</v>
      </c>
      <c r="F601" s="254">
        <f>F602</f>
        <v>900</v>
      </c>
      <c r="G601" s="254">
        <f t="shared" si="256"/>
        <v>0</v>
      </c>
      <c r="H601" s="254">
        <f t="shared" si="256"/>
        <v>0</v>
      </c>
      <c r="I601" s="233"/>
      <c r="J601" s="233"/>
      <c r="K601" s="233"/>
    </row>
    <row r="602" spans="1:12" ht="15.75" x14ac:dyDescent="0.25">
      <c r="A602" s="367" t="s">
        <v>154</v>
      </c>
      <c r="B602" s="370" t="s">
        <v>148</v>
      </c>
      <c r="C602" s="370" t="s">
        <v>122</v>
      </c>
      <c r="D602" s="370" t="s">
        <v>637</v>
      </c>
      <c r="E602" s="370" t="s">
        <v>155</v>
      </c>
      <c r="F602" s="196">
        <f>'Пр.4 Ведом23-25'!G694</f>
        <v>900</v>
      </c>
      <c r="G602" s="196">
        <f>'Пр.4 Ведом23-25'!H694</f>
        <v>0</v>
      </c>
      <c r="H602" s="196">
        <f>'Пр.4 Ведом23-25'!I694</f>
        <v>0</v>
      </c>
      <c r="K602" s="123"/>
      <c r="L602" s="125"/>
    </row>
    <row r="603" spans="1:12" ht="31.5" hidden="1" x14ac:dyDescent="0.25">
      <c r="A603" s="367" t="s">
        <v>863</v>
      </c>
      <c r="B603" s="370" t="s">
        <v>148</v>
      </c>
      <c r="C603" s="370" t="s">
        <v>122</v>
      </c>
      <c r="D603" s="370" t="s">
        <v>638</v>
      </c>
      <c r="E603" s="370"/>
      <c r="F603" s="196">
        <f>F604</f>
        <v>0</v>
      </c>
      <c r="G603" s="196">
        <f t="shared" ref="G603:H604" si="257">G604</f>
        <v>0</v>
      </c>
      <c r="H603" s="196">
        <f t="shared" si="257"/>
        <v>0</v>
      </c>
    </row>
    <row r="604" spans="1:12" ht="47.25" hidden="1" x14ac:dyDescent="0.25">
      <c r="A604" s="367" t="s">
        <v>152</v>
      </c>
      <c r="B604" s="370" t="s">
        <v>148</v>
      </c>
      <c r="C604" s="370" t="s">
        <v>122</v>
      </c>
      <c r="D604" s="370" t="s">
        <v>638</v>
      </c>
      <c r="E604" s="370" t="s">
        <v>153</v>
      </c>
      <c r="F604" s="196">
        <f>F605</f>
        <v>0</v>
      </c>
      <c r="G604" s="196">
        <f t="shared" si="257"/>
        <v>0</v>
      </c>
      <c r="H604" s="196">
        <f t="shared" si="257"/>
        <v>0</v>
      </c>
    </row>
    <row r="605" spans="1:12" s="112" customFormat="1" ht="15.75" hidden="1" x14ac:dyDescent="0.25">
      <c r="A605" s="367" t="s">
        <v>154</v>
      </c>
      <c r="B605" s="370" t="s">
        <v>148</v>
      </c>
      <c r="C605" s="370" t="s">
        <v>122</v>
      </c>
      <c r="D605" s="370" t="s">
        <v>638</v>
      </c>
      <c r="E605" s="370" t="s">
        <v>155</v>
      </c>
      <c r="F605" s="196">
        <f>'Пр.4 Ведом23-25'!G697</f>
        <v>0</v>
      </c>
      <c r="G605" s="196">
        <f>'Пр.4 Ведом23-25'!H697</f>
        <v>0</v>
      </c>
      <c r="H605" s="196">
        <f>'Пр.4 Ведом23-25'!I697</f>
        <v>0</v>
      </c>
      <c r="I605" s="233"/>
      <c r="J605" s="233"/>
      <c r="K605" s="233"/>
    </row>
    <row r="606" spans="1:12" ht="31.5" x14ac:dyDescent="0.25">
      <c r="A606" s="367" t="s">
        <v>157</v>
      </c>
      <c r="B606" s="370" t="s">
        <v>148</v>
      </c>
      <c r="C606" s="370" t="s">
        <v>122</v>
      </c>
      <c r="D606" s="370" t="s">
        <v>601</v>
      </c>
      <c r="E606" s="370"/>
      <c r="F606" s="196">
        <f>F607</f>
        <v>194.7</v>
      </c>
      <c r="G606" s="196">
        <f t="shared" ref="G606:H607" si="258">G607</f>
        <v>194.7</v>
      </c>
      <c r="H606" s="196">
        <f t="shared" si="258"/>
        <v>194.7</v>
      </c>
    </row>
    <row r="607" spans="1:12" ht="47.25" x14ac:dyDescent="0.25">
      <c r="A607" s="367" t="s">
        <v>152</v>
      </c>
      <c r="B607" s="370" t="s">
        <v>148</v>
      </c>
      <c r="C607" s="370" t="s">
        <v>122</v>
      </c>
      <c r="D607" s="370" t="s">
        <v>601</v>
      </c>
      <c r="E607" s="370" t="s">
        <v>153</v>
      </c>
      <c r="F607" s="196">
        <f>F608</f>
        <v>194.7</v>
      </c>
      <c r="G607" s="196">
        <f t="shared" si="258"/>
        <v>194.7</v>
      </c>
      <c r="H607" s="196">
        <f t="shared" si="258"/>
        <v>194.7</v>
      </c>
    </row>
    <row r="608" spans="1:12" ht="15.75" x14ac:dyDescent="0.25">
      <c r="A608" s="367" t="s">
        <v>154</v>
      </c>
      <c r="B608" s="370" t="s">
        <v>148</v>
      </c>
      <c r="C608" s="370" t="s">
        <v>122</v>
      </c>
      <c r="D608" s="370" t="s">
        <v>601</v>
      </c>
      <c r="E608" s="370" t="s">
        <v>155</v>
      </c>
      <c r="F608" s="158">
        <f>'Пр.4 Ведом23-25'!G700</f>
        <v>194.7</v>
      </c>
      <c r="G608" s="158">
        <f>'Пр.4 Ведом23-25'!H700</f>
        <v>194.7</v>
      </c>
      <c r="H608" s="158">
        <f>'Пр.4 Ведом23-25'!I700</f>
        <v>194.7</v>
      </c>
    </row>
    <row r="609" spans="1:11" ht="31.5" x14ac:dyDescent="0.25">
      <c r="A609" s="119" t="s">
        <v>386</v>
      </c>
      <c r="B609" s="200" t="s">
        <v>148</v>
      </c>
      <c r="C609" s="200" t="s">
        <v>122</v>
      </c>
      <c r="D609" s="200" t="s">
        <v>594</v>
      </c>
      <c r="E609" s="200"/>
      <c r="F609" s="195">
        <f>F610+F613</f>
        <v>3397</v>
      </c>
      <c r="G609" s="195">
        <f t="shared" ref="G609:H609" si="259">G610+G613</f>
        <v>3397</v>
      </c>
      <c r="H609" s="195">
        <f t="shared" si="259"/>
        <v>3397</v>
      </c>
    </row>
    <row r="610" spans="1:11" s="112" customFormat="1" ht="31.5" hidden="1" x14ac:dyDescent="0.25">
      <c r="A610" s="367" t="s">
        <v>281</v>
      </c>
      <c r="B610" s="370" t="s">
        <v>148</v>
      </c>
      <c r="C610" s="370" t="s">
        <v>122</v>
      </c>
      <c r="D610" s="370" t="s">
        <v>602</v>
      </c>
      <c r="E610" s="370"/>
      <c r="F610" s="196">
        <f>F611</f>
        <v>0</v>
      </c>
      <c r="G610" s="196">
        <f t="shared" ref="G610:H611" si="260">G611</f>
        <v>0</v>
      </c>
      <c r="H610" s="196">
        <f t="shared" si="260"/>
        <v>0</v>
      </c>
      <c r="I610" s="233"/>
      <c r="J610" s="233"/>
      <c r="K610" s="233"/>
    </row>
    <row r="611" spans="1:11" s="112" customFormat="1" ht="47.25" hidden="1" x14ac:dyDescent="0.25">
      <c r="A611" s="367" t="s">
        <v>152</v>
      </c>
      <c r="B611" s="370" t="s">
        <v>148</v>
      </c>
      <c r="C611" s="370" t="s">
        <v>122</v>
      </c>
      <c r="D611" s="370" t="s">
        <v>602</v>
      </c>
      <c r="E611" s="370" t="s">
        <v>153</v>
      </c>
      <c r="F611" s="196">
        <f>F612</f>
        <v>0</v>
      </c>
      <c r="G611" s="196">
        <f t="shared" si="260"/>
        <v>0</v>
      </c>
      <c r="H611" s="196">
        <f t="shared" si="260"/>
        <v>0</v>
      </c>
      <c r="I611" s="233"/>
      <c r="J611" s="233"/>
      <c r="K611" s="233"/>
    </row>
    <row r="612" spans="1:11" s="112" customFormat="1" ht="15.75" hidden="1" x14ac:dyDescent="0.25">
      <c r="A612" s="367" t="s">
        <v>154</v>
      </c>
      <c r="B612" s="370" t="s">
        <v>148</v>
      </c>
      <c r="C612" s="370" t="s">
        <v>122</v>
      </c>
      <c r="D612" s="370" t="s">
        <v>602</v>
      </c>
      <c r="E612" s="370" t="s">
        <v>155</v>
      </c>
      <c r="F612" s="196">
        <f>'Пр.4 Ведом23-25'!G704</f>
        <v>0</v>
      </c>
      <c r="G612" s="196">
        <f>'Пр.4 Ведом23-25'!H704</f>
        <v>0</v>
      </c>
      <c r="H612" s="196">
        <f>'Пр.4 Ведом23-25'!I704</f>
        <v>0</v>
      </c>
      <c r="I612" s="233"/>
      <c r="J612" s="233"/>
      <c r="K612" s="233"/>
    </row>
    <row r="613" spans="1:11" ht="31.5" x14ac:dyDescent="0.25">
      <c r="A613" s="36" t="s">
        <v>266</v>
      </c>
      <c r="B613" s="370" t="s">
        <v>148</v>
      </c>
      <c r="C613" s="370" t="s">
        <v>122</v>
      </c>
      <c r="D613" s="370" t="s">
        <v>595</v>
      </c>
      <c r="E613" s="370"/>
      <c r="F613" s="196">
        <f>F614</f>
        <v>3397</v>
      </c>
      <c r="G613" s="196">
        <f t="shared" ref="G613:H614" si="261">G614</f>
        <v>3397</v>
      </c>
      <c r="H613" s="196">
        <f t="shared" si="261"/>
        <v>3397</v>
      </c>
    </row>
    <row r="614" spans="1:11" ht="47.25" x14ac:dyDescent="0.25">
      <c r="A614" s="20" t="s">
        <v>152</v>
      </c>
      <c r="B614" s="370" t="s">
        <v>148</v>
      </c>
      <c r="C614" s="370" t="s">
        <v>122</v>
      </c>
      <c r="D614" s="370" t="s">
        <v>595</v>
      </c>
      <c r="E614" s="370" t="s">
        <v>153</v>
      </c>
      <c r="F614" s="196">
        <f>F615</f>
        <v>3397</v>
      </c>
      <c r="G614" s="196">
        <f t="shared" si="261"/>
        <v>3397</v>
      </c>
      <c r="H614" s="196">
        <f t="shared" si="261"/>
        <v>3397</v>
      </c>
    </row>
    <row r="615" spans="1:11" ht="15.75" x14ac:dyDescent="0.25">
      <c r="A615" s="97" t="s">
        <v>154</v>
      </c>
      <c r="B615" s="370" t="s">
        <v>148</v>
      </c>
      <c r="C615" s="370" t="s">
        <v>122</v>
      </c>
      <c r="D615" s="370" t="s">
        <v>595</v>
      </c>
      <c r="E615" s="370" t="s">
        <v>155</v>
      </c>
      <c r="F615" s="196">
        <f>'Пр.4 Ведом23-25'!G707</f>
        <v>3397</v>
      </c>
      <c r="G615" s="196">
        <f>'Пр.4 Ведом23-25'!H707</f>
        <v>3397</v>
      </c>
      <c r="H615" s="196">
        <f>'Пр.4 Ведом23-25'!I707</f>
        <v>3397</v>
      </c>
    </row>
    <row r="616" spans="1:11" ht="31.5" x14ac:dyDescent="0.25">
      <c r="A616" s="199" t="s">
        <v>743</v>
      </c>
      <c r="B616" s="200" t="s">
        <v>148</v>
      </c>
      <c r="C616" s="200" t="s">
        <v>122</v>
      </c>
      <c r="D616" s="200" t="s">
        <v>597</v>
      </c>
      <c r="E616" s="200"/>
      <c r="F616" s="195">
        <f>F617</f>
        <v>5868.9616999999998</v>
      </c>
      <c r="G616" s="195">
        <f t="shared" ref="G616:H618" si="262">G617</f>
        <v>5887.8638499999997</v>
      </c>
      <c r="H616" s="195">
        <f t="shared" si="262"/>
        <v>5962.5704500000002</v>
      </c>
    </row>
    <row r="617" spans="1:11" ht="31.5" x14ac:dyDescent="0.25">
      <c r="A617" s="367" t="s">
        <v>744</v>
      </c>
      <c r="B617" s="370" t="s">
        <v>148</v>
      </c>
      <c r="C617" s="370" t="s">
        <v>122</v>
      </c>
      <c r="D617" s="370" t="s">
        <v>745</v>
      </c>
      <c r="E617" s="370"/>
      <c r="F617" s="196">
        <f>F618</f>
        <v>5868.9616999999998</v>
      </c>
      <c r="G617" s="196">
        <f t="shared" si="262"/>
        <v>5887.8638499999997</v>
      </c>
      <c r="H617" s="196">
        <f t="shared" si="262"/>
        <v>5962.5704500000002</v>
      </c>
    </row>
    <row r="618" spans="1:11" ht="47.25" x14ac:dyDescent="0.25">
      <c r="A618" s="367" t="s">
        <v>152</v>
      </c>
      <c r="B618" s="370" t="s">
        <v>148</v>
      </c>
      <c r="C618" s="370" t="s">
        <v>122</v>
      </c>
      <c r="D618" s="370" t="s">
        <v>745</v>
      </c>
      <c r="E618" s="370" t="s">
        <v>153</v>
      </c>
      <c r="F618" s="196">
        <f>F619</f>
        <v>5868.9616999999998</v>
      </c>
      <c r="G618" s="196">
        <f t="shared" si="262"/>
        <v>5887.8638499999997</v>
      </c>
      <c r="H618" s="196">
        <f t="shared" si="262"/>
        <v>5962.5704500000002</v>
      </c>
    </row>
    <row r="619" spans="1:11" ht="15.75" x14ac:dyDescent="0.25">
      <c r="A619" s="367" t="s">
        <v>154</v>
      </c>
      <c r="B619" s="370" t="s">
        <v>148</v>
      </c>
      <c r="C619" s="370" t="s">
        <v>122</v>
      </c>
      <c r="D619" s="370" t="s">
        <v>745</v>
      </c>
      <c r="E619" s="370" t="s">
        <v>155</v>
      </c>
      <c r="F619" s="196">
        <f>'Пр.4 Ведом23-25'!G711</f>
        <v>5868.9616999999998</v>
      </c>
      <c r="G619" s="196">
        <f>'Пр.4 Ведом23-25'!H711</f>
        <v>5887.8638499999997</v>
      </c>
      <c r="H619" s="196">
        <f>'Пр.4 Ведом23-25'!I711</f>
        <v>5962.5704500000002</v>
      </c>
    </row>
    <row r="620" spans="1:11" ht="31.5" x14ac:dyDescent="0.25">
      <c r="A620" s="148" t="s">
        <v>656</v>
      </c>
      <c r="B620" s="200" t="s">
        <v>148</v>
      </c>
      <c r="C620" s="200" t="s">
        <v>122</v>
      </c>
      <c r="D620" s="200" t="s">
        <v>1012</v>
      </c>
      <c r="E620" s="200"/>
      <c r="F620" s="195">
        <f>F621</f>
        <v>5302.7956999999997</v>
      </c>
      <c r="G620" s="195">
        <f t="shared" ref="G620:H622" si="263">G621</f>
        <v>5463.1</v>
      </c>
      <c r="H620" s="195">
        <f t="shared" si="263"/>
        <v>5463.1</v>
      </c>
    </row>
    <row r="621" spans="1:11" ht="63" x14ac:dyDescent="0.25">
      <c r="A621" s="147" t="s">
        <v>652</v>
      </c>
      <c r="B621" s="370" t="s">
        <v>148</v>
      </c>
      <c r="C621" s="370" t="s">
        <v>122</v>
      </c>
      <c r="D621" s="370" t="s">
        <v>1013</v>
      </c>
      <c r="E621" s="370"/>
      <c r="F621" s="196">
        <f>F622</f>
        <v>5302.7956999999997</v>
      </c>
      <c r="G621" s="196">
        <f t="shared" si="263"/>
        <v>5463.1</v>
      </c>
      <c r="H621" s="196">
        <f t="shared" si="263"/>
        <v>5463.1</v>
      </c>
    </row>
    <row r="622" spans="1:11" ht="47.25" x14ac:dyDescent="0.25">
      <c r="A622" s="21" t="s">
        <v>152</v>
      </c>
      <c r="B622" s="370" t="s">
        <v>148</v>
      </c>
      <c r="C622" s="370" t="s">
        <v>122</v>
      </c>
      <c r="D622" s="370" t="s">
        <v>1013</v>
      </c>
      <c r="E622" s="370" t="s">
        <v>153</v>
      </c>
      <c r="F622" s="196">
        <f>F623</f>
        <v>5302.7956999999997</v>
      </c>
      <c r="G622" s="196">
        <f t="shared" si="263"/>
        <v>5463.1</v>
      </c>
      <c r="H622" s="196">
        <f t="shared" si="263"/>
        <v>5463.1</v>
      </c>
    </row>
    <row r="623" spans="1:11" ht="15.75" x14ac:dyDescent="0.25">
      <c r="A623" s="21" t="s">
        <v>154</v>
      </c>
      <c r="B623" s="370" t="s">
        <v>148</v>
      </c>
      <c r="C623" s="370" t="s">
        <v>122</v>
      </c>
      <c r="D623" s="370" t="s">
        <v>1013</v>
      </c>
      <c r="E623" s="370" t="s">
        <v>155</v>
      </c>
      <c r="F623" s="196">
        <f>'Пр.4 Ведом23-25'!G715</f>
        <v>5302.7956999999997</v>
      </c>
      <c r="G623" s="196">
        <f>'Пр.4 Ведом23-25'!H715</f>
        <v>5463.1</v>
      </c>
      <c r="H623" s="196">
        <f>'Пр.4 Ведом23-25'!I715</f>
        <v>5463.1</v>
      </c>
    </row>
    <row r="624" spans="1:11" ht="47.25" hidden="1" x14ac:dyDescent="0.25">
      <c r="A624" s="117" t="s">
        <v>556</v>
      </c>
      <c r="B624" s="200" t="s">
        <v>148</v>
      </c>
      <c r="C624" s="200" t="s">
        <v>122</v>
      </c>
      <c r="D624" s="200" t="s">
        <v>639</v>
      </c>
      <c r="E624" s="200"/>
      <c r="F624" s="195">
        <f>F625</f>
        <v>0</v>
      </c>
      <c r="G624" s="195">
        <f t="shared" ref="G624:H626" si="264">G625</f>
        <v>0</v>
      </c>
      <c r="H624" s="195">
        <f t="shared" si="264"/>
        <v>0</v>
      </c>
    </row>
    <row r="625" spans="1:11" ht="78.75" hidden="1" x14ac:dyDescent="0.25">
      <c r="A625" s="97" t="s">
        <v>682</v>
      </c>
      <c r="B625" s="370" t="s">
        <v>148</v>
      </c>
      <c r="C625" s="370" t="s">
        <v>122</v>
      </c>
      <c r="D625" s="370" t="s">
        <v>640</v>
      </c>
      <c r="E625" s="370"/>
      <c r="F625" s="196">
        <f>F626</f>
        <v>0</v>
      </c>
      <c r="G625" s="196">
        <f t="shared" si="264"/>
        <v>0</v>
      </c>
      <c r="H625" s="196">
        <f t="shared" si="264"/>
        <v>0</v>
      </c>
    </row>
    <row r="626" spans="1:11" ht="47.25" hidden="1" x14ac:dyDescent="0.25">
      <c r="A626" s="21" t="s">
        <v>152</v>
      </c>
      <c r="B626" s="370" t="s">
        <v>148</v>
      </c>
      <c r="C626" s="370" t="s">
        <v>122</v>
      </c>
      <c r="D626" s="370" t="s">
        <v>640</v>
      </c>
      <c r="E626" s="370" t="s">
        <v>153</v>
      </c>
      <c r="F626" s="196">
        <f>F627</f>
        <v>0</v>
      </c>
      <c r="G626" s="196">
        <f t="shared" si="264"/>
        <v>0</v>
      </c>
      <c r="H626" s="196">
        <f t="shared" si="264"/>
        <v>0</v>
      </c>
    </row>
    <row r="627" spans="1:11" ht="15.75" hidden="1" x14ac:dyDescent="0.25">
      <c r="A627" s="21" t="s">
        <v>154</v>
      </c>
      <c r="B627" s="370" t="s">
        <v>148</v>
      </c>
      <c r="C627" s="370" t="s">
        <v>122</v>
      </c>
      <c r="D627" s="370" t="s">
        <v>640</v>
      </c>
      <c r="E627" s="370" t="s">
        <v>155</v>
      </c>
      <c r="F627" s="196">
        <f>'Пр.4 Ведом23-25'!G719</f>
        <v>0</v>
      </c>
      <c r="G627" s="196">
        <f>'Пр.4 Ведом23-25'!H719</f>
        <v>0</v>
      </c>
      <c r="H627" s="196">
        <f>'Пр.4 Ведом23-25'!I719</f>
        <v>0</v>
      </c>
    </row>
    <row r="628" spans="1:11" ht="31.5" hidden="1" x14ac:dyDescent="0.25">
      <c r="A628" s="23" t="s">
        <v>669</v>
      </c>
      <c r="B628" s="200" t="s">
        <v>148</v>
      </c>
      <c r="C628" s="200" t="s">
        <v>122</v>
      </c>
      <c r="D628" s="200" t="s">
        <v>670</v>
      </c>
      <c r="E628" s="370"/>
      <c r="F628" s="195">
        <f>F629</f>
        <v>0</v>
      </c>
      <c r="G628" s="195">
        <f t="shared" ref="G628:H630" si="265">G629</f>
        <v>0</v>
      </c>
      <c r="H628" s="195">
        <f t="shared" si="265"/>
        <v>0</v>
      </c>
    </row>
    <row r="629" spans="1:11" ht="63" hidden="1" x14ac:dyDescent="0.25">
      <c r="A629" s="21" t="s">
        <v>683</v>
      </c>
      <c r="B629" s="370" t="s">
        <v>148</v>
      </c>
      <c r="C629" s="370" t="s">
        <v>122</v>
      </c>
      <c r="D629" s="370" t="s">
        <v>671</v>
      </c>
      <c r="E629" s="370"/>
      <c r="F629" s="196">
        <f>F630</f>
        <v>0</v>
      </c>
      <c r="G629" s="196">
        <f t="shared" si="265"/>
        <v>0</v>
      </c>
      <c r="H629" s="196">
        <f t="shared" si="265"/>
        <v>0</v>
      </c>
    </row>
    <row r="630" spans="1:11" ht="47.25" hidden="1" x14ac:dyDescent="0.25">
      <c r="A630" s="21" t="s">
        <v>152</v>
      </c>
      <c r="B630" s="370" t="s">
        <v>148</v>
      </c>
      <c r="C630" s="370" t="s">
        <v>122</v>
      </c>
      <c r="D630" s="370" t="s">
        <v>671</v>
      </c>
      <c r="E630" s="370" t="s">
        <v>153</v>
      </c>
      <c r="F630" s="196">
        <f>F631</f>
        <v>0</v>
      </c>
      <c r="G630" s="196">
        <f t="shared" si="265"/>
        <v>0</v>
      </c>
      <c r="H630" s="196">
        <f t="shared" si="265"/>
        <v>0</v>
      </c>
    </row>
    <row r="631" spans="1:11" s="112" customFormat="1" ht="15.75" hidden="1" x14ac:dyDescent="0.25">
      <c r="A631" s="21" t="s">
        <v>154</v>
      </c>
      <c r="B631" s="370" t="s">
        <v>148</v>
      </c>
      <c r="C631" s="370" t="s">
        <v>122</v>
      </c>
      <c r="D631" s="370" t="s">
        <v>671</v>
      </c>
      <c r="E631" s="370" t="s">
        <v>155</v>
      </c>
      <c r="F631" s="201">
        <f>'Пр.4 Ведом23-25'!G723</f>
        <v>0</v>
      </c>
      <c r="G631" s="201">
        <f>'Пр.4 Ведом23-25'!H723</f>
        <v>0</v>
      </c>
      <c r="H631" s="201">
        <f>'Пр.4 Ведом23-25'!I723</f>
        <v>0</v>
      </c>
      <c r="I631" s="233"/>
      <c r="J631" s="233"/>
      <c r="K631" s="233"/>
    </row>
    <row r="632" spans="1:11" s="112" customFormat="1" ht="31.5" x14ac:dyDescent="0.25">
      <c r="A632" s="23" t="s">
        <v>673</v>
      </c>
      <c r="B632" s="200" t="s">
        <v>148</v>
      </c>
      <c r="C632" s="200" t="s">
        <v>122</v>
      </c>
      <c r="D632" s="200" t="s">
        <v>672</v>
      </c>
      <c r="E632" s="200"/>
      <c r="F632" s="198">
        <f>F633</f>
        <v>2709.8</v>
      </c>
      <c r="G632" s="198">
        <f t="shared" ref="G632:H634" si="266">G633</f>
        <v>0</v>
      </c>
      <c r="H632" s="198">
        <f t="shared" si="266"/>
        <v>0</v>
      </c>
      <c r="I632" s="233"/>
      <c r="J632" s="233"/>
      <c r="K632" s="233"/>
    </row>
    <row r="633" spans="1:11" s="112" customFormat="1" ht="63" x14ac:dyDescent="0.25">
      <c r="A633" s="21" t="s">
        <v>1041</v>
      </c>
      <c r="B633" s="370" t="s">
        <v>148</v>
      </c>
      <c r="C633" s="370" t="s">
        <v>122</v>
      </c>
      <c r="D633" s="370" t="s">
        <v>1040</v>
      </c>
      <c r="E633" s="370"/>
      <c r="F633" s="201">
        <f>F634</f>
        <v>2709.8</v>
      </c>
      <c r="G633" s="201">
        <f t="shared" si="266"/>
        <v>0</v>
      </c>
      <c r="H633" s="201">
        <f t="shared" si="266"/>
        <v>0</v>
      </c>
      <c r="I633" s="233"/>
      <c r="J633" s="233"/>
      <c r="K633" s="233"/>
    </row>
    <row r="634" spans="1:11" s="112" customFormat="1" ht="47.25" x14ac:dyDescent="0.25">
      <c r="A634" s="21" t="s">
        <v>152</v>
      </c>
      <c r="B634" s="370" t="s">
        <v>148</v>
      </c>
      <c r="C634" s="370" t="s">
        <v>122</v>
      </c>
      <c r="D634" s="370" t="s">
        <v>1040</v>
      </c>
      <c r="E634" s="370" t="s">
        <v>153</v>
      </c>
      <c r="F634" s="201">
        <f>F635</f>
        <v>2709.8</v>
      </c>
      <c r="G634" s="201">
        <f t="shared" si="266"/>
        <v>0</v>
      </c>
      <c r="H634" s="201">
        <f t="shared" si="266"/>
        <v>0</v>
      </c>
      <c r="I634" s="233"/>
      <c r="J634" s="233"/>
      <c r="K634" s="233"/>
    </row>
    <row r="635" spans="1:11" s="187" customFormat="1" ht="15.75" x14ac:dyDescent="0.25">
      <c r="A635" s="21" t="s">
        <v>154</v>
      </c>
      <c r="B635" s="370" t="s">
        <v>148</v>
      </c>
      <c r="C635" s="370" t="s">
        <v>122</v>
      </c>
      <c r="D635" s="370" t="s">
        <v>1040</v>
      </c>
      <c r="E635" s="370" t="s">
        <v>155</v>
      </c>
      <c r="F635" s="201">
        <f>'Пр.4 Ведом23-25'!G727</f>
        <v>2709.8</v>
      </c>
      <c r="G635" s="201">
        <f>'Пр.4 Ведом23-25'!H727</f>
        <v>0</v>
      </c>
      <c r="H635" s="201">
        <f>'Пр.4 Ведом23-25'!I727</f>
        <v>0</v>
      </c>
      <c r="I635" s="233"/>
      <c r="J635" s="233"/>
      <c r="K635" s="233"/>
    </row>
    <row r="636" spans="1:11" s="232" customFormat="1" ht="78.75" x14ac:dyDescent="0.25">
      <c r="A636" s="23" t="s">
        <v>1090</v>
      </c>
      <c r="B636" s="200" t="s">
        <v>148</v>
      </c>
      <c r="C636" s="200" t="s">
        <v>122</v>
      </c>
      <c r="D636" s="200" t="s">
        <v>1088</v>
      </c>
      <c r="E636" s="200"/>
      <c r="F636" s="198">
        <f>F637</f>
        <v>263.20499999999998</v>
      </c>
      <c r="G636" s="198">
        <f t="shared" ref="G636:H638" si="267">G637</f>
        <v>776.27099999999996</v>
      </c>
      <c r="H636" s="198">
        <f t="shared" si="267"/>
        <v>776.27099999999996</v>
      </c>
      <c r="I636" s="366"/>
      <c r="J636" s="366"/>
      <c r="K636" s="366"/>
    </row>
    <row r="637" spans="1:11" s="232" customFormat="1" ht="78.75" x14ac:dyDescent="0.25">
      <c r="A637" s="367" t="s">
        <v>1042</v>
      </c>
      <c r="B637" s="370" t="s">
        <v>148</v>
      </c>
      <c r="C637" s="370" t="s">
        <v>122</v>
      </c>
      <c r="D637" s="370" t="s">
        <v>1089</v>
      </c>
      <c r="E637" s="370"/>
      <c r="F637" s="201">
        <f>F638</f>
        <v>263.20499999999998</v>
      </c>
      <c r="G637" s="201">
        <f t="shared" si="267"/>
        <v>776.27099999999996</v>
      </c>
      <c r="H637" s="201">
        <f t="shared" si="267"/>
        <v>776.27099999999996</v>
      </c>
      <c r="I637" s="366"/>
      <c r="J637" s="366"/>
      <c r="K637" s="366"/>
    </row>
    <row r="638" spans="1:11" s="232" customFormat="1" ht="47.25" x14ac:dyDescent="0.25">
      <c r="A638" s="367" t="s">
        <v>152</v>
      </c>
      <c r="B638" s="370" t="s">
        <v>148</v>
      </c>
      <c r="C638" s="370" t="s">
        <v>122</v>
      </c>
      <c r="D638" s="370" t="s">
        <v>1089</v>
      </c>
      <c r="E638" s="370" t="s">
        <v>153</v>
      </c>
      <c r="F638" s="201">
        <f>F639</f>
        <v>263.20499999999998</v>
      </c>
      <c r="G638" s="201">
        <f t="shared" si="267"/>
        <v>776.27099999999996</v>
      </c>
      <c r="H638" s="201">
        <f t="shared" si="267"/>
        <v>776.27099999999996</v>
      </c>
      <c r="I638" s="366"/>
      <c r="J638" s="366"/>
      <c r="K638" s="366"/>
    </row>
    <row r="639" spans="1:11" s="232" customFormat="1" ht="15.75" x14ac:dyDescent="0.25">
      <c r="A639" s="367" t="s">
        <v>154</v>
      </c>
      <c r="B639" s="370" t="s">
        <v>148</v>
      </c>
      <c r="C639" s="370" t="s">
        <v>122</v>
      </c>
      <c r="D639" s="370" t="s">
        <v>1089</v>
      </c>
      <c r="E639" s="370" t="s">
        <v>155</v>
      </c>
      <c r="F639" s="201">
        <f>'Пр.4 Ведом23-25'!G731</f>
        <v>263.20499999999998</v>
      </c>
      <c r="G639" s="201">
        <f>'Пр.4 Ведом23-25'!H731</f>
        <v>776.27099999999996</v>
      </c>
      <c r="H639" s="201">
        <f>'Пр.4 Ведом23-25'!I731</f>
        <v>776.27099999999996</v>
      </c>
      <c r="I639" s="366"/>
      <c r="J639" s="366"/>
      <c r="K639" s="366"/>
    </row>
    <row r="640" spans="1:11" s="187" customFormat="1" ht="47.25" x14ac:dyDescent="0.25">
      <c r="A640" s="23" t="s">
        <v>903</v>
      </c>
      <c r="B640" s="200" t="s">
        <v>148</v>
      </c>
      <c r="C640" s="200" t="s">
        <v>122</v>
      </c>
      <c r="D640" s="200" t="s">
        <v>165</v>
      </c>
      <c r="E640" s="200"/>
      <c r="F640" s="198">
        <f>F641</f>
        <v>40</v>
      </c>
      <c r="G640" s="198">
        <f t="shared" ref="G640:H643" si="268">G641</f>
        <v>40</v>
      </c>
      <c r="H640" s="198">
        <f t="shared" si="268"/>
        <v>40</v>
      </c>
      <c r="I640" s="233"/>
      <c r="J640" s="233"/>
      <c r="K640" s="233"/>
    </row>
    <row r="641" spans="1:11" s="187" customFormat="1" ht="63" x14ac:dyDescent="0.25">
      <c r="A641" s="23" t="s">
        <v>456</v>
      </c>
      <c r="B641" s="200" t="s">
        <v>148</v>
      </c>
      <c r="C641" s="200" t="s">
        <v>122</v>
      </c>
      <c r="D641" s="200" t="s">
        <v>377</v>
      </c>
      <c r="E641" s="200"/>
      <c r="F641" s="198">
        <f>F642</f>
        <v>40</v>
      </c>
      <c r="G641" s="198">
        <f t="shared" si="268"/>
        <v>40</v>
      </c>
      <c r="H641" s="198">
        <f t="shared" si="268"/>
        <v>40</v>
      </c>
      <c r="I641" s="233"/>
      <c r="J641" s="233"/>
      <c r="K641" s="233"/>
    </row>
    <row r="642" spans="1:11" s="187" customFormat="1" ht="47.25" x14ac:dyDescent="0.25">
      <c r="A642" s="21" t="s">
        <v>499</v>
      </c>
      <c r="B642" s="370" t="s">
        <v>148</v>
      </c>
      <c r="C642" s="370" t="s">
        <v>122</v>
      </c>
      <c r="D642" s="370" t="s">
        <v>378</v>
      </c>
      <c r="E642" s="370"/>
      <c r="F642" s="201">
        <f>F643</f>
        <v>40</v>
      </c>
      <c r="G642" s="201">
        <f t="shared" si="268"/>
        <v>40</v>
      </c>
      <c r="H642" s="201">
        <f t="shared" si="268"/>
        <v>40</v>
      </c>
      <c r="I642" s="233"/>
      <c r="J642" s="233"/>
      <c r="K642" s="233"/>
    </row>
    <row r="643" spans="1:11" s="194" customFormat="1" ht="47.25" x14ac:dyDescent="0.25">
      <c r="A643" s="21" t="s">
        <v>152</v>
      </c>
      <c r="B643" s="370" t="s">
        <v>148</v>
      </c>
      <c r="C643" s="370" t="s">
        <v>122</v>
      </c>
      <c r="D643" s="370" t="s">
        <v>378</v>
      </c>
      <c r="E643" s="370" t="s">
        <v>153</v>
      </c>
      <c r="F643" s="201">
        <f>F644</f>
        <v>40</v>
      </c>
      <c r="G643" s="201">
        <f t="shared" si="268"/>
        <v>40</v>
      </c>
      <c r="H643" s="201">
        <f t="shared" si="268"/>
        <v>40</v>
      </c>
      <c r="I643" s="233"/>
      <c r="J643" s="233"/>
      <c r="K643" s="233"/>
    </row>
    <row r="644" spans="1:11" s="194" customFormat="1" ht="15.75" x14ac:dyDescent="0.25">
      <c r="A644" s="21" t="s">
        <v>154</v>
      </c>
      <c r="B644" s="370" t="s">
        <v>148</v>
      </c>
      <c r="C644" s="370" t="s">
        <v>122</v>
      </c>
      <c r="D644" s="370" t="s">
        <v>378</v>
      </c>
      <c r="E644" s="370" t="s">
        <v>155</v>
      </c>
      <c r="F644" s="201">
        <f>'Пр.4 Ведом23-25'!G736</f>
        <v>40</v>
      </c>
      <c r="G644" s="201">
        <f>'Пр.4 Ведом23-25'!H736</f>
        <v>40</v>
      </c>
      <c r="H644" s="201">
        <f>'Пр.4 Ведом23-25'!I736</f>
        <v>40</v>
      </c>
      <c r="I644" s="233"/>
      <c r="J644" s="233"/>
      <c r="K644" s="233"/>
    </row>
    <row r="645" spans="1:11" s="194" customFormat="1" ht="47.25" x14ac:dyDescent="0.25">
      <c r="A645" s="230" t="s">
        <v>861</v>
      </c>
      <c r="B645" s="200" t="s">
        <v>148</v>
      </c>
      <c r="C645" s="200" t="s">
        <v>122</v>
      </c>
      <c r="D645" s="200" t="s">
        <v>264</v>
      </c>
      <c r="E645" s="204"/>
      <c r="F645" s="198">
        <f>F646</f>
        <v>867.84</v>
      </c>
      <c r="G645" s="198">
        <f t="shared" ref="G645:H648" si="269">G646</f>
        <v>867.84</v>
      </c>
      <c r="H645" s="198">
        <f t="shared" si="269"/>
        <v>867.84</v>
      </c>
      <c r="I645" s="233"/>
      <c r="J645" s="233"/>
      <c r="K645" s="233"/>
    </row>
    <row r="646" spans="1:11" s="194" customFormat="1" ht="47.25" x14ac:dyDescent="0.25">
      <c r="A646" s="230" t="s">
        <v>346</v>
      </c>
      <c r="B646" s="200" t="s">
        <v>148</v>
      </c>
      <c r="C646" s="200" t="s">
        <v>122</v>
      </c>
      <c r="D646" s="200" t="s">
        <v>344</v>
      </c>
      <c r="E646" s="204"/>
      <c r="F646" s="198">
        <f>F647</f>
        <v>867.84</v>
      </c>
      <c r="G646" s="198">
        <f t="shared" si="269"/>
        <v>867.84</v>
      </c>
      <c r="H646" s="198">
        <f t="shared" si="269"/>
        <v>867.84</v>
      </c>
      <c r="I646" s="233"/>
      <c r="J646" s="233"/>
      <c r="K646" s="233"/>
    </row>
    <row r="647" spans="1:11" ht="47.25" x14ac:dyDescent="0.25">
      <c r="A647" s="28" t="s">
        <v>279</v>
      </c>
      <c r="B647" s="370" t="s">
        <v>148</v>
      </c>
      <c r="C647" s="370" t="s">
        <v>122</v>
      </c>
      <c r="D647" s="370" t="s">
        <v>379</v>
      </c>
      <c r="E647" s="202"/>
      <c r="F647" s="196">
        <f>F648</f>
        <v>867.84</v>
      </c>
      <c r="G647" s="196">
        <f t="shared" si="269"/>
        <v>867.84</v>
      </c>
      <c r="H647" s="196">
        <f t="shared" si="269"/>
        <v>867.84</v>
      </c>
    </row>
    <row r="648" spans="1:11" ht="47.25" x14ac:dyDescent="0.25">
      <c r="A648" s="20" t="s">
        <v>152</v>
      </c>
      <c r="B648" s="370" t="s">
        <v>148</v>
      </c>
      <c r="C648" s="370" t="s">
        <v>122</v>
      </c>
      <c r="D648" s="370" t="s">
        <v>379</v>
      </c>
      <c r="E648" s="202" t="s">
        <v>153</v>
      </c>
      <c r="F648" s="196">
        <f>F649</f>
        <v>867.84</v>
      </c>
      <c r="G648" s="196">
        <f t="shared" si="269"/>
        <v>867.84</v>
      </c>
      <c r="H648" s="196">
        <f t="shared" si="269"/>
        <v>867.84</v>
      </c>
    </row>
    <row r="649" spans="1:11" ht="15.75" x14ac:dyDescent="0.25">
      <c r="A649" s="97" t="s">
        <v>154</v>
      </c>
      <c r="B649" s="370" t="s">
        <v>148</v>
      </c>
      <c r="C649" s="370" t="s">
        <v>122</v>
      </c>
      <c r="D649" s="370" t="s">
        <v>379</v>
      </c>
      <c r="E649" s="202" t="s">
        <v>155</v>
      </c>
      <c r="F649" s="196">
        <f>'Пр.4 Ведом23-25'!G741</f>
        <v>867.84</v>
      </c>
      <c r="G649" s="196">
        <f>'Пр.4 Ведом23-25'!H741</f>
        <v>867.84</v>
      </c>
      <c r="H649" s="196">
        <f>'Пр.4 Ведом23-25'!I741</f>
        <v>867.84</v>
      </c>
    </row>
    <row r="650" spans="1:11" ht="15.75" x14ac:dyDescent="0.25">
      <c r="A650" s="199" t="s">
        <v>149</v>
      </c>
      <c r="B650" s="200" t="s">
        <v>148</v>
      </c>
      <c r="C650" s="200" t="s">
        <v>123</v>
      </c>
      <c r="D650" s="200"/>
      <c r="E650" s="200"/>
      <c r="F650" s="195">
        <f>F651+F668+F694+F699</f>
        <v>57273.020000000004</v>
      </c>
      <c r="G650" s="195">
        <f t="shared" ref="G650:H650" si="270">G651+G668+G694+G699</f>
        <v>57769.37</v>
      </c>
      <c r="H650" s="195">
        <f t="shared" si="270"/>
        <v>60015.570000000007</v>
      </c>
    </row>
    <row r="651" spans="1:11" ht="47.25" x14ac:dyDescent="0.25">
      <c r="A651" s="199" t="s">
        <v>894</v>
      </c>
      <c r="B651" s="200" t="s">
        <v>148</v>
      </c>
      <c r="C651" s="200" t="s">
        <v>123</v>
      </c>
      <c r="D651" s="200" t="s">
        <v>192</v>
      </c>
      <c r="E651" s="200"/>
      <c r="F651" s="195">
        <f>F652+F656+F660+F664</f>
        <v>39068.080000000002</v>
      </c>
      <c r="G651" s="195">
        <f t="shared" ref="G651:H651" si="271">G652+G656+G660+G664</f>
        <v>40476</v>
      </c>
      <c r="H651" s="195">
        <f t="shared" si="271"/>
        <v>42302</v>
      </c>
    </row>
    <row r="652" spans="1:11" ht="31.5" x14ac:dyDescent="0.25">
      <c r="A652" s="199" t="s">
        <v>380</v>
      </c>
      <c r="B652" s="200" t="s">
        <v>148</v>
      </c>
      <c r="C652" s="200" t="s">
        <v>123</v>
      </c>
      <c r="D652" s="200" t="s">
        <v>587</v>
      </c>
      <c r="E652" s="200"/>
      <c r="F652" s="195">
        <f>F653</f>
        <v>35744.18</v>
      </c>
      <c r="G652" s="195">
        <f t="shared" ref="G652:H654" si="272">G653</f>
        <v>37152.1</v>
      </c>
      <c r="H652" s="195">
        <f t="shared" si="272"/>
        <v>38978.1</v>
      </c>
    </row>
    <row r="653" spans="1:11" ht="47.25" x14ac:dyDescent="0.25">
      <c r="A653" s="367" t="s">
        <v>151</v>
      </c>
      <c r="B653" s="370" t="s">
        <v>148</v>
      </c>
      <c r="C653" s="370" t="s">
        <v>123</v>
      </c>
      <c r="D653" s="370" t="s">
        <v>603</v>
      </c>
      <c r="E653" s="370"/>
      <c r="F653" s="196">
        <f>F654</f>
        <v>35744.18</v>
      </c>
      <c r="G653" s="196">
        <f t="shared" si="272"/>
        <v>37152.1</v>
      </c>
      <c r="H653" s="196">
        <f t="shared" si="272"/>
        <v>38978.1</v>
      </c>
    </row>
    <row r="654" spans="1:11" ht="47.25" x14ac:dyDescent="0.25">
      <c r="A654" s="367" t="s">
        <v>152</v>
      </c>
      <c r="B654" s="370" t="s">
        <v>148</v>
      </c>
      <c r="C654" s="370" t="s">
        <v>123</v>
      </c>
      <c r="D654" s="370" t="s">
        <v>603</v>
      </c>
      <c r="E654" s="370" t="s">
        <v>153</v>
      </c>
      <c r="F654" s="196">
        <f>F655</f>
        <v>35744.18</v>
      </c>
      <c r="G654" s="196">
        <f t="shared" si="272"/>
        <v>37152.1</v>
      </c>
      <c r="H654" s="196">
        <f t="shared" si="272"/>
        <v>38978.1</v>
      </c>
    </row>
    <row r="655" spans="1:11" ht="15.75" x14ac:dyDescent="0.25">
      <c r="A655" s="367" t="s">
        <v>154</v>
      </c>
      <c r="B655" s="370" t="s">
        <v>148</v>
      </c>
      <c r="C655" s="370" t="s">
        <v>123</v>
      </c>
      <c r="D655" s="370" t="s">
        <v>603</v>
      </c>
      <c r="E655" s="370" t="s">
        <v>155</v>
      </c>
      <c r="F655" s="196">
        <f>'Пр.4 Ведом23-25'!G747</f>
        <v>35744.18</v>
      </c>
      <c r="G655" s="196">
        <f>'Пр.4 Ведом23-25'!H747</f>
        <v>37152.1</v>
      </c>
      <c r="H655" s="196">
        <f>'Пр.4 Ведом23-25'!I747</f>
        <v>38978.1</v>
      </c>
    </row>
    <row r="656" spans="1:11" ht="47.25" x14ac:dyDescent="0.25">
      <c r="A656" s="199" t="s">
        <v>354</v>
      </c>
      <c r="B656" s="200" t="s">
        <v>148</v>
      </c>
      <c r="C656" s="200" t="s">
        <v>123</v>
      </c>
      <c r="D656" s="200" t="s">
        <v>589</v>
      </c>
      <c r="E656" s="200"/>
      <c r="F656" s="195">
        <f>F657</f>
        <v>2119.9</v>
      </c>
      <c r="G656" s="195">
        <f t="shared" ref="G656:H658" si="273">G657</f>
        <v>2119.9</v>
      </c>
      <c r="H656" s="195">
        <f t="shared" si="273"/>
        <v>2119.9</v>
      </c>
    </row>
    <row r="657" spans="1:11" ht="47.25" x14ac:dyDescent="0.25">
      <c r="A657" s="367" t="s">
        <v>860</v>
      </c>
      <c r="B657" s="370" t="s">
        <v>148</v>
      </c>
      <c r="C657" s="370" t="s">
        <v>123</v>
      </c>
      <c r="D657" s="370" t="s">
        <v>769</v>
      </c>
      <c r="E657" s="370"/>
      <c r="F657" s="196">
        <f>F658</f>
        <v>2119.9</v>
      </c>
      <c r="G657" s="196">
        <f t="shared" si="273"/>
        <v>2119.9</v>
      </c>
      <c r="H657" s="196">
        <f t="shared" si="273"/>
        <v>2119.9</v>
      </c>
    </row>
    <row r="658" spans="1:11" ht="47.25" x14ac:dyDescent="0.25">
      <c r="A658" s="367" t="s">
        <v>152</v>
      </c>
      <c r="B658" s="370" t="s">
        <v>148</v>
      </c>
      <c r="C658" s="370" t="s">
        <v>123</v>
      </c>
      <c r="D658" s="370" t="s">
        <v>769</v>
      </c>
      <c r="E658" s="370" t="s">
        <v>153</v>
      </c>
      <c r="F658" s="196">
        <f>F659</f>
        <v>2119.9</v>
      </c>
      <c r="G658" s="196">
        <f t="shared" si="273"/>
        <v>2119.9</v>
      </c>
      <c r="H658" s="196">
        <f t="shared" si="273"/>
        <v>2119.9</v>
      </c>
    </row>
    <row r="659" spans="1:11" ht="15.75" x14ac:dyDescent="0.25">
      <c r="A659" s="367" t="s">
        <v>154</v>
      </c>
      <c r="B659" s="370" t="s">
        <v>148</v>
      </c>
      <c r="C659" s="370" t="s">
        <v>123</v>
      </c>
      <c r="D659" s="370" t="s">
        <v>769</v>
      </c>
      <c r="E659" s="370" t="s">
        <v>155</v>
      </c>
      <c r="F659" s="196">
        <f>'Пр.4 Ведом23-25'!G751</f>
        <v>2119.9</v>
      </c>
      <c r="G659" s="196">
        <f>'Пр.4 Ведом23-25'!H751</f>
        <v>2119.9</v>
      </c>
      <c r="H659" s="196">
        <f>'Пр.4 Ведом23-25'!I751</f>
        <v>2119.9</v>
      </c>
    </row>
    <row r="660" spans="1:11" ht="31.5" hidden="1" x14ac:dyDescent="0.25">
      <c r="A660" s="199" t="s">
        <v>623</v>
      </c>
      <c r="B660" s="200" t="s">
        <v>148</v>
      </c>
      <c r="C660" s="200" t="s">
        <v>123</v>
      </c>
      <c r="D660" s="200" t="s">
        <v>591</v>
      </c>
      <c r="E660" s="200"/>
      <c r="F660" s="160">
        <f>F661</f>
        <v>0</v>
      </c>
      <c r="G660" s="160">
        <f t="shared" ref="G660:H662" si="274">G661</f>
        <v>0</v>
      </c>
      <c r="H660" s="160">
        <f t="shared" si="274"/>
        <v>0</v>
      </c>
    </row>
    <row r="661" spans="1:11" ht="31.5" hidden="1" x14ac:dyDescent="0.25">
      <c r="A661" s="28" t="s">
        <v>268</v>
      </c>
      <c r="B661" s="370" t="s">
        <v>148</v>
      </c>
      <c r="C661" s="370" t="s">
        <v>123</v>
      </c>
      <c r="D661" s="370" t="s">
        <v>643</v>
      </c>
      <c r="E661" s="370"/>
      <c r="F661" s="158">
        <f>F662</f>
        <v>0</v>
      </c>
      <c r="G661" s="158">
        <f t="shared" si="274"/>
        <v>0</v>
      </c>
      <c r="H661" s="158">
        <f t="shared" si="274"/>
        <v>0</v>
      </c>
    </row>
    <row r="662" spans="1:11" ht="47.25" hidden="1" x14ac:dyDescent="0.25">
      <c r="A662" s="21" t="s">
        <v>152</v>
      </c>
      <c r="B662" s="370" t="s">
        <v>148</v>
      </c>
      <c r="C662" s="370" t="s">
        <v>123</v>
      </c>
      <c r="D662" s="370" t="s">
        <v>643</v>
      </c>
      <c r="E662" s="370" t="s">
        <v>153</v>
      </c>
      <c r="F662" s="196">
        <f>F663</f>
        <v>0</v>
      </c>
      <c r="G662" s="196">
        <f t="shared" si="274"/>
        <v>0</v>
      </c>
      <c r="H662" s="196">
        <f t="shared" si="274"/>
        <v>0</v>
      </c>
    </row>
    <row r="663" spans="1:11" ht="15.75" hidden="1" x14ac:dyDescent="0.25">
      <c r="A663" s="21" t="s">
        <v>154</v>
      </c>
      <c r="B663" s="370" t="s">
        <v>148</v>
      </c>
      <c r="C663" s="370" t="s">
        <v>123</v>
      </c>
      <c r="D663" s="370" t="s">
        <v>643</v>
      </c>
      <c r="E663" s="370" t="s">
        <v>155</v>
      </c>
      <c r="F663" s="196">
        <f>'Пр.4 Ведом23-25'!G755</f>
        <v>0</v>
      </c>
      <c r="G663" s="196">
        <f>'Пр.4 Ведом23-25'!H755</f>
        <v>0</v>
      </c>
      <c r="H663" s="196">
        <f>'Пр.4 Ведом23-25'!I755</f>
        <v>0</v>
      </c>
    </row>
    <row r="664" spans="1:11" s="112" customFormat="1" ht="31.5" x14ac:dyDescent="0.25">
      <c r="A664" s="119" t="s">
        <v>386</v>
      </c>
      <c r="B664" s="200" t="s">
        <v>148</v>
      </c>
      <c r="C664" s="200" t="s">
        <v>123</v>
      </c>
      <c r="D664" s="200" t="s">
        <v>594</v>
      </c>
      <c r="E664" s="200"/>
      <c r="F664" s="27">
        <f>F665</f>
        <v>1204</v>
      </c>
      <c r="G664" s="27">
        <f t="shared" ref="G664:H666" si="275">G665</f>
        <v>1204</v>
      </c>
      <c r="H664" s="27">
        <f t="shared" si="275"/>
        <v>1204</v>
      </c>
      <c r="I664" s="233"/>
      <c r="J664" s="233"/>
      <c r="K664" s="233"/>
    </row>
    <row r="665" spans="1:11" s="112" customFormat="1" ht="31.5" x14ac:dyDescent="0.25">
      <c r="A665" s="28" t="s">
        <v>266</v>
      </c>
      <c r="B665" s="370" t="s">
        <v>148</v>
      </c>
      <c r="C665" s="370" t="s">
        <v>123</v>
      </c>
      <c r="D665" s="370" t="s">
        <v>595</v>
      </c>
      <c r="E665" s="370"/>
      <c r="F665" s="18">
        <f>F666</f>
        <v>1204</v>
      </c>
      <c r="G665" s="18">
        <f t="shared" si="275"/>
        <v>1204</v>
      </c>
      <c r="H665" s="18">
        <f t="shared" si="275"/>
        <v>1204</v>
      </c>
      <c r="I665" s="233"/>
      <c r="J665" s="233"/>
      <c r="K665" s="233"/>
    </row>
    <row r="666" spans="1:11" s="112" customFormat="1" ht="47.25" x14ac:dyDescent="0.25">
      <c r="A666" s="367" t="s">
        <v>152</v>
      </c>
      <c r="B666" s="370" t="s">
        <v>148</v>
      </c>
      <c r="C666" s="370" t="s">
        <v>123</v>
      </c>
      <c r="D666" s="370" t="s">
        <v>595</v>
      </c>
      <c r="E666" s="370" t="s">
        <v>153</v>
      </c>
      <c r="F666" s="18">
        <f>F667</f>
        <v>1204</v>
      </c>
      <c r="G666" s="18">
        <f t="shared" si="275"/>
        <v>1204</v>
      </c>
      <c r="H666" s="18">
        <f t="shared" si="275"/>
        <v>1204</v>
      </c>
      <c r="I666" s="233"/>
      <c r="J666" s="233"/>
      <c r="K666" s="233"/>
    </row>
    <row r="667" spans="1:11" s="112" customFormat="1" ht="15.75" x14ac:dyDescent="0.25">
      <c r="A667" s="21" t="s">
        <v>154</v>
      </c>
      <c r="B667" s="370" t="s">
        <v>148</v>
      </c>
      <c r="C667" s="370" t="s">
        <v>123</v>
      </c>
      <c r="D667" s="370" t="s">
        <v>595</v>
      </c>
      <c r="E667" s="370" t="s">
        <v>155</v>
      </c>
      <c r="F667" s="196">
        <f>'Пр.4 Ведом23-25'!G759</f>
        <v>1204</v>
      </c>
      <c r="G667" s="196">
        <f>'Пр.4 Ведом23-25'!H759</f>
        <v>1204</v>
      </c>
      <c r="H667" s="196">
        <f>'Пр.4 Ведом23-25'!I759</f>
        <v>1204</v>
      </c>
      <c r="I667" s="233"/>
      <c r="J667" s="233"/>
      <c r="K667" s="233"/>
    </row>
    <row r="668" spans="1:11" s="232" customFormat="1" ht="31.5" x14ac:dyDescent="0.25">
      <c r="A668" s="199" t="s">
        <v>900</v>
      </c>
      <c r="B668" s="200" t="s">
        <v>148</v>
      </c>
      <c r="C668" s="200" t="s">
        <v>123</v>
      </c>
      <c r="D668" s="200" t="s">
        <v>150</v>
      </c>
      <c r="E668" s="200"/>
      <c r="F668" s="195">
        <f>F669+F677+F686+F690</f>
        <v>17522.14</v>
      </c>
      <c r="G668" s="195">
        <f t="shared" ref="G668:H668" si="276">G669+G677+G686+G690</f>
        <v>16610.57</v>
      </c>
      <c r="H668" s="195">
        <f t="shared" si="276"/>
        <v>17030.77</v>
      </c>
      <c r="I668" s="366"/>
      <c r="J668" s="366"/>
      <c r="K668" s="366"/>
    </row>
    <row r="669" spans="1:11" s="232" customFormat="1" ht="31.5" x14ac:dyDescent="0.25">
      <c r="A669" s="199" t="s">
        <v>627</v>
      </c>
      <c r="B669" s="200" t="s">
        <v>148</v>
      </c>
      <c r="C669" s="200" t="s">
        <v>123</v>
      </c>
      <c r="D669" s="200" t="s">
        <v>565</v>
      </c>
      <c r="E669" s="200"/>
      <c r="F669" s="195">
        <f>F670</f>
        <v>15964.140000000001</v>
      </c>
      <c r="G669" s="195">
        <f t="shared" ref="G669:H669" si="277">G670</f>
        <v>15282.970000000001</v>
      </c>
      <c r="H669" s="195">
        <f t="shared" si="277"/>
        <v>15987.17</v>
      </c>
      <c r="I669" s="366"/>
      <c r="J669" s="366"/>
      <c r="K669" s="366"/>
    </row>
    <row r="670" spans="1:11" s="232" customFormat="1" ht="15.75" x14ac:dyDescent="0.25">
      <c r="A670" s="367" t="s">
        <v>287</v>
      </c>
      <c r="B670" s="370" t="s">
        <v>148</v>
      </c>
      <c r="C670" s="370" t="s">
        <v>123</v>
      </c>
      <c r="D670" s="370" t="s">
        <v>566</v>
      </c>
      <c r="E670" s="370"/>
      <c r="F670" s="196">
        <f>F671+F673+F675</f>
        <v>15964.140000000001</v>
      </c>
      <c r="G670" s="196">
        <f t="shared" ref="G670:H670" si="278">G671+G673+G675</f>
        <v>15282.970000000001</v>
      </c>
      <c r="H670" s="196">
        <f t="shared" si="278"/>
        <v>15987.17</v>
      </c>
      <c r="I670" s="366"/>
      <c r="J670" s="366"/>
      <c r="K670" s="366"/>
    </row>
    <row r="671" spans="1:11" s="232" customFormat="1" ht="78.75" x14ac:dyDescent="0.25">
      <c r="A671" s="367" t="s">
        <v>87</v>
      </c>
      <c r="B671" s="370" t="s">
        <v>148</v>
      </c>
      <c r="C671" s="370" t="s">
        <v>123</v>
      </c>
      <c r="D671" s="370" t="s">
        <v>566</v>
      </c>
      <c r="E671" s="370" t="s">
        <v>88</v>
      </c>
      <c r="F671" s="196">
        <f>F672</f>
        <v>13806.04</v>
      </c>
      <c r="G671" s="196">
        <f t="shared" ref="G671:H671" si="279">G672</f>
        <v>14390.93</v>
      </c>
      <c r="H671" s="196">
        <f t="shared" si="279"/>
        <v>15061.63</v>
      </c>
      <c r="I671" s="366"/>
      <c r="J671" s="366"/>
      <c r="K671" s="366"/>
    </row>
    <row r="672" spans="1:11" s="232" customFormat="1" ht="31.5" x14ac:dyDescent="0.25">
      <c r="A672" s="29" t="s">
        <v>171</v>
      </c>
      <c r="B672" s="370" t="s">
        <v>148</v>
      </c>
      <c r="C672" s="370" t="s">
        <v>123</v>
      </c>
      <c r="D672" s="370" t="s">
        <v>566</v>
      </c>
      <c r="E672" s="370" t="s">
        <v>120</v>
      </c>
      <c r="F672" s="196">
        <f>'Пр.4 Ведом23-25'!G316</f>
        <v>13806.04</v>
      </c>
      <c r="G672" s="196">
        <f>'Пр.4 Ведом23-25'!H316</f>
        <v>14390.93</v>
      </c>
      <c r="H672" s="196">
        <f>'Пр.4 Ведом23-25'!I316</f>
        <v>15061.63</v>
      </c>
      <c r="I672" s="366"/>
      <c r="J672" s="366"/>
      <c r="K672" s="366"/>
    </row>
    <row r="673" spans="1:11" s="232" customFormat="1" ht="31.5" x14ac:dyDescent="0.25">
      <c r="A673" s="367" t="s">
        <v>91</v>
      </c>
      <c r="B673" s="370" t="s">
        <v>148</v>
      </c>
      <c r="C673" s="370" t="s">
        <v>123</v>
      </c>
      <c r="D673" s="370" t="s">
        <v>566</v>
      </c>
      <c r="E673" s="370" t="s">
        <v>92</v>
      </c>
      <c r="F673" s="196">
        <f>F674</f>
        <v>2114</v>
      </c>
      <c r="G673" s="196">
        <f t="shared" ref="G673:H673" si="280">G674</f>
        <v>847.94</v>
      </c>
      <c r="H673" s="196">
        <f t="shared" si="280"/>
        <v>881.44</v>
      </c>
      <c r="I673" s="366"/>
      <c r="J673" s="366"/>
      <c r="K673" s="366"/>
    </row>
    <row r="674" spans="1:11" s="232" customFormat="1" ht="47.25" x14ac:dyDescent="0.25">
      <c r="A674" s="367" t="s">
        <v>93</v>
      </c>
      <c r="B674" s="370" t="s">
        <v>148</v>
      </c>
      <c r="C674" s="370" t="s">
        <v>123</v>
      </c>
      <c r="D674" s="370" t="s">
        <v>566</v>
      </c>
      <c r="E674" s="370" t="s">
        <v>94</v>
      </c>
      <c r="F674" s="196">
        <f>'Пр.4 Ведом23-25'!G318</f>
        <v>2114</v>
      </c>
      <c r="G674" s="196">
        <f>'Пр.4 Ведом23-25'!H318</f>
        <v>847.94</v>
      </c>
      <c r="H674" s="196">
        <f>'Пр.4 Ведом23-25'!I318</f>
        <v>881.44</v>
      </c>
      <c r="I674" s="366"/>
      <c r="J674" s="366"/>
      <c r="K674" s="366"/>
    </row>
    <row r="675" spans="1:11" s="232" customFormat="1" ht="15.75" x14ac:dyDescent="0.25">
      <c r="A675" s="367" t="s">
        <v>95</v>
      </c>
      <c r="B675" s="370" t="s">
        <v>148</v>
      </c>
      <c r="C675" s="370" t="s">
        <v>123</v>
      </c>
      <c r="D675" s="370" t="s">
        <v>566</v>
      </c>
      <c r="E675" s="370" t="s">
        <v>101</v>
      </c>
      <c r="F675" s="196">
        <f>F676</f>
        <v>44.1</v>
      </c>
      <c r="G675" s="196">
        <f t="shared" ref="G675:H675" si="281">G676</f>
        <v>44.1</v>
      </c>
      <c r="H675" s="196">
        <f t="shared" si="281"/>
        <v>44.1</v>
      </c>
      <c r="I675" s="366"/>
      <c r="J675" s="366"/>
      <c r="K675" s="366"/>
    </row>
    <row r="676" spans="1:11" s="232" customFormat="1" ht="15.75" x14ac:dyDescent="0.25">
      <c r="A676" s="367" t="s">
        <v>263</v>
      </c>
      <c r="B676" s="370" t="s">
        <v>148</v>
      </c>
      <c r="C676" s="370" t="s">
        <v>123</v>
      </c>
      <c r="D676" s="370" t="s">
        <v>566</v>
      </c>
      <c r="E676" s="370" t="s">
        <v>97</v>
      </c>
      <c r="F676" s="196">
        <f>'Пр.4 Ведом23-25'!G320</f>
        <v>44.1</v>
      </c>
      <c r="G676" s="196">
        <f>'Пр.4 Ведом23-25'!H320</f>
        <v>44.1</v>
      </c>
      <c r="H676" s="196">
        <f>'Пр.4 Ведом23-25'!I320</f>
        <v>44.1</v>
      </c>
      <c r="I676" s="366"/>
      <c r="J676" s="366"/>
      <c r="K676" s="366"/>
    </row>
    <row r="677" spans="1:11" s="232" customFormat="1" ht="31.5" x14ac:dyDescent="0.25">
      <c r="A677" s="365" t="s">
        <v>630</v>
      </c>
      <c r="B677" s="200" t="s">
        <v>148</v>
      </c>
      <c r="C677" s="200" t="s">
        <v>123</v>
      </c>
      <c r="D677" s="200" t="s">
        <v>567</v>
      </c>
      <c r="E677" s="200"/>
      <c r="F677" s="195">
        <f>F678+F681</f>
        <v>143.4</v>
      </c>
      <c r="G677" s="195">
        <f t="shared" ref="G677:H677" si="282">G678+G681</f>
        <v>42</v>
      </c>
      <c r="H677" s="195">
        <f t="shared" si="282"/>
        <v>42</v>
      </c>
      <c r="I677" s="366"/>
      <c r="J677" s="366"/>
      <c r="K677" s="366"/>
    </row>
    <row r="678" spans="1:11" s="232" customFormat="1" ht="31.5" x14ac:dyDescent="0.25">
      <c r="A678" s="28" t="s">
        <v>286</v>
      </c>
      <c r="B678" s="370" t="s">
        <v>148</v>
      </c>
      <c r="C678" s="370" t="s">
        <v>123</v>
      </c>
      <c r="D678" s="370" t="s">
        <v>568</v>
      </c>
      <c r="E678" s="370"/>
      <c r="F678" s="196">
        <f>F679</f>
        <v>42</v>
      </c>
      <c r="G678" s="196">
        <f t="shared" ref="G678:H679" si="283">G679</f>
        <v>42</v>
      </c>
      <c r="H678" s="196">
        <f t="shared" si="283"/>
        <v>42</v>
      </c>
      <c r="I678" s="366"/>
      <c r="J678" s="366"/>
      <c r="K678" s="366"/>
    </row>
    <row r="679" spans="1:11" s="232" customFormat="1" ht="31.5" x14ac:dyDescent="0.25">
      <c r="A679" s="367" t="s">
        <v>140</v>
      </c>
      <c r="B679" s="370" t="s">
        <v>148</v>
      </c>
      <c r="C679" s="370" t="s">
        <v>123</v>
      </c>
      <c r="D679" s="370" t="s">
        <v>568</v>
      </c>
      <c r="E679" s="370" t="s">
        <v>141</v>
      </c>
      <c r="F679" s="196">
        <f>F680</f>
        <v>42</v>
      </c>
      <c r="G679" s="196">
        <f t="shared" si="283"/>
        <v>42</v>
      </c>
      <c r="H679" s="196">
        <f t="shared" si="283"/>
        <v>42</v>
      </c>
      <c r="I679" s="366"/>
      <c r="J679" s="366"/>
      <c r="K679" s="366"/>
    </row>
    <row r="680" spans="1:11" s="232" customFormat="1" ht="15.75" x14ac:dyDescent="0.25">
      <c r="A680" s="367" t="s">
        <v>299</v>
      </c>
      <c r="B680" s="370" t="s">
        <v>148</v>
      </c>
      <c r="C680" s="370" t="s">
        <v>123</v>
      </c>
      <c r="D680" s="370" t="s">
        <v>568</v>
      </c>
      <c r="E680" s="370" t="s">
        <v>298</v>
      </c>
      <c r="F680" s="196">
        <f>'Пр.4 Ведом23-25'!G324</f>
        <v>42</v>
      </c>
      <c r="G680" s="196">
        <f>'Пр.4 Ведом23-25'!H324</f>
        <v>42</v>
      </c>
      <c r="H680" s="196">
        <f>'Пр.4 Ведом23-25'!I324</f>
        <v>42</v>
      </c>
      <c r="I680" s="366"/>
      <c r="J680" s="366"/>
      <c r="K680" s="366"/>
    </row>
    <row r="681" spans="1:11" s="232" customFormat="1" ht="31.5" x14ac:dyDescent="0.25">
      <c r="A681" s="21" t="s">
        <v>295</v>
      </c>
      <c r="B681" s="370" t="s">
        <v>148</v>
      </c>
      <c r="C681" s="370" t="s">
        <v>123</v>
      </c>
      <c r="D681" s="370" t="s">
        <v>569</v>
      </c>
      <c r="E681" s="370"/>
      <c r="F681" s="196">
        <f>F682</f>
        <v>101.4</v>
      </c>
      <c r="G681" s="196">
        <f t="shared" ref="G681:H682" si="284">G682</f>
        <v>0</v>
      </c>
      <c r="H681" s="196">
        <f t="shared" si="284"/>
        <v>0</v>
      </c>
      <c r="I681" s="366"/>
      <c r="J681" s="366"/>
      <c r="K681" s="366"/>
    </row>
    <row r="682" spans="1:11" s="232" customFormat="1" ht="78.75" x14ac:dyDescent="0.25">
      <c r="A682" s="367" t="s">
        <v>87</v>
      </c>
      <c r="B682" s="370" t="s">
        <v>148</v>
      </c>
      <c r="C682" s="370" t="s">
        <v>123</v>
      </c>
      <c r="D682" s="370" t="s">
        <v>569</v>
      </c>
      <c r="E682" s="370" t="s">
        <v>88</v>
      </c>
      <c r="F682" s="196">
        <f>F683</f>
        <v>101.4</v>
      </c>
      <c r="G682" s="196">
        <f t="shared" si="284"/>
        <v>0</v>
      </c>
      <c r="H682" s="196">
        <f t="shared" si="284"/>
        <v>0</v>
      </c>
      <c r="I682" s="366"/>
      <c r="J682" s="366"/>
      <c r="K682" s="366"/>
    </row>
    <row r="683" spans="1:11" s="232" customFormat="1" ht="31.5" x14ac:dyDescent="0.25">
      <c r="A683" s="29" t="s">
        <v>171</v>
      </c>
      <c r="B683" s="370" t="s">
        <v>148</v>
      </c>
      <c r="C683" s="370" t="s">
        <v>123</v>
      </c>
      <c r="D683" s="370" t="s">
        <v>569</v>
      </c>
      <c r="E683" s="370" t="s">
        <v>120</v>
      </c>
      <c r="F683" s="196">
        <f>'Пр.4 Ведом23-25'!G327</f>
        <v>101.4</v>
      </c>
      <c r="G683" s="196">
        <f>'Пр.4 Ведом23-25'!H327</f>
        <v>0</v>
      </c>
      <c r="H683" s="196">
        <f>'Пр.4 Ведом23-25'!I327</f>
        <v>0</v>
      </c>
      <c r="I683" s="366"/>
      <c r="J683" s="366"/>
      <c r="K683" s="366"/>
    </row>
    <row r="684" spans="1:11" s="232" customFormat="1" ht="31.5" hidden="1" x14ac:dyDescent="0.25">
      <c r="A684" s="367" t="s">
        <v>91</v>
      </c>
      <c r="B684" s="370" t="s">
        <v>148</v>
      </c>
      <c r="C684" s="370" t="s">
        <v>123</v>
      </c>
      <c r="D684" s="370" t="s">
        <v>569</v>
      </c>
      <c r="E684" s="370" t="s">
        <v>92</v>
      </c>
      <c r="F684" s="196">
        <f>F685</f>
        <v>0</v>
      </c>
      <c r="G684" s="196">
        <f t="shared" ref="G684:H684" si="285">G685</f>
        <v>0</v>
      </c>
      <c r="H684" s="196">
        <f t="shared" si="285"/>
        <v>0</v>
      </c>
      <c r="I684" s="366"/>
      <c r="J684" s="366"/>
      <c r="K684" s="366"/>
    </row>
    <row r="685" spans="1:11" s="232" customFormat="1" ht="47.25" hidden="1" x14ac:dyDescent="0.25">
      <c r="A685" s="367" t="s">
        <v>93</v>
      </c>
      <c r="B685" s="370" t="s">
        <v>148</v>
      </c>
      <c r="C685" s="370" t="s">
        <v>123</v>
      </c>
      <c r="D685" s="370" t="s">
        <v>569</v>
      </c>
      <c r="E685" s="370" t="s">
        <v>94</v>
      </c>
      <c r="F685" s="196">
        <f>'Пр.4 Ведом23-25'!G329</f>
        <v>0</v>
      </c>
      <c r="G685" s="196">
        <f>'Пр.4 Ведом23-25'!H329</f>
        <v>0</v>
      </c>
      <c r="H685" s="196">
        <f>'Пр.4 Ведом23-25'!I329</f>
        <v>0</v>
      </c>
      <c r="I685" s="366"/>
      <c r="J685" s="366"/>
      <c r="K685" s="366"/>
    </row>
    <row r="686" spans="1:11" s="232" customFormat="1" ht="31.5" x14ac:dyDescent="0.25">
      <c r="A686" s="199" t="s">
        <v>385</v>
      </c>
      <c r="B686" s="200" t="s">
        <v>148</v>
      </c>
      <c r="C686" s="200" t="s">
        <v>123</v>
      </c>
      <c r="D686" s="200" t="s">
        <v>570</v>
      </c>
      <c r="E686" s="200"/>
      <c r="F686" s="195">
        <f>F687</f>
        <v>473</v>
      </c>
      <c r="G686" s="195">
        <f t="shared" ref="G686:H688" si="286">G687</f>
        <v>344</v>
      </c>
      <c r="H686" s="195">
        <f t="shared" si="286"/>
        <v>60</v>
      </c>
      <c r="I686" s="366"/>
      <c r="J686" s="366"/>
      <c r="K686" s="366"/>
    </row>
    <row r="687" spans="1:11" s="232" customFormat="1" ht="47.25" x14ac:dyDescent="0.25">
      <c r="A687" s="367" t="s">
        <v>309</v>
      </c>
      <c r="B687" s="370" t="s">
        <v>148</v>
      </c>
      <c r="C687" s="370" t="s">
        <v>123</v>
      </c>
      <c r="D687" s="370" t="s">
        <v>571</v>
      </c>
      <c r="E687" s="370"/>
      <c r="F687" s="196">
        <f>F688</f>
        <v>473</v>
      </c>
      <c r="G687" s="196">
        <f t="shared" si="286"/>
        <v>344</v>
      </c>
      <c r="H687" s="196">
        <f t="shared" si="286"/>
        <v>60</v>
      </c>
      <c r="I687" s="366"/>
      <c r="J687" s="366"/>
      <c r="K687" s="366"/>
    </row>
    <row r="688" spans="1:11" s="232" customFormat="1" ht="78.75" x14ac:dyDescent="0.25">
      <c r="A688" s="367" t="s">
        <v>87</v>
      </c>
      <c r="B688" s="370" t="s">
        <v>148</v>
      </c>
      <c r="C688" s="370" t="s">
        <v>123</v>
      </c>
      <c r="D688" s="370" t="s">
        <v>571</v>
      </c>
      <c r="E688" s="370" t="s">
        <v>88</v>
      </c>
      <c r="F688" s="196">
        <f>F689</f>
        <v>473</v>
      </c>
      <c r="G688" s="196">
        <f t="shared" si="286"/>
        <v>344</v>
      </c>
      <c r="H688" s="196">
        <f t="shared" si="286"/>
        <v>60</v>
      </c>
      <c r="I688" s="366"/>
      <c r="J688" s="366"/>
      <c r="K688" s="366"/>
    </row>
    <row r="689" spans="1:11" s="232" customFormat="1" ht="31.5" x14ac:dyDescent="0.25">
      <c r="A689" s="367" t="s">
        <v>171</v>
      </c>
      <c r="B689" s="370" t="s">
        <v>148</v>
      </c>
      <c r="C689" s="370" t="s">
        <v>123</v>
      </c>
      <c r="D689" s="370" t="s">
        <v>571</v>
      </c>
      <c r="E689" s="370" t="s">
        <v>120</v>
      </c>
      <c r="F689" s="196">
        <f>'Пр.4 Ведом23-25'!G333</f>
        <v>473</v>
      </c>
      <c r="G689" s="196">
        <f>'Пр.4 Ведом23-25'!H333</f>
        <v>344</v>
      </c>
      <c r="H689" s="196">
        <f>'Пр.4 Ведом23-25'!I333</f>
        <v>60</v>
      </c>
      <c r="I689" s="366"/>
      <c r="J689" s="366"/>
      <c r="K689" s="366"/>
    </row>
    <row r="690" spans="1:11" s="232" customFormat="1" ht="47.25" x14ac:dyDescent="0.25">
      <c r="A690" s="199" t="s">
        <v>354</v>
      </c>
      <c r="B690" s="200" t="s">
        <v>148</v>
      </c>
      <c r="C690" s="200" t="s">
        <v>123</v>
      </c>
      <c r="D690" s="200" t="s">
        <v>572</v>
      </c>
      <c r="E690" s="200"/>
      <c r="F690" s="195">
        <f>F691</f>
        <v>941.6</v>
      </c>
      <c r="G690" s="195">
        <f t="shared" ref="G690:H692" si="287">G691</f>
        <v>941.6</v>
      </c>
      <c r="H690" s="195">
        <f t="shared" si="287"/>
        <v>941.6</v>
      </c>
      <c r="I690" s="366"/>
      <c r="J690" s="366"/>
      <c r="K690" s="366"/>
    </row>
    <row r="691" spans="1:11" s="232" customFormat="1" ht="47.25" x14ac:dyDescent="0.25">
      <c r="A691" s="367" t="s">
        <v>860</v>
      </c>
      <c r="B691" s="370" t="s">
        <v>148</v>
      </c>
      <c r="C691" s="370" t="s">
        <v>123</v>
      </c>
      <c r="D691" s="370" t="s">
        <v>770</v>
      </c>
      <c r="E691" s="370"/>
      <c r="F691" s="196">
        <f>F692</f>
        <v>941.6</v>
      </c>
      <c r="G691" s="196">
        <f t="shared" si="287"/>
        <v>941.6</v>
      </c>
      <c r="H691" s="196">
        <f t="shared" si="287"/>
        <v>941.6</v>
      </c>
      <c r="I691" s="366"/>
      <c r="J691" s="366"/>
      <c r="K691" s="366"/>
    </row>
    <row r="692" spans="1:11" s="232" customFormat="1" ht="78.75" x14ac:dyDescent="0.25">
      <c r="A692" s="367" t="s">
        <v>87</v>
      </c>
      <c r="B692" s="370" t="s">
        <v>148</v>
      </c>
      <c r="C692" s="370" t="s">
        <v>123</v>
      </c>
      <c r="D692" s="370" t="s">
        <v>770</v>
      </c>
      <c r="E692" s="370" t="s">
        <v>88</v>
      </c>
      <c r="F692" s="196">
        <f>F693</f>
        <v>941.6</v>
      </c>
      <c r="G692" s="196">
        <f t="shared" si="287"/>
        <v>941.6</v>
      </c>
      <c r="H692" s="196">
        <f t="shared" si="287"/>
        <v>941.6</v>
      </c>
      <c r="I692" s="366"/>
      <c r="J692" s="366"/>
      <c r="K692" s="366"/>
    </row>
    <row r="693" spans="1:11" s="232" customFormat="1" ht="31.5" x14ac:dyDescent="0.25">
      <c r="A693" s="29" t="s">
        <v>171</v>
      </c>
      <c r="B693" s="370" t="s">
        <v>148</v>
      </c>
      <c r="C693" s="370" t="s">
        <v>123</v>
      </c>
      <c r="D693" s="370" t="s">
        <v>770</v>
      </c>
      <c r="E693" s="370" t="s">
        <v>120</v>
      </c>
      <c r="F693" s="196">
        <f>'Пр.4 Ведом23-25'!G337</f>
        <v>941.6</v>
      </c>
      <c r="G693" s="196">
        <f>'Пр.4 Ведом23-25'!H337</f>
        <v>941.6</v>
      </c>
      <c r="H693" s="196">
        <f>'Пр.4 Ведом23-25'!I337</f>
        <v>941.6</v>
      </c>
      <c r="I693" s="366"/>
      <c r="J693" s="366"/>
      <c r="K693" s="366"/>
    </row>
    <row r="694" spans="1:11" s="232" customFormat="1" ht="47.25" x14ac:dyDescent="0.25">
      <c r="A694" s="23" t="s">
        <v>903</v>
      </c>
      <c r="B694" s="200" t="s">
        <v>148</v>
      </c>
      <c r="C694" s="200" t="s">
        <v>123</v>
      </c>
      <c r="D694" s="200" t="s">
        <v>165</v>
      </c>
      <c r="E694" s="200"/>
      <c r="F694" s="195">
        <f>F695</f>
        <v>60</v>
      </c>
      <c r="G694" s="195">
        <f t="shared" ref="G694:H697" si="288">G695</f>
        <v>60</v>
      </c>
      <c r="H694" s="195">
        <f t="shared" si="288"/>
        <v>60</v>
      </c>
      <c r="I694" s="366"/>
      <c r="J694" s="366"/>
      <c r="K694" s="366"/>
    </row>
    <row r="695" spans="1:11" s="232" customFormat="1" ht="63" x14ac:dyDescent="0.25">
      <c r="A695" s="23" t="s">
        <v>457</v>
      </c>
      <c r="B695" s="200" t="s">
        <v>148</v>
      </c>
      <c r="C695" s="200" t="s">
        <v>123</v>
      </c>
      <c r="D695" s="200" t="s">
        <v>377</v>
      </c>
      <c r="E695" s="200"/>
      <c r="F695" s="195">
        <f>F696</f>
        <v>60</v>
      </c>
      <c r="G695" s="195">
        <f t="shared" si="288"/>
        <v>60</v>
      </c>
      <c r="H695" s="195">
        <f t="shared" si="288"/>
        <v>60</v>
      </c>
      <c r="I695" s="366"/>
      <c r="J695" s="366"/>
      <c r="K695" s="366"/>
    </row>
    <row r="696" spans="1:11" s="232" customFormat="1" ht="47.25" x14ac:dyDescent="0.25">
      <c r="A696" s="21" t="s">
        <v>498</v>
      </c>
      <c r="B696" s="370" t="s">
        <v>148</v>
      </c>
      <c r="C696" s="370" t="s">
        <v>123</v>
      </c>
      <c r="D696" s="370" t="s">
        <v>458</v>
      </c>
      <c r="E696" s="370"/>
      <c r="F696" s="196">
        <f>F697</f>
        <v>60</v>
      </c>
      <c r="G696" s="196">
        <f t="shared" si="288"/>
        <v>60</v>
      </c>
      <c r="H696" s="196">
        <f t="shared" si="288"/>
        <v>60</v>
      </c>
      <c r="I696" s="366"/>
      <c r="J696" s="366"/>
      <c r="K696" s="366"/>
    </row>
    <row r="697" spans="1:11" s="232" customFormat="1" ht="31.5" x14ac:dyDescent="0.25">
      <c r="A697" s="367" t="s">
        <v>91</v>
      </c>
      <c r="B697" s="370" t="s">
        <v>148</v>
      </c>
      <c r="C697" s="370" t="s">
        <v>123</v>
      </c>
      <c r="D697" s="370" t="s">
        <v>458</v>
      </c>
      <c r="E697" s="370" t="s">
        <v>92</v>
      </c>
      <c r="F697" s="196">
        <f>F698</f>
        <v>60</v>
      </c>
      <c r="G697" s="196">
        <f t="shared" si="288"/>
        <v>60</v>
      </c>
      <c r="H697" s="196">
        <f t="shared" si="288"/>
        <v>60</v>
      </c>
      <c r="I697" s="366"/>
      <c r="J697" s="366"/>
      <c r="K697" s="366"/>
    </row>
    <row r="698" spans="1:11" s="232" customFormat="1" ht="47.25" x14ac:dyDescent="0.25">
      <c r="A698" s="367" t="s">
        <v>93</v>
      </c>
      <c r="B698" s="370" t="s">
        <v>148</v>
      </c>
      <c r="C698" s="370" t="s">
        <v>123</v>
      </c>
      <c r="D698" s="370" t="s">
        <v>458</v>
      </c>
      <c r="E698" s="370" t="s">
        <v>94</v>
      </c>
      <c r="F698" s="196">
        <f>'Пр.4 Ведом23-25'!G342</f>
        <v>60</v>
      </c>
      <c r="G698" s="196">
        <f>'Пр.4 Ведом23-25'!H342</f>
        <v>60</v>
      </c>
      <c r="H698" s="196">
        <f>'Пр.4 Ведом23-25'!I342</f>
        <v>60</v>
      </c>
      <c r="I698" s="366"/>
      <c r="J698" s="366"/>
      <c r="K698" s="366"/>
    </row>
    <row r="699" spans="1:11" s="112" customFormat="1" ht="47.25" x14ac:dyDescent="0.25">
      <c r="A699" s="230" t="s">
        <v>645</v>
      </c>
      <c r="B699" s="200" t="s">
        <v>148</v>
      </c>
      <c r="C699" s="200" t="s">
        <v>123</v>
      </c>
      <c r="D699" s="200" t="s">
        <v>264</v>
      </c>
      <c r="E699" s="204"/>
      <c r="F699" s="195">
        <f>F700</f>
        <v>622.79999999999995</v>
      </c>
      <c r="G699" s="195">
        <f t="shared" ref="G699:H699" si="289">G700</f>
        <v>622.79999999999995</v>
      </c>
      <c r="H699" s="195">
        <f t="shared" si="289"/>
        <v>622.79999999999995</v>
      </c>
      <c r="I699" s="233"/>
      <c r="J699" s="233"/>
      <c r="K699" s="233"/>
    </row>
    <row r="700" spans="1:11" s="112" customFormat="1" ht="47.25" x14ac:dyDescent="0.25">
      <c r="A700" s="230" t="s">
        <v>346</v>
      </c>
      <c r="B700" s="200" t="s">
        <v>148</v>
      </c>
      <c r="C700" s="200" t="s">
        <v>381</v>
      </c>
      <c r="D700" s="200" t="s">
        <v>344</v>
      </c>
      <c r="E700" s="204"/>
      <c r="F700" s="195">
        <f>F704+F701</f>
        <v>622.79999999999995</v>
      </c>
      <c r="G700" s="195">
        <f t="shared" ref="G700:H700" si="290">G704+G701</f>
        <v>622.79999999999995</v>
      </c>
      <c r="H700" s="195">
        <f t="shared" si="290"/>
        <v>622.79999999999995</v>
      </c>
      <c r="I700" s="233"/>
      <c r="J700" s="233"/>
      <c r="K700" s="233"/>
    </row>
    <row r="701" spans="1:11" s="232" customFormat="1" ht="47.25" x14ac:dyDescent="0.25">
      <c r="A701" s="28" t="s">
        <v>438</v>
      </c>
      <c r="B701" s="370" t="s">
        <v>148</v>
      </c>
      <c r="C701" s="370" t="s">
        <v>123</v>
      </c>
      <c r="D701" s="370" t="s">
        <v>345</v>
      </c>
      <c r="E701" s="202"/>
      <c r="F701" s="201">
        <f>F702</f>
        <v>320.39999999999998</v>
      </c>
      <c r="G701" s="201">
        <f t="shared" ref="G701:H701" si="291">G702</f>
        <v>320.39999999999998</v>
      </c>
      <c r="H701" s="201">
        <f t="shared" si="291"/>
        <v>320.39999999999998</v>
      </c>
      <c r="I701" s="366"/>
      <c r="J701" s="366"/>
      <c r="K701" s="366"/>
    </row>
    <row r="702" spans="1:11" s="232" customFormat="1" ht="31.5" x14ac:dyDescent="0.25">
      <c r="A702" s="367" t="s">
        <v>91</v>
      </c>
      <c r="B702" s="370" t="s">
        <v>148</v>
      </c>
      <c r="C702" s="370" t="s">
        <v>123</v>
      </c>
      <c r="D702" s="370" t="s">
        <v>345</v>
      </c>
      <c r="E702" s="202" t="s">
        <v>92</v>
      </c>
      <c r="F702" s="201">
        <f t="shared" ref="F702:H702" si="292">F703</f>
        <v>320.39999999999998</v>
      </c>
      <c r="G702" s="201">
        <f t="shared" si="292"/>
        <v>320.39999999999998</v>
      </c>
      <c r="H702" s="201">
        <f t="shared" si="292"/>
        <v>320.39999999999998</v>
      </c>
      <c r="I702" s="366"/>
      <c r="J702" s="366"/>
      <c r="K702" s="366"/>
    </row>
    <row r="703" spans="1:11" s="232" customFormat="1" ht="47.25" x14ac:dyDescent="0.25">
      <c r="A703" s="367" t="s">
        <v>93</v>
      </c>
      <c r="B703" s="370" t="s">
        <v>148</v>
      </c>
      <c r="C703" s="370" t="s">
        <v>123</v>
      </c>
      <c r="D703" s="370" t="s">
        <v>345</v>
      </c>
      <c r="E703" s="202" t="s">
        <v>94</v>
      </c>
      <c r="F703" s="201">
        <f>'Пр.4 Ведом23-25'!G347</f>
        <v>320.39999999999998</v>
      </c>
      <c r="G703" s="201">
        <f>'Пр.4 Ведом23-25'!H347</f>
        <v>320.39999999999998</v>
      </c>
      <c r="H703" s="201">
        <f>'Пр.4 Ведом23-25'!I347</f>
        <v>320.39999999999998</v>
      </c>
      <c r="I703" s="366"/>
      <c r="J703" s="366"/>
      <c r="K703" s="366"/>
    </row>
    <row r="704" spans="1:11" ht="47.25" x14ac:dyDescent="0.25">
      <c r="A704" s="28" t="s">
        <v>279</v>
      </c>
      <c r="B704" s="370" t="s">
        <v>148</v>
      </c>
      <c r="C704" s="370" t="s">
        <v>123</v>
      </c>
      <c r="D704" s="370" t="s">
        <v>379</v>
      </c>
      <c r="E704" s="202"/>
      <c r="F704" s="196">
        <f>F705</f>
        <v>302.39999999999998</v>
      </c>
      <c r="G704" s="196">
        <f t="shared" ref="G704:H705" si="293">G705</f>
        <v>302.39999999999998</v>
      </c>
      <c r="H704" s="196">
        <f t="shared" si="293"/>
        <v>302.39999999999998</v>
      </c>
    </row>
    <row r="705" spans="1:11" ht="47.25" x14ac:dyDescent="0.25">
      <c r="A705" s="20" t="s">
        <v>152</v>
      </c>
      <c r="B705" s="370" t="s">
        <v>148</v>
      </c>
      <c r="C705" s="370" t="s">
        <v>123</v>
      </c>
      <c r="D705" s="370" t="s">
        <v>379</v>
      </c>
      <c r="E705" s="202" t="s">
        <v>153</v>
      </c>
      <c r="F705" s="196">
        <f>F706</f>
        <v>302.39999999999998</v>
      </c>
      <c r="G705" s="196">
        <f t="shared" si="293"/>
        <v>302.39999999999998</v>
      </c>
      <c r="H705" s="196">
        <f t="shared" si="293"/>
        <v>302.39999999999998</v>
      </c>
    </row>
    <row r="706" spans="1:11" ht="15.75" x14ac:dyDescent="0.25">
      <c r="A706" s="97" t="s">
        <v>154</v>
      </c>
      <c r="B706" s="370" t="s">
        <v>148</v>
      </c>
      <c r="C706" s="370" t="s">
        <v>123</v>
      </c>
      <c r="D706" s="370" t="s">
        <v>379</v>
      </c>
      <c r="E706" s="202" t="s">
        <v>155</v>
      </c>
      <c r="F706" s="196">
        <f>'Пр.4 Ведом23-25'!G764</f>
        <v>302.39999999999998</v>
      </c>
      <c r="G706" s="196">
        <f>'Пр.4 Ведом23-25'!H764</f>
        <v>302.39999999999998</v>
      </c>
      <c r="H706" s="196">
        <f>'Пр.4 Ведом23-25'!I764</f>
        <v>302.39999999999998</v>
      </c>
    </row>
    <row r="707" spans="1:11" s="232" customFormat="1" ht="15.75" x14ac:dyDescent="0.25">
      <c r="A707" s="199" t="s">
        <v>1029</v>
      </c>
      <c r="B707" s="200" t="s">
        <v>148</v>
      </c>
      <c r="C707" s="200" t="s">
        <v>148</v>
      </c>
      <c r="D707" s="370"/>
      <c r="E707" s="370"/>
      <c r="F707" s="198">
        <f>F708</f>
        <v>1295</v>
      </c>
      <c r="G707" s="198">
        <f t="shared" ref="G707:H708" si="294">G708</f>
        <v>1295</v>
      </c>
      <c r="H707" s="198">
        <f t="shared" si="294"/>
        <v>895</v>
      </c>
      <c r="I707" s="233"/>
      <c r="J707" s="233"/>
      <c r="K707" s="233"/>
    </row>
    <row r="708" spans="1:11" s="232" customFormat="1" ht="47.25" x14ac:dyDescent="0.25">
      <c r="A708" s="199" t="s">
        <v>891</v>
      </c>
      <c r="B708" s="200" t="s">
        <v>148</v>
      </c>
      <c r="C708" s="200" t="s">
        <v>148</v>
      </c>
      <c r="D708" s="200" t="s">
        <v>172</v>
      </c>
      <c r="E708" s="200"/>
      <c r="F708" s="198">
        <f>F709</f>
        <v>1295</v>
      </c>
      <c r="G708" s="198">
        <f t="shared" si="294"/>
        <v>1295</v>
      </c>
      <c r="H708" s="198">
        <f t="shared" si="294"/>
        <v>895</v>
      </c>
      <c r="I708" s="233"/>
      <c r="J708" s="233"/>
      <c r="K708" s="233"/>
    </row>
    <row r="709" spans="1:11" s="232" customFormat="1" ht="31.5" x14ac:dyDescent="0.25">
      <c r="A709" s="199" t="s">
        <v>173</v>
      </c>
      <c r="B709" s="200" t="s">
        <v>148</v>
      </c>
      <c r="C709" s="200" t="s">
        <v>148</v>
      </c>
      <c r="D709" s="200" t="s">
        <v>174</v>
      </c>
      <c r="E709" s="200"/>
      <c r="F709" s="198">
        <f>F710+F720+F726</f>
        <v>1295</v>
      </c>
      <c r="G709" s="198">
        <f t="shared" ref="G709:H709" si="295">G710+G720+G726</f>
        <v>1295</v>
      </c>
      <c r="H709" s="198">
        <f t="shared" si="295"/>
        <v>895</v>
      </c>
      <c r="I709" s="233"/>
      <c r="J709" s="233"/>
      <c r="K709" s="233"/>
    </row>
    <row r="710" spans="1:11" ht="47.25" x14ac:dyDescent="0.25">
      <c r="A710" s="34" t="s">
        <v>459</v>
      </c>
      <c r="B710" s="200" t="s">
        <v>148</v>
      </c>
      <c r="C710" s="200" t="s">
        <v>148</v>
      </c>
      <c r="D710" s="200" t="s">
        <v>348</v>
      </c>
      <c r="E710" s="200"/>
      <c r="F710" s="198">
        <f>F711+F714+F717</f>
        <v>870</v>
      </c>
      <c r="G710" s="198">
        <f t="shared" ref="G710:H710" si="296">G711+G714+G717</f>
        <v>870</v>
      </c>
      <c r="H710" s="198">
        <f t="shared" si="296"/>
        <v>870</v>
      </c>
    </row>
    <row r="711" spans="1:11" ht="31.5" hidden="1" x14ac:dyDescent="0.25">
      <c r="A711" s="28" t="s">
        <v>465</v>
      </c>
      <c r="B711" s="370" t="s">
        <v>148</v>
      </c>
      <c r="C711" s="370" t="s">
        <v>148</v>
      </c>
      <c r="D711" s="370" t="s">
        <v>349</v>
      </c>
      <c r="E711" s="370"/>
      <c r="F711" s="201">
        <f>F712</f>
        <v>0</v>
      </c>
      <c r="G711" s="201">
        <f t="shared" ref="G711:H712" si="297">G712</f>
        <v>0</v>
      </c>
      <c r="H711" s="201">
        <f t="shared" si="297"/>
        <v>0</v>
      </c>
    </row>
    <row r="712" spans="1:11" ht="78.75" hidden="1" x14ac:dyDescent="0.25">
      <c r="A712" s="367" t="s">
        <v>87</v>
      </c>
      <c r="B712" s="370" t="s">
        <v>148</v>
      </c>
      <c r="C712" s="370" t="s">
        <v>148</v>
      </c>
      <c r="D712" s="370" t="s">
        <v>349</v>
      </c>
      <c r="E712" s="370" t="s">
        <v>88</v>
      </c>
      <c r="F712" s="201">
        <f>F713</f>
        <v>0</v>
      </c>
      <c r="G712" s="201">
        <f t="shared" si="297"/>
        <v>0</v>
      </c>
      <c r="H712" s="201">
        <f t="shared" si="297"/>
        <v>0</v>
      </c>
    </row>
    <row r="713" spans="1:11" ht="31.5" hidden="1" x14ac:dyDescent="0.25">
      <c r="A713" s="367" t="s">
        <v>171</v>
      </c>
      <c r="B713" s="370" t="s">
        <v>148</v>
      </c>
      <c r="C713" s="370" t="s">
        <v>148</v>
      </c>
      <c r="D713" s="370" t="s">
        <v>349</v>
      </c>
      <c r="E713" s="370" t="s">
        <v>120</v>
      </c>
      <c r="F713" s="201">
        <f>'Пр.4 Ведом23-25'!G354</f>
        <v>0</v>
      </c>
      <c r="G713" s="201">
        <f>'Пр.4 Ведом23-25'!H354</f>
        <v>0</v>
      </c>
      <c r="H713" s="201">
        <f>'Пр.4 Ведом23-25'!I354</f>
        <v>0</v>
      </c>
    </row>
    <row r="714" spans="1:11" ht="31.5" hidden="1" x14ac:dyDescent="0.25">
      <c r="A714" s="367" t="s">
        <v>460</v>
      </c>
      <c r="B714" s="370" t="s">
        <v>148</v>
      </c>
      <c r="C714" s="370" t="s">
        <v>148</v>
      </c>
      <c r="D714" s="370" t="s">
        <v>474</v>
      </c>
      <c r="E714" s="370"/>
      <c r="F714" s="201">
        <f>F715</f>
        <v>0</v>
      </c>
      <c r="G714" s="201">
        <f t="shared" ref="G714:H715" si="298">G715</f>
        <v>0</v>
      </c>
      <c r="H714" s="201">
        <f t="shared" si="298"/>
        <v>0</v>
      </c>
    </row>
    <row r="715" spans="1:11" ht="31.5" hidden="1" x14ac:dyDescent="0.25">
      <c r="A715" s="367" t="s">
        <v>91</v>
      </c>
      <c r="B715" s="370" t="s">
        <v>148</v>
      </c>
      <c r="C715" s="370" t="s">
        <v>148</v>
      </c>
      <c r="D715" s="370" t="s">
        <v>474</v>
      </c>
      <c r="E715" s="370" t="s">
        <v>92</v>
      </c>
      <c r="F715" s="201">
        <f>F716</f>
        <v>0</v>
      </c>
      <c r="G715" s="201">
        <f t="shared" si="298"/>
        <v>0</v>
      </c>
      <c r="H715" s="201">
        <f t="shared" si="298"/>
        <v>0</v>
      </c>
    </row>
    <row r="716" spans="1:11" ht="47.25" hidden="1" x14ac:dyDescent="0.25">
      <c r="A716" s="367" t="s">
        <v>93</v>
      </c>
      <c r="B716" s="370" t="s">
        <v>148</v>
      </c>
      <c r="C716" s="370" t="s">
        <v>148</v>
      </c>
      <c r="D716" s="370" t="s">
        <v>474</v>
      </c>
      <c r="E716" s="370" t="s">
        <v>94</v>
      </c>
      <c r="F716" s="201">
        <f>'Пр.4 Ведом23-25'!G357</f>
        <v>0</v>
      </c>
      <c r="G716" s="201">
        <f>'Пр.4 Ведом23-25'!H357</f>
        <v>0</v>
      </c>
      <c r="H716" s="201">
        <f>'Пр.4 Ведом23-25'!I357</f>
        <v>0</v>
      </c>
    </row>
    <row r="717" spans="1:11" ht="31.5" x14ac:dyDescent="0.25">
      <c r="A717" s="367" t="s">
        <v>829</v>
      </c>
      <c r="B717" s="370" t="s">
        <v>148</v>
      </c>
      <c r="C717" s="370" t="s">
        <v>148</v>
      </c>
      <c r="D717" s="370" t="s">
        <v>830</v>
      </c>
      <c r="E717" s="370"/>
      <c r="F717" s="201">
        <f>F718</f>
        <v>870</v>
      </c>
      <c r="G717" s="201">
        <f t="shared" ref="G717:H718" si="299">G718</f>
        <v>870</v>
      </c>
      <c r="H717" s="201">
        <f t="shared" si="299"/>
        <v>870</v>
      </c>
    </row>
    <row r="718" spans="1:11" ht="47.25" x14ac:dyDescent="0.25">
      <c r="A718" s="367" t="s">
        <v>152</v>
      </c>
      <c r="B718" s="370" t="s">
        <v>148</v>
      </c>
      <c r="C718" s="370" t="s">
        <v>148</v>
      </c>
      <c r="D718" s="370" t="s">
        <v>830</v>
      </c>
      <c r="E718" s="370" t="s">
        <v>153</v>
      </c>
      <c r="F718" s="201">
        <f>F719</f>
        <v>870</v>
      </c>
      <c r="G718" s="201">
        <f t="shared" si="299"/>
        <v>870</v>
      </c>
      <c r="H718" s="201">
        <f t="shared" si="299"/>
        <v>870</v>
      </c>
    </row>
    <row r="719" spans="1:11" ht="15.75" x14ac:dyDescent="0.25">
      <c r="A719" s="367" t="s">
        <v>154</v>
      </c>
      <c r="B719" s="370" t="s">
        <v>148</v>
      </c>
      <c r="C719" s="370" t="s">
        <v>148</v>
      </c>
      <c r="D719" s="370" t="s">
        <v>830</v>
      </c>
      <c r="E719" s="370" t="s">
        <v>155</v>
      </c>
      <c r="F719" s="201">
        <f>'Пр.4 Ведом23-25'!G360</f>
        <v>870</v>
      </c>
      <c r="G719" s="201">
        <f>'Пр.4 Ведом23-25'!H360</f>
        <v>870</v>
      </c>
      <c r="H719" s="201">
        <f>'Пр.4 Ведом23-25'!I360</f>
        <v>870</v>
      </c>
    </row>
    <row r="720" spans="1:11" ht="63" x14ac:dyDescent="0.25">
      <c r="A720" s="199" t="s">
        <v>461</v>
      </c>
      <c r="B720" s="200" t="s">
        <v>148</v>
      </c>
      <c r="C720" s="200" t="s">
        <v>148</v>
      </c>
      <c r="D720" s="200" t="s">
        <v>350</v>
      </c>
      <c r="E720" s="200"/>
      <c r="F720" s="198">
        <f>F721</f>
        <v>400</v>
      </c>
      <c r="G720" s="198">
        <f t="shared" ref="G720:H720" si="300">G721</f>
        <v>400</v>
      </c>
      <c r="H720" s="198">
        <f t="shared" si="300"/>
        <v>0</v>
      </c>
    </row>
    <row r="721" spans="1:11" ht="15.75" x14ac:dyDescent="0.25">
      <c r="A721" s="367" t="s">
        <v>462</v>
      </c>
      <c r="B721" s="370" t="s">
        <v>148</v>
      </c>
      <c r="C721" s="370" t="s">
        <v>148</v>
      </c>
      <c r="D721" s="370" t="s">
        <v>355</v>
      </c>
      <c r="E721" s="370"/>
      <c r="F721" s="201">
        <f>F724+F723</f>
        <v>400</v>
      </c>
      <c r="G721" s="201">
        <f t="shared" ref="G721:H721" si="301">G724+G723</f>
        <v>400</v>
      </c>
      <c r="H721" s="201">
        <f t="shared" si="301"/>
        <v>0</v>
      </c>
    </row>
    <row r="722" spans="1:11" ht="78.75" hidden="1" x14ac:dyDescent="0.25">
      <c r="A722" s="367" t="s">
        <v>87</v>
      </c>
      <c r="B722" s="370" t="s">
        <v>148</v>
      </c>
      <c r="C722" s="370" t="s">
        <v>148</v>
      </c>
      <c r="D722" s="370" t="s">
        <v>355</v>
      </c>
      <c r="E722" s="370" t="s">
        <v>88</v>
      </c>
      <c r="F722" s="201">
        <f>F723</f>
        <v>0</v>
      </c>
      <c r="G722" s="201">
        <f t="shared" ref="G722:H722" si="302">G723</f>
        <v>0</v>
      </c>
      <c r="H722" s="201">
        <f t="shared" si="302"/>
        <v>0</v>
      </c>
    </row>
    <row r="723" spans="1:11" s="366" customFormat="1" ht="31.5" hidden="1" x14ac:dyDescent="0.25">
      <c r="A723" s="367" t="s">
        <v>171</v>
      </c>
      <c r="B723" s="370" t="s">
        <v>148</v>
      </c>
      <c r="C723" s="370" t="s">
        <v>148</v>
      </c>
      <c r="D723" s="370" t="s">
        <v>355</v>
      </c>
      <c r="E723" s="370" t="s">
        <v>120</v>
      </c>
      <c r="F723" s="201">
        <f>'Пр.4 Ведом23-25'!G364</f>
        <v>0</v>
      </c>
      <c r="G723" s="201">
        <f>'Пр.4 Ведом23-25'!H364</f>
        <v>0</v>
      </c>
      <c r="H723" s="201">
        <f>'Пр.4 Ведом23-25'!I364</f>
        <v>0</v>
      </c>
    </row>
    <row r="724" spans="1:11" s="366" customFormat="1" ht="31.5" x14ac:dyDescent="0.25">
      <c r="A724" s="367" t="s">
        <v>91</v>
      </c>
      <c r="B724" s="370" t="s">
        <v>148</v>
      </c>
      <c r="C724" s="370" t="s">
        <v>148</v>
      </c>
      <c r="D724" s="370" t="s">
        <v>355</v>
      </c>
      <c r="E724" s="370" t="s">
        <v>92</v>
      </c>
      <c r="F724" s="201">
        <f>F725</f>
        <v>400</v>
      </c>
      <c r="G724" s="201">
        <f t="shared" ref="G724:H724" si="303">G725</f>
        <v>400</v>
      </c>
      <c r="H724" s="201">
        <f t="shared" si="303"/>
        <v>0</v>
      </c>
    </row>
    <row r="725" spans="1:11" s="366" customFormat="1" ht="47.25" x14ac:dyDescent="0.25">
      <c r="A725" s="367" t="s">
        <v>93</v>
      </c>
      <c r="B725" s="370" t="s">
        <v>148</v>
      </c>
      <c r="C725" s="370" t="s">
        <v>148</v>
      </c>
      <c r="D725" s="370" t="s">
        <v>355</v>
      </c>
      <c r="E725" s="370" t="s">
        <v>94</v>
      </c>
      <c r="F725" s="201">
        <f>'Пр.4 Ведом23-25'!G366</f>
        <v>400</v>
      </c>
      <c r="G725" s="201">
        <f>'Пр.4 Ведом23-25'!H366</f>
        <v>400</v>
      </c>
      <c r="H725" s="201">
        <f>'Пр.4 Ведом23-25'!I366</f>
        <v>0</v>
      </c>
    </row>
    <row r="726" spans="1:11" s="112" customFormat="1" ht="31.5" x14ac:dyDescent="0.25">
      <c r="A726" s="199" t="s">
        <v>467</v>
      </c>
      <c r="B726" s="200" t="s">
        <v>148</v>
      </c>
      <c r="C726" s="200" t="s">
        <v>148</v>
      </c>
      <c r="D726" s="200" t="s">
        <v>463</v>
      </c>
      <c r="E726" s="200"/>
      <c r="F726" s="198">
        <f t="shared" ref="F726:H728" si="304">F727</f>
        <v>25</v>
      </c>
      <c r="G726" s="198">
        <f t="shared" si="304"/>
        <v>25</v>
      </c>
      <c r="H726" s="198">
        <f t="shared" si="304"/>
        <v>25</v>
      </c>
      <c r="I726" s="233"/>
      <c r="J726" s="233"/>
      <c r="K726" s="233"/>
    </row>
    <row r="727" spans="1:11" s="112" customFormat="1" ht="47.25" x14ac:dyDescent="0.25">
      <c r="A727" s="407" t="s">
        <v>464</v>
      </c>
      <c r="B727" s="370" t="s">
        <v>148</v>
      </c>
      <c r="C727" s="370" t="s">
        <v>148</v>
      </c>
      <c r="D727" s="370" t="s">
        <v>475</v>
      </c>
      <c r="E727" s="370"/>
      <c r="F727" s="201">
        <f t="shared" si="304"/>
        <v>25</v>
      </c>
      <c r="G727" s="201">
        <f t="shared" si="304"/>
        <v>25</v>
      </c>
      <c r="H727" s="201">
        <f t="shared" si="304"/>
        <v>25</v>
      </c>
      <c r="I727" s="233"/>
      <c r="J727" s="233"/>
      <c r="K727" s="233"/>
    </row>
    <row r="728" spans="1:11" s="112" customFormat="1" ht="31.5" x14ac:dyDescent="0.25">
      <c r="A728" s="367" t="s">
        <v>140</v>
      </c>
      <c r="B728" s="370" t="s">
        <v>148</v>
      </c>
      <c r="C728" s="370" t="s">
        <v>148</v>
      </c>
      <c r="D728" s="370" t="s">
        <v>475</v>
      </c>
      <c r="E728" s="370" t="s">
        <v>141</v>
      </c>
      <c r="F728" s="201">
        <f>F729</f>
        <v>25</v>
      </c>
      <c r="G728" s="201">
        <f t="shared" si="304"/>
        <v>25</v>
      </c>
      <c r="H728" s="201">
        <f t="shared" si="304"/>
        <v>25</v>
      </c>
      <c r="I728" s="233"/>
      <c r="J728" s="233"/>
      <c r="K728" s="233"/>
    </row>
    <row r="729" spans="1:11" s="112" customFormat="1" ht="31.5" x14ac:dyDescent="0.25">
      <c r="A729" s="367" t="s">
        <v>142</v>
      </c>
      <c r="B729" s="370" t="s">
        <v>148</v>
      </c>
      <c r="C729" s="370" t="s">
        <v>148</v>
      </c>
      <c r="D729" s="370" t="s">
        <v>475</v>
      </c>
      <c r="E729" s="370" t="s">
        <v>143</v>
      </c>
      <c r="F729" s="201">
        <f>'Пр.4 Ведом23-25'!G370</f>
        <v>25</v>
      </c>
      <c r="G729" s="201">
        <f>'Пр.4 Ведом23-25'!H370</f>
        <v>25</v>
      </c>
      <c r="H729" s="201">
        <f>'Пр.4 Ведом23-25'!I370</f>
        <v>25</v>
      </c>
      <c r="I729" s="233"/>
      <c r="J729" s="233"/>
      <c r="K729" s="233"/>
    </row>
    <row r="730" spans="1:11" s="112" customFormat="1" ht="15.75" x14ac:dyDescent="0.25">
      <c r="A730" s="199" t="s">
        <v>160</v>
      </c>
      <c r="B730" s="200" t="s">
        <v>148</v>
      </c>
      <c r="C730" s="200" t="s">
        <v>125</v>
      </c>
      <c r="D730" s="200"/>
      <c r="E730" s="200"/>
      <c r="F730" s="198">
        <f>F731+F748+F764</f>
        <v>39385.770000000004</v>
      </c>
      <c r="G730" s="198">
        <f t="shared" ref="G730:H730" si="305">G731+G748+G764</f>
        <v>35723.75</v>
      </c>
      <c r="H730" s="198">
        <f t="shared" si="305"/>
        <v>39456.879999999997</v>
      </c>
      <c r="I730" s="233"/>
      <c r="J730" s="233"/>
      <c r="K730" s="233"/>
    </row>
    <row r="731" spans="1:11" s="112" customFormat="1" ht="31.5" x14ac:dyDescent="0.25">
      <c r="A731" s="199" t="s">
        <v>367</v>
      </c>
      <c r="B731" s="200" t="s">
        <v>148</v>
      </c>
      <c r="C731" s="200" t="s">
        <v>125</v>
      </c>
      <c r="D731" s="200" t="s">
        <v>326</v>
      </c>
      <c r="E731" s="200"/>
      <c r="F731" s="198">
        <f>F732</f>
        <v>11606.7</v>
      </c>
      <c r="G731" s="198">
        <f t="shared" ref="G731:H731" si="306">G732</f>
        <v>11968.42</v>
      </c>
      <c r="H731" s="198">
        <f t="shared" si="306"/>
        <v>12439.98</v>
      </c>
      <c r="I731" s="233"/>
      <c r="J731" s="233"/>
      <c r="K731" s="233"/>
    </row>
    <row r="732" spans="1:11" s="112" customFormat="1" ht="15.75" x14ac:dyDescent="0.25">
      <c r="A732" s="199" t="s">
        <v>368</v>
      </c>
      <c r="B732" s="200" t="s">
        <v>148</v>
      </c>
      <c r="C732" s="200" t="s">
        <v>125</v>
      </c>
      <c r="D732" s="200" t="s">
        <v>327</v>
      </c>
      <c r="E732" s="200"/>
      <c r="F732" s="198">
        <f>F733+F738+F745</f>
        <v>11606.7</v>
      </c>
      <c r="G732" s="198">
        <f t="shared" ref="G732:H732" si="307">G733+G738+G745</f>
        <v>11968.42</v>
      </c>
      <c r="H732" s="198">
        <f t="shared" si="307"/>
        <v>12439.98</v>
      </c>
      <c r="I732" s="233"/>
      <c r="J732" s="233"/>
      <c r="K732" s="233"/>
    </row>
    <row r="733" spans="1:11" ht="31.5" x14ac:dyDescent="0.25">
      <c r="A733" s="367" t="s">
        <v>351</v>
      </c>
      <c r="B733" s="370" t="s">
        <v>148</v>
      </c>
      <c r="C733" s="370" t="s">
        <v>125</v>
      </c>
      <c r="D733" s="370" t="s">
        <v>328</v>
      </c>
      <c r="E733" s="370"/>
      <c r="F733" s="201">
        <f>F734+F736</f>
        <v>7350.92</v>
      </c>
      <c r="G733" s="201">
        <f t="shared" ref="G733:H733" si="308">G734+G736</f>
        <v>7580.85</v>
      </c>
      <c r="H733" s="201">
        <f t="shared" si="308"/>
        <v>7882.06</v>
      </c>
    </row>
    <row r="734" spans="1:11" s="112" customFormat="1" ht="78.75" x14ac:dyDescent="0.25">
      <c r="A734" s="367" t="s">
        <v>87</v>
      </c>
      <c r="B734" s="370" t="s">
        <v>148</v>
      </c>
      <c r="C734" s="370" t="s">
        <v>125</v>
      </c>
      <c r="D734" s="370" t="s">
        <v>328</v>
      </c>
      <c r="E734" s="370" t="s">
        <v>88</v>
      </c>
      <c r="F734" s="201">
        <f>F735</f>
        <v>7266.27</v>
      </c>
      <c r="G734" s="201">
        <f t="shared" ref="G734:H734" si="309">G735</f>
        <v>7530.85</v>
      </c>
      <c r="H734" s="201">
        <f t="shared" si="309"/>
        <v>7832.06</v>
      </c>
      <c r="I734" s="233"/>
      <c r="J734" s="233"/>
      <c r="K734" s="233"/>
    </row>
    <row r="735" spans="1:11" s="112" customFormat="1" ht="31.5" x14ac:dyDescent="0.25">
      <c r="A735" s="367" t="s">
        <v>89</v>
      </c>
      <c r="B735" s="370" t="s">
        <v>148</v>
      </c>
      <c r="C735" s="370" t="s">
        <v>125</v>
      </c>
      <c r="D735" s="370" t="s">
        <v>328</v>
      </c>
      <c r="E735" s="370" t="s">
        <v>90</v>
      </c>
      <c r="F735" s="18">
        <f>'Пр.4 Ведом23-25'!G770</f>
        <v>7266.27</v>
      </c>
      <c r="G735" s="18">
        <f>'Пр.4 Ведом23-25'!H770</f>
        <v>7530.85</v>
      </c>
      <c r="H735" s="18">
        <f>'Пр.4 Ведом23-25'!I770</f>
        <v>7832.06</v>
      </c>
      <c r="I735" s="233"/>
      <c r="J735" s="233"/>
      <c r="K735" s="233"/>
    </row>
    <row r="736" spans="1:11" s="112" customFormat="1" ht="31.5" x14ac:dyDescent="0.25">
      <c r="A736" s="367" t="s">
        <v>91</v>
      </c>
      <c r="B736" s="370" t="s">
        <v>148</v>
      </c>
      <c r="C736" s="370" t="s">
        <v>125</v>
      </c>
      <c r="D736" s="370" t="s">
        <v>328</v>
      </c>
      <c r="E736" s="370" t="s">
        <v>92</v>
      </c>
      <c r="F736" s="201">
        <f>F737</f>
        <v>84.65</v>
      </c>
      <c r="G736" s="201">
        <f t="shared" ref="G736:H736" si="310">G737</f>
        <v>50</v>
      </c>
      <c r="H736" s="201">
        <f t="shared" si="310"/>
        <v>50</v>
      </c>
      <c r="I736" s="233"/>
      <c r="J736" s="233"/>
      <c r="K736" s="233"/>
    </row>
    <row r="737" spans="1:11" ht="47.25" x14ac:dyDescent="0.25">
      <c r="A737" s="367" t="s">
        <v>93</v>
      </c>
      <c r="B737" s="370" t="s">
        <v>148</v>
      </c>
      <c r="C737" s="370" t="s">
        <v>125</v>
      </c>
      <c r="D737" s="370" t="s">
        <v>328</v>
      </c>
      <c r="E737" s="370" t="s">
        <v>94</v>
      </c>
      <c r="F737" s="201">
        <f>'Пр.4 Ведом23-25'!G772</f>
        <v>84.65</v>
      </c>
      <c r="G737" s="201">
        <f>'Пр.4 Ведом23-25'!H772</f>
        <v>50</v>
      </c>
      <c r="H737" s="201">
        <f>'Пр.4 Ведом23-25'!I772</f>
        <v>50</v>
      </c>
    </row>
    <row r="738" spans="1:11" ht="31.5" x14ac:dyDescent="0.25">
      <c r="A738" s="367" t="s">
        <v>310</v>
      </c>
      <c r="B738" s="370" t="s">
        <v>148</v>
      </c>
      <c r="C738" s="370" t="s">
        <v>125</v>
      </c>
      <c r="D738" s="370" t="s">
        <v>329</v>
      </c>
      <c r="E738" s="370"/>
      <c r="F738" s="201">
        <f>F739+F741+F743</f>
        <v>4126.78</v>
      </c>
      <c r="G738" s="201">
        <f t="shared" ref="G738:H738" si="311">G739+G741+G743</f>
        <v>4258.57</v>
      </c>
      <c r="H738" s="201">
        <f t="shared" si="311"/>
        <v>4428.92</v>
      </c>
    </row>
    <row r="739" spans="1:11" ht="78.75" x14ac:dyDescent="0.25">
      <c r="A739" s="367" t="s">
        <v>87</v>
      </c>
      <c r="B739" s="370" t="s">
        <v>148</v>
      </c>
      <c r="C739" s="370" t="s">
        <v>125</v>
      </c>
      <c r="D739" s="370" t="s">
        <v>329</v>
      </c>
      <c r="E739" s="370" t="s">
        <v>88</v>
      </c>
      <c r="F739" s="201">
        <f>F740</f>
        <v>4126.78</v>
      </c>
      <c r="G739" s="201">
        <f t="shared" ref="G739:H739" si="312">G740</f>
        <v>4258.57</v>
      </c>
      <c r="H739" s="201">
        <f t="shared" si="312"/>
        <v>4428.92</v>
      </c>
    </row>
    <row r="740" spans="1:11" ht="31.5" x14ac:dyDescent="0.25">
      <c r="A740" s="367" t="s">
        <v>89</v>
      </c>
      <c r="B740" s="370" t="s">
        <v>148</v>
      </c>
      <c r="C740" s="370" t="s">
        <v>125</v>
      </c>
      <c r="D740" s="370" t="s">
        <v>329</v>
      </c>
      <c r="E740" s="370" t="s">
        <v>90</v>
      </c>
      <c r="F740" s="201">
        <f>'Пр.4 Ведом23-25'!G775</f>
        <v>4126.78</v>
      </c>
      <c r="G740" s="201">
        <f>'Пр.4 Ведом23-25'!H775</f>
        <v>4258.57</v>
      </c>
      <c r="H740" s="201">
        <f>'Пр.4 Ведом23-25'!I775</f>
        <v>4428.92</v>
      </c>
    </row>
    <row r="741" spans="1:11" ht="31.5" hidden="1" x14ac:dyDescent="0.25">
      <c r="A741" s="367" t="s">
        <v>91</v>
      </c>
      <c r="B741" s="370" t="s">
        <v>148</v>
      </c>
      <c r="C741" s="370" t="s">
        <v>125</v>
      </c>
      <c r="D741" s="370" t="s">
        <v>329</v>
      </c>
      <c r="E741" s="370" t="s">
        <v>92</v>
      </c>
      <c r="F741" s="201">
        <f>F742</f>
        <v>0</v>
      </c>
      <c r="G741" s="201">
        <f t="shared" ref="G741:H741" si="313">G742</f>
        <v>0</v>
      </c>
      <c r="H741" s="201">
        <f t="shared" si="313"/>
        <v>0</v>
      </c>
    </row>
    <row r="742" spans="1:11" ht="47.25" hidden="1" x14ac:dyDescent="0.25">
      <c r="A742" s="367" t="s">
        <v>93</v>
      </c>
      <c r="B742" s="370" t="s">
        <v>148</v>
      </c>
      <c r="C742" s="370" t="s">
        <v>125</v>
      </c>
      <c r="D742" s="370" t="s">
        <v>329</v>
      </c>
      <c r="E742" s="370" t="s">
        <v>94</v>
      </c>
      <c r="F742" s="201">
        <f>'Пр.4 Ведом23-25'!G777</f>
        <v>0</v>
      </c>
      <c r="G742" s="201">
        <f>'Пр.4 Ведом23-25'!H777</f>
        <v>0</v>
      </c>
      <c r="H742" s="201">
        <f>'Пр.4 Ведом23-25'!I777</f>
        <v>0</v>
      </c>
    </row>
    <row r="743" spans="1:11" ht="15.75" hidden="1" x14ac:dyDescent="0.25">
      <c r="A743" s="367" t="s">
        <v>95</v>
      </c>
      <c r="B743" s="370" t="s">
        <v>148</v>
      </c>
      <c r="C743" s="370" t="s">
        <v>125</v>
      </c>
      <c r="D743" s="370" t="s">
        <v>329</v>
      </c>
      <c r="E743" s="370" t="s">
        <v>101</v>
      </c>
      <c r="F743" s="201">
        <f>F744</f>
        <v>0</v>
      </c>
      <c r="G743" s="201">
        <f t="shared" ref="G743:H743" si="314">G744</f>
        <v>0</v>
      </c>
      <c r="H743" s="201">
        <f t="shared" si="314"/>
        <v>0</v>
      </c>
    </row>
    <row r="744" spans="1:11" ht="15.75" hidden="1" x14ac:dyDescent="0.25">
      <c r="A744" s="367" t="s">
        <v>226</v>
      </c>
      <c r="B744" s="370" t="s">
        <v>148</v>
      </c>
      <c r="C744" s="370" t="s">
        <v>125</v>
      </c>
      <c r="D744" s="370" t="s">
        <v>329</v>
      </c>
      <c r="E744" s="370" t="s">
        <v>97</v>
      </c>
      <c r="F744" s="201">
        <f>'Пр.4 Ведом23-25'!G779</f>
        <v>0</v>
      </c>
      <c r="G744" s="201">
        <f>'Пр.4 Ведом23-25'!H779</f>
        <v>0</v>
      </c>
      <c r="H744" s="201">
        <f>'Пр.4 Ведом23-25'!I779</f>
        <v>0</v>
      </c>
    </row>
    <row r="745" spans="1:11" s="112" customFormat="1" ht="47.25" x14ac:dyDescent="0.25">
      <c r="A745" s="367" t="s">
        <v>309</v>
      </c>
      <c r="B745" s="370" t="s">
        <v>148</v>
      </c>
      <c r="C745" s="370" t="s">
        <v>125</v>
      </c>
      <c r="D745" s="370" t="s">
        <v>330</v>
      </c>
      <c r="E745" s="370"/>
      <c r="F745" s="201">
        <f>F746</f>
        <v>129</v>
      </c>
      <c r="G745" s="201">
        <f t="shared" ref="G745:H746" si="315">G746</f>
        <v>129</v>
      </c>
      <c r="H745" s="201">
        <f t="shared" si="315"/>
        <v>129</v>
      </c>
      <c r="I745" s="233"/>
      <c r="J745" s="233"/>
      <c r="K745" s="233"/>
    </row>
    <row r="746" spans="1:11" ht="78.75" x14ac:dyDescent="0.25">
      <c r="A746" s="367" t="s">
        <v>87</v>
      </c>
      <c r="B746" s="370" t="s">
        <v>148</v>
      </c>
      <c r="C746" s="370" t="s">
        <v>125</v>
      </c>
      <c r="D746" s="370" t="s">
        <v>330</v>
      </c>
      <c r="E746" s="370" t="s">
        <v>88</v>
      </c>
      <c r="F746" s="201">
        <f>F747</f>
        <v>129</v>
      </c>
      <c r="G746" s="201">
        <f t="shared" si="315"/>
        <v>129</v>
      </c>
      <c r="H746" s="201">
        <f t="shared" si="315"/>
        <v>129</v>
      </c>
    </row>
    <row r="747" spans="1:11" ht="31.5" x14ac:dyDescent="0.25">
      <c r="A747" s="367" t="s">
        <v>89</v>
      </c>
      <c r="B747" s="370" t="s">
        <v>148</v>
      </c>
      <c r="C747" s="370" t="s">
        <v>125</v>
      </c>
      <c r="D747" s="370" t="s">
        <v>330</v>
      </c>
      <c r="E747" s="370" t="s">
        <v>90</v>
      </c>
      <c r="F747" s="201">
        <f>'Пр.4 Ведом23-25'!G782</f>
        <v>129</v>
      </c>
      <c r="G747" s="201">
        <f>'Пр.4 Ведом23-25'!H782</f>
        <v>129</v>
      </c>
      <c r="H747" s="201">
        <f>'Пр.4 Ведом23-25'!I782</f>
        <v>129</v>
      </c>
    </row>
    <row r="748" spans="1:11" ht="15.75" x14ac:dyDescent="0.25">
      <c r="A748" s="199" t="s">
        <v>100</v>
      </c>
      <c r="B748" s="200" t="s">
        <v>148</v>
      </c>
      <c r="C748" s="200" t="s">
        <v>125</v>
      </c>
      <c r="D748" s="200" t="s">
        <v>334</v>
      </c>
      <c r="E748" s="200"/>
      <c r="F748" s="198">
        <f>F749+F760</f>
        <v>17271.47</v>
      </c>
      <c r="G748" s="198">
        <f t="shared" ref="G748:H748" si="316">G749+G760</f>
        <v>16362.03</v>
      </c>
      <c r="H748" s="198">
        <f t="shared" si="316"/>
        <v>17061.2</v>
      </c>
    </row>
    <row r="749" spans="1:11" s="112" customFormat="1" ht="15.75" x14ac:dyDescent="0.25">
      <c r="A749" s="199" t="s">
        <v>742</v>
      </c>
      <c r="B749" s="200" t="s">
        <v>148</v>
      </c>
      <c r="C749" s="200" t="s">
        <v>125</v>
      </c>
      <c r="D749" s="200" t="s">
        <v>389</v>
      </c>
      <c r="E749" s="200"/>
      <c r="F749" s="198">
        <f>F750+F753</f>
        <v>16621.47</v>
      </c>
      <c r="G749" s="198">
        <f t="shared" ref="G749:H749" si="317">G750+G753</f>
        <v>15789.93</v>
      </c>
      <c r="H749" s="198">
        <f t="shared" si="317"/>
        <v>16411.2</v>
      </c>
      <c r="I749" s="233"/>
      <c r="J749" s="233"/>
      <c r="K749" s="233"/>
    </row>
    <row r="750" spans="1:11" s="112" customFormat="1" ht="47.25" x14ac:dyDescent="0.25">
      <c r="A750" s="367" t="s">
        <v>309</v>
      </c>
      <c r="B750" s="370" t="s">
        <v>148</v>
      </c>
      <c r="C750" s="370" t="s">
        <v>125</v>
      </c>
      <c r="D750" s="370" t="s">
        <v>392</v>
      </c>
      <c r="E750" s="370"/>
      <c r="F750" s="201">
        <f>F751</f>
        <v>258</v>
      </c>
      <c r="G750" s="201">
        <f t="shared" ref="G750:H751" si="318">G751</f>
        <v>258</v>
      </c>
      <c r="H750" s="201">
        <f t="shared" si="318"/>
        <v>258</v>
      </c>
      <c r="I750" s="233"/>
      <c r="J750" s="233"/>
      <c r="K750" s="233"/>
    </row>
    <row r="751" spans="1:11" s="112" customFormat="1" ht="78.75" x14ac:dyDescent="0.25">
      <c r="A751" s="367" t="s">
        <v>87</v>
      </c>
      <c r="B751" s="370" t="s">
        <v>148</v>
      </c>
      <c r="C751" s="370" t="s">
        <v>125</v>
      </c>
      <c r="D751" s="370" t="s">
        <v>392</v>
      </c>
      <c r="E751" s="370" t="s">
        <v>88</v>
      </c>
      <c r="F751" s="201">
        <f>F752</f>
        <v>258</v>
      </c>
      <c r="G751" s="201">
        <f t="shared" si="318"/>
        <v>258</v>
      </c>
      <c r="H751" s="201">
        <f t="shared" si="318"/>
        <v>258</v>
      </c>
      <c r="I751" s="233"/>
      <c r="J751" s="233"/>
      <c r="K751" s="233"/>
    </row>
    <row r="752" spans="1:11" s="112" customFormat="1" ht="31.5" x14ac:dyDescent="0.25">
      <c r="A752" s="367" t="s">
        <v>171</v>
      </c>
      <c r="B752" s="370" t="s">
        <v>148</v>
      </c>
      <c r="C752" s="370" t="s">
        <v>125</v>
      </c>
      <c r="D752" s="370" t="s">
        <v>392</v>
      </c>
      <c r="E752" s="370" t="s">
        <v>120</v>
      </c>
      <c r="F752" s="201">
        <f>'Пр.4 Ведом23-25'!G787</f>
        <v>258</v>
      </c>
      <c r="G752" s="201">
        <f>'Пр.4 Ведом23-25'!H787</f>
        <v>258</v>
      </c>
      <c r="H752" s="201">
        <f>'Пр.4 Ведом23-25'!I787</f>
        <v>258</v>
      </c>
      <c r="I752" s="233"/>
      <c r="J752" s="233"/>
      <c r="K752" s="233"/>
    </row>
    <row r="753" spans="1:11" s="187" customFormat="1" ht="15.75" x14ac:dyDescent="0.25">
      <c r="A753" s="367" t="s">
        <v>288</v>
      </c>
      <c r="B753" s="370" t="s">
        <v>148</v>
      </c>
      <c r="C753" s="370" t="s">
        <v>125</v>
      </c>
      <c r="D753" s="370" t="s">
        <v>391</v>
      </c>
      <c r="E753" s="370"/>
      <c r="F753" s="201">
        <f>F754+F756+F758</f>
        <v>16363.47</v>
      </c>
      <c r="G753" s="201">
        <f t="shared" ref="G753:H753" si="319">G754+G756+G758</f>
        <v>15531.93</v>
      </c>
      <c r="H753" s="201">
        <f t="shared" si="319"/>
        <v>16153.2</v>
      </c>
      <c r="I753" s="233"/>
      <c r="J753" s="233"/>
      <c r="K753" s="233"/>
    </row>
    <row r="754" spans="1:11" s="187" customFormat="1" ht="78.75" x14ac:dyDescent="0.25">
      <c r="A754" s="367" t="s">
        <v>87</v>
      </c>
      <c r="B754" s="370" t="s">
        <v>148</v>
      </c>
      <c r="C754" s="370" t="s">
        <v>125</v>
      </c>
      <c r="D754" s="370" t="s">
        <v>391</v>
      </c>
      <c r="E754" s="370" t="s">
        <v>88</v>
      </c>
      <c r="F754" s="201">
        <f>F755</f>
        <v>15097.22</v>
      </c>
      <c r="G754" s="201">
        <f t="shared" ref="G754:H754" si="320">G755</f>
        <v>15531.93</v>
      </c>
      <c r="H754" s="201">
        <f t="shared" si="320"/>
        <v>16153.2</v>
      </c>
      <c r="I754" s="233"/>
      <c r="J754" s="233"/>
      <c r="K754" s="233"/>
    </row>
    <row r="755" spans="1:11" s="187" customFormat="1" ht="31.5" x14ac:dyDescent="0.25">
      <c r="A755" s="367" t="s">
        <v>171</v>
      </c>
      <c r="B755" s="370" t="s">
        <v>148</v>
      </c>
      <c r="C755" s="370" t="s">
        <v>125</v>
      </c>
      <c r="D755" s="370" t="s">
        <v>391</v>
      </c>
      <c r="E755" s="370" t="s">
        <v>120</v>
      </c>
      <c r="F755" s="201">
        <f>'Пр.4 Ведом23-25'!G790</f>
        <v>15097.22</v>
      </c>
      <c r="G755" s="201">
        <f>'Пр.4 Ведом23-25'!H790</f>
        <v>15531.93</v>
      </c>
      <c r="H755" s="201">
        <f>'Пр.4 Ведом23-25'!I790</f>
        <v>16153.2</v>
      </c>
      <c r="I755" s="233"/>
      <c r="J755" s="233"/>
      <c r="K755" s="233"/>
    </row>
    <row r="756" spans="1:11" s="187" customFormat="1" ht="31.5" x14ac:dyDescent="0.25">
      <c r="A756" s="367" t="s">
        <v>91</v>
      </c>
      <c r="B756" s="370" t="s">
        <v>148</v>
      </c>
      <c r="C756" s="370" t="s">
        <v>125</v>
      </c>
      <c r="D756" s="370" t="s">
        <v>391</v>
      </c>
      <c r="E756" s="370" t="s">
        <v>92</v>
      </c>
      <c r="F756" s="201">
        <f>F757</f>
        <v>1259.25</v>
      </c>
      <c r="G756" s="201">
        <f t="shared" ref="G756:H756" si="321">G757</f>
        <v>0</v>
      </c>
      <c r="H756" s="201">
        <f t="shared" si="321"/>
        <v>0</v>
      </c>
      <c r="I756" s="233"/>
      <c r="J756" s="233"/>
      <c r="K756" s="233"/>
    </row>
    <row r="757" spans="1:11" s="187" customFormat="1" ht="47.25" x14ac:dyDescent="0.25">
      <c r="A757" s="367" t="s">
        <v>93</v>
      </c>
      <c r="B757" s="370" t="s">
        <v>148</v>
      </c>
      <c r="C757" s="370" t="s">
        <v>125</v>
      </c>
      <c r="D757" s="370" t="s">
        <v>391</v>
      </c>
      <c r="E757" s="370" t="s">
        <v>94</v>
      </c>
      <c r="F757" s="201">
        <f>'Пр.4 Ведом23-25'!G792</f>
        <v>1259.25</v>
      </c>
      <c r="G757" s="201">
        <f>'Пр.4 Ведом23-25'!H792</f>
        <v>0</v>
      </c>
      <c r="H757" s="201">
        <f>'Пр.4 Ведом23-25'!I792</f>
        <v>0</v>
      </c>
      <c r="I757" s="233"/>
      <c r="J757" s="233"/>
      <c r="K757" s="233"/>
    </row>
    <row r="758" spans="1:11" s="187" customFormat="1" ht="15.75" x14ac:dyDescent="0.25">
      <c r="A758" s="367" t="s">
        <v>95</v>
      </c>
      <c r="B758" s="370" t="s">
        <v>148</v>
      </c>
      <c r="C758" s="370" t="s">
        <v>125</v>
      </c>
      <c r="D758" s="370" t="s">
        <v>391</v>
      </c>
      <c r="E758" s="370" t="s">
        <v>101</v>
      </c>
      <c r="F758" s="201">
        <f>F759</f>
        <v>7</v>
      </c>
      <c r="G758" s="201">
        <f t="shared" ref="G758:H758" si="322">G759</f>
        <v>0</v>
      </c>
      <c r="H758" s="201">
        <f t="shared" si="322"/>
        <v>0</v>
      </c>
      <c r="I758" s="233"/>
      <c r="J758" s="233"/>
      <c r="K758" s="233"/>
    </row>
    <row r="759" spans="1:11" s="187" customFormat="1" ht="15.75" x14ac:dyDescent="0.25">
      <c r="A759" s="367" t="s">
        <v>226</v>
      </c>
      <c r="B759" s="370" t="s">
        <v>148</v>
      </c>
      <c r="C759" s="370" t="s">
        <v>125</v>
      </c>
      <c r="D759" s="370" t="s">
        <v>391</v>
      </c>
      <c r="E759" s="370" t="s">
        <v>97</v>
      </c>
      <c r="F759" s="201">
        <f>'Пр.4 Ведом23-25'!G794</f>
        <v>7</v>
      </c>
      <c r="G759" s="201">
        <f>'Пр.4 Ведом23-25'!H794</f>
        <v>0</v>
      </c>
      <c r="H759" s="201">
        <f>'Пр.4 Ведом23-25'!I794</f>
        <v>0</v>
      </c>
      <c r="I759" s="233"/>
      <c r="J759" s="233"/>
      <c r="K759" s="233"/>
    </row>
    <row r="760" spans="1:11" s="187" customFormat="1" ht="31.5" x14ac:dyDescent="0.25">
      <c r="A760" s="199" t="s">
        <v>335</v>
      </c>
      <c r="B760" s="200" t="s">
        <v>148</v>
      </c>
      <c r="C760" s="200" t="s">
        <v>125</v>
      </c>
      <c r="D760" s="200" t="s">
        <v>333</v>
      </c>
      <c r="E760" s="200"/>
      <c r="F760" s="198">
        <f>F761</f>
        <v>650</v>
      </c>
      <c r="G760" s="198">
        <f t="shared" ref="G760:H762" si="323">G761</f>
        <v>572.1</v>
      </c>
      <c r="H760" s="198">
        <f t="shared" si="323"/>
        <v>650</v>
      </c>
      <c r="I760" s="233"/>
      <c r="J760" s="233"/>
      <c r="K760" s="233"/>
    </row>
    <row r="761" spans="1:11" s="112" customFormat="1" ht="15.75" x14ac:dyDescent="0.25">
      <c r="A761" s="367" t="s">
        <v>197</v>
      </c>
      <c r="B761" s="370" t="s">
        <v>148</v>
      </c>
      <c r="C761" s="370" t="s">
        <v>125</v>
      </c>
      <c r="D761" s="370" t="s">
        <v>383</v>
      </c>
      <c r="E761" s="370"/>
      <c r="F761" s="201">
        <f>F762</f>
        <v>650</v>
      </c>
      <c r="G761" s="201">
        <f t="shared" si="323"/>
        <v>572.1</v>
      </c>
      <c r="H761" s="201">
        <f t="shared" si="323"/>
        <v>650</v>
      </c>
      <c r="I761" s="233"/>
      <c r="J761" s="233"/>
      <c r="K761" s="233"/>
    </row>
    <row r="762" spans="1:11" s="112" customFormat="1" ht="31.5" x14ac:dyDescent="0.25">
      <c r="A762" s="367" t="s">
        <v>91</v>
      </c>
      <c r="B762" s="370" t="s">
        <v>148</v>
      </c>
      <c r="C762" s="370" t="s">
        <v>125</v>
      </c>
      <c r="D762" s="370" t="s">
        <v>383</v>
      </c>
      <c r="E762" s="370" t="s">
        <v>92</v>
      </c>
      <c r="F762" s="201">
        <f>F763</f>
        <v>650</v>
      </c>
      <c r="G762" s="201">
        <f t="shared" si="323"/>
        <v>572.1</v>
      </c>
      <c r="H762" s="201">
        <f t="shared" si="323"/>
        <v>650</v>
      </c>
      <c r="I762" s="233"/>
      <c r="J762" s="233"/>
      <c r="K762" s="233"/>
    </row>
    <row r="763" spans="1:11" s="112" customFormat="1" ht="47.25" x14ac:dyDescent="0.25">
      <c r="A763" s="367" t="s">
        <v>93</v>
      </c>
      <c r="B763" s="370" t="s">
        <v>148</v>
      </c>
      <c r="C763" s="370" t="s">
        <v>125</v>
      </c>
      <c r="D763" s="370" t="s">
        <v>383</v>
      </c>
      <c r="E763" s="370" t="s">
        <v>94</v>
      </c>
      <c r="F763" s="201">
        <f>'Пр.4 Ведом23-25'!G798</f>
        <v>650</v>
      </c>
      <c r="G763" s="201">
        <f>'Пр.4 Ведом23-25'!H798</f>
        <v>572.1</v>
      </c>
      <c r="H763" s="201">
        <f>'Пр.4 Ведом23-25'!I798</f>
        <v>650</v>
      </c>
      <c r="I763" s="233"/>
      <c r="J763" s="233"/>
      <c r="K763" s="233"/>
    </row>
    <row r="764" spans="1:11" s="112" customFormat="1" ht="31.5" x14ac:dyDescent="0.25">
      <c r="A764" s="199" t="s">
        <v>648</v>
      </c>
      <c r="B764" s="200" t="s">
        <v>148</v>
      </c>
      <c r="C764" s="200" t="s">
        <v>125</v>
      </c>
      <c r="D764" s="200" t="s">
        <v>192</v>
      </c>
      <c r="E764" s="370"/>
      <c r="F764" s="198">
        <f>F765+F769</f>
        <v>10507.599999999999</v>
      </c>
      <c r="G764" s="198">
        <f t="shared" ref="G764:H764" si="324">G765+G769</f>
        <v>7393.3</v>
      </c>
      <c r="H764" s="198">
        <f t="shared" si="324"/>
        <v>9955.6999999999989</v>
      </c>
      <c r="I764" s="233"/>
      <c r="J764" s="233"/>
      <c r="K764" s="233"/>
    </row>
    <row r="765" spans="1:11" s="112" customFormat="1" ht="31.5" x14ac:dyDescent="0.25">
      <c r="A765" s="199" t="s">
        <v>382</v>
      </c>
      <c r="B765" s="200" t="s">
        <v>148</v>
      </c>
      <c r="C765" s="200" t="s">
        <v>125</v>
      </c>
      <c r="D765" s="200" t="s">
        <v>593</v>
      </c>
      <c r="E765" s="200"/>
      <c r="F765" s="198">
        <f t="shared" ref="F765:H767" si="325">F766</f>
        <v>9532.7999999999993</v>
      </c>
      <c r="G765" s="198">
        <f t="shared" si="325"/>
        <v>6418.5</v>
      </c>
      <c r="H765" s="198">
        <f t="shared" si="325"/>
        <v>8980.9</v>
      </c>
      <c r="I765" s="233"/>
      <c r="J765" s="233"/>
      <c r="K765" s="233"/>
    </row>
    <row r="766" spans="1:11" s="112" customFormat="1" ht="31.5" x14ac:dyDescent="0.25">
      <c r="A766" s="21" t="s">
        <v>888</v>
      </c>
      <c r="B766" s="370" t="s">
        <v>148</v>
      </c>
      <c r="C766" s="370" t="s">
        <v>125</v>
      </c>
      <c r="D766" s="370" t="s">
        <v>850</v>
      </c>
      <c r="E766" s="370"/>
      <c r="F766" s="201">
        <f t="shared" si="325"/>
        <v>9532.7999999999993</v>
      </c>
      <c r="G766" s="201">
        <f t="shared" si="325"/>
        <v>6418.5</v>
      </c>
      <c r="H766" s="201">
        <f t="shared" si="325"/>
        <v>8980.9</v>
      </c>
      <c r="I766" s="233"/>
      <c r="J766" s="233"/>
      <c r="K766" s="233"/>
    </row>
    <row r="767" spans="1:11" s="112" customFormat="1" ht="47.25" x14ac:dyDescent="0.25">
      <c r="A767" s="367" t="s">
        <v>152</v>
      </c>
      <c r="B767" s="370" t="s">
        <v>148</v>
      </c>
      <c r="C767" s="370" t="s">
        <v>125</v>
      </c>
      <c r="D767" s="370" t="s">
        <v>850</v>
      </c>
      <c r="E767" s="370" t="s">
        <v>153</v>
      </c>
      <c r="F767" s="201">
        <f t="shared" si="325"/>
        <v>9532.7999999999993</v>
      </c>
      <c r="G767" s="201">
        <f t="shared" si="325"/>
        <v>6418.5</v>
      </c>
      <c r="H767" s="201">
        <f t="shared" si="325"/>
        <v>8980.9</v>
      </c>
      <c r="I767" s="233"/>
      <c r="J767" s="233"/>
      <c r="K767" s="233"/>
    </row>
    <row r="768" spans="1:11" s="112" customFormat="1" ht="15.75" x14ac:dyDescent="0.25">
      <c r="A768" s="367" t="s">
        <v>154</v>
      </c>
      <c r="B768" s="370" t="s">
        <v>148</v>
      </c>
      <c r="C768" s="370" t="s">
        <v>125</v>
      </c>
      <c r="D768" s="370" t="s">
        <v>850</v>
      </c>
      <c r="E768" s="370" t="s">
        <v>155</v>
      </c>
      <c r="F768" s="18">
        <f>'Пр.4 Ведом23-25'!G803</f>
        <v>9532.7999999999993</v>
      </c>
      <c r="G768" s="18">
        <f>'Пр.4 Ведом23-25'!H803</f>
        <v>6418.5</v>
      </c>
      <c r="H768" s="18">
        <f>'Пр.4 Ведом23-25'!I803</f>
        <v>8980.9</v>
      </c>
      <c r="I768" s="233"/>
      <c r="J768" s="233"/>
      <c r="K768" s="233"/>
    </row>
    <row r="769" spans="1:12" s="232" customFormat="1" ht="47.25" x14ac:dyDescent="0.25">
      <c r="A769" s="23" t="s">
        <v>733</v>
      </c>
      <c r="B769" s="200" t="s">
        <v>148</v>
      </c>
      <c r="C769" s="200" t="s">
        <v>125</v>
      </c>
      <c r="D769" s="200" t="s">
        <v>1008</v>
      </c>
      <c r="E769" s="200"/>
      <c r="F769" s="27">
        <f t="shared" ref="F769:H771" si="326">F770</f>
        <v>974.8</v>
      </c>
      <c r="G769" s="27">
        <f t="shared" si="326"/>
        <v>974.8</v>
      </c>
      <c r="H769" s="27">
        <f t="shared" si="326"/>
        <v>974.8</v>
      </c>
      <c r="I769" s="233"/>
      <c r="J769" s="233"/>
      <c r="K769" s="233"/>
    </row>
    <row r="770" spans="1:12" s="232" customFormat="1" ht="47.25" x14ac:dyDescent="0.25">
      <c r="A770" s="21" t="s">
        <v>746</v>
      </c>
      <c r="B770" s="370" t="s">
        <v>148</v>
      </c>
      <c r="C770" s="370" t="s">
        <v>125</v>
      </c>
      <c r="D770" s="370" t="s">
        <v>1009</v>
      </c>
      <c r="E770" s="370"/>
      <c r="F770" s="18">
        <f t="shared" si="326"/>
        <v>974.8</v>
      </c>
      <c r="G770" s="18">
        <f t="shared" si="326"/>
        <v>974.8</v>
      </c>
      <c r="H770" s="18">
        <f t="shared" si="326"/>
        <v>974.8</v>
      </c>
      <c r="I770" s="233"/>
      <c r="J770" s="233"/>
      <c r="K770" s="233"/>
    </row>
    <row r="771" spans="1:12" s="232" customFormat="1" ht="47.25" x14ac:dyDescent="0.25">
      <c r="A771" s="367" t="s">
        <v>152</v>
      </c>
      <c r="B771" s="370" t="s">
        <v>148</v>
      </c>
      <c r="C771" s="370" t="s">
        <v>125</v>
      </c>
      <c r="D771" s="370" t="s">
        <v>1009</v>
      </c>
      <c r="E771" s="370" t="s">
        <v>153</v>
      </c>
      <c r="F771" s="18">
        <f t="shared" si="326"/>
        <v>974.8</v>
      </c>
      <c r="G771" s="18">
        <f t="shared" si="326"/>
        <v>974.8</v>
      </c>
      <c r="H771" s="18">
        <f t="shared" si="326"/>
        <v>974.8</v>
      </c>
      <c r="I771" s="233"/>
      <c r="J771" s="233"/>
      <c r="K771" s="233"/>
    </row>
    <row r="772" spans="1:12" s="232" customFormat="1" ht="31.5" x14ac:dyDescent="0.25">
      <c r="A772" s="101" t="s">
        <v>734</v>
      </c>
      <c r="B772" s="370" t="s">
        <v>148</v>
      </c>
      <c r="C772" s="370" t="s">
        <v>125</v>
      </c>
      <c r="D772" s="370" t="s">
        <v>1009</v>
      </c>
      <c r="E772" s="370" t="s">
        <v>735</v>
      </c>
      <c r="F772" s="18">
        <f>'Пр.4 Ведом23-25'!G807</f>
        <v>974.8</v>
      </c>
      <c r="G772" s="18">
        <f>'Пр.4 Ведом23-25'!H807</f>
        <v>974.8</v>
      </c>
      <c r="H772" s="18">
        <f>'Пр.4 Ведом23-25'!I807</f>
        <v>974.8</v>
      </c>
      <c r="I772" s="233"/>
      <c r="J772" s="233"/>
      <c r="K772" s="233"/>
    </row>
    <row r="773" spans="1:12" s="232" customFormat="1" ht="15.75" x14ac:dyDescent="0.25">
      <c r="A773" s="199" t="s">
        <v>161</v>
      </c>
      <c r="B773" s="200" t="s">
        <v>162</v>
      </c>
      <c r="C773" s="200"/>
      <c r="D773" s="200"/>
      <c r="E773" s="200"/>
      <c r="F773" s="198">
        <f>F774+F869</f>
        <v>89965.37</v>
      </c>
      <c r="G773" s="198">
        <f t="shared" ref="G773:H773" si="327">G774+G869</f>
        <v>85587.4</v>
      </c>
      <c r="H773" s="198">
        <f t="shared" si="327"/>
        <v>88557.799999999988</v>
      </c>
      <c r="I773" s="233"/>
      <c r="J773" s="233"/>
      <c r="K773" s="233"/>
    </row>
    <row r="774" spans="1:12" s="232" customFormat="1" ht="15.75" x14ac:dyDescent="0.25">
      <c r="A774" s="199" t="s">
        <v>163</v>
      </c>
      <c r="B774" s="200" t="s">
        <v>162</v>
      </c>
      <c r="C774" s="200" t="s">
        <v>84</v>
      </c>
      <c r="D774" s="200"/>
      <c r="E774" s="200"/>
      <c r="F774" s="198">
        <f>F775+F861+F853</f>
        <v>64098.75</v>
      </c>
      <c r="G774" s="198">
        <f t="shared" ref="G774:H774" si="328">G775+G861+G853</f>
        <v>60304.389999999992</v>
      </c>
      <c r="H774" s="198">
        <f t="shared" si="328"/>
        <v>62865.639999999992</v>
      </c>
      <c r="I774" s="233"/>
      <c r="J774" s="233"/>
      <c r="K774" s="233"/>
    </row>
    <row r="775" spans="1:12" s="232" customFormat="1" ht="31.5" x14ac:dyDescent="0.25">
      <c r="A775" s="199" t="s">
        <v>647</v>
      </c>
      <c r="B775" s="200" t="s">
        <v>162</v>
      </c>
      <c r="C775" s="200" t="s">
        <v>84</v>
      </c>
      <c r="D775" s="200" t="s">
        <v>150</v>
      </c>
      <c r="E775" s="200"/>
      <c r="F775" s="198">
        <f>F776+F787+F802+F812+F821+F825+F840+F847+F836</f>
        <v>63220.05</v>
      </c>
      <c r="G775" s="198">
        <f t="shared" ref="G775:H775" si="329">G776+G787+G802+G812+G821+G825+G840+G847+G836</f>
        <v>59425.689999999995</v>
      </c>
      <c r="H775" s="198">
        <f t="shared" si="329"/>
        <v>61986.939999999995</v>
      </c>
      <c r="I775" s="233"/>
      <c r="J775" s="233"/>
      <c r="K775" s="233"/>
    </row>
    <row r="776" spans="1:12" s="232" customFormat="1" ht="31.5" x14ac:dyDescent="0.25">
      <c r="A776" s="199" t="s">
        <v>627</v>
      </c>
      <c r="B776" s="200" t="s">
        <v>162</v>
      </c>
      <c r="C776" s="200" t="s">
        <v>84</v>
      </c>
      <c r="D776" s="200" t="s">
        <v>565</v>
      </c>
      <c r="E776" s="200"/>
      <c r="F776" s="198">
        <f>F777+F780</f>
        <v>53088.98</v>
      </c>
      <c r="G776" s="198">
        <f t="shared" ref="G776:H776" si="330">G777+G780</f>
        <v>55214.99</v>
      </c>
      <c r="H776" s="198">
        <f t="shared" si="330"/>
        <v>58776.24</v>
      </c>
      <c r="I776" s="233"/>
      <c r="J776" s="233"/>
      <c r="K776" s="233"/>
    </row>
    <row r="777" spans="1:12" s="232" customFormat="1" ht="31.5" x14ac:dyDescent="0.25">
      <c r="A777" s="367" t="s">
        <v>164</v>
      </c>
      <c r="B777" s="370" t="s">
        <v>162</v>
      </c>
      <c r="C777" s="370" t="s">
        <v>84</v>
      </c>
      <c r="D777" s="370" t="s">
        <v>785</v>
      </c>
      <c r="E777" s="370"/>
      <c r="F777" s="201">
        <f>F778</f>
        <v>28689.97</v>
      </c>
      <c r="G777" s="201">
        <f t="shared" ref="G777:H778" si="331">G778</f>
        <v>29911.94</v>
      </c>
      <c r="H777" s="201">
        <f t="shared" si="331"/>
        <v>31478.15</v>
      </c>
      <c r="I777" s="233"/>
      <c r="J777" s="233"/>
      <c r="K777" s="233"/>
    </row>
    <row r="778" spans="1:12" ht="47.25" x14ac:dyDescent="0.25">
      <c r="A778" s="367" t="s">
        <v>152</v>
      </c>
      <c r="B778" s="370" t="s">
        <v>162</v>
      </c>
      <c r="C778" s="370" t="s">
        <v>84</v>
      </c>
      <c r="D778" s="370" t="s">
        <v>785</v>
      </c>
      <c r="E778" s="370" t="s">
        <v>153</v>
      </c>
      <c r="F778" s="201">
        <f>F779</f>
        <v>28689.97</v>
      </c>
      <c r="G778" s="201">
        <f t="shared" si="331"/>
        <v>29911.94</v>
      </c>
      <c r="H778" s="201">
        <f t="shared" si="331"/>
        <v>31478.15</v>
      </c>
    </row>
    <row r="779" spans="1:12" ht="15.75" x14ac:dyDescent="0.25">
      <c r="A779" s="367" t="s">
        <v>154</v>
      </c>
      <c r="B779" s="370" t="s">
        <v>162</v>
      </c>
      <c r="C779" s="370" t="s">
        <v>84</v>
      </c>
      <c r="D779" s="370" t="s">
        <v>785</v>
      </c>
      <c r="E779" s="370" t="s">
        <v>155</v>
      </c>
      <c r="F779" s="201">
        <f>'Пр.4 Ведом23-25'!G377</f>
        <v>28689.97</v>
      </c>
      <c r="G779" s="201">
        <f>'Пр.4 Ведом23-25'!H377</f>
        <v>29911.94</v>
      </c>
      <c r="H779" s="201">
        <f>'Пр.4 Ведом23-25'!I377</f>
        <v>31478.15</v>
      </c>
    </row>
    <row r="780" spans="1:12" ht="15.75" x14ac:dyDescent="0.25">
      <c r="A780" s="367" t="s">
        <v>287</v>
      </c>
      <c r="B780" s="370" t="s">
        <v>162</v>
      </c>
      <c r="C780" s="370" t="s">
        <v>84</v>
      </c>
      <c r="D780" s="370" t="s">
        <v>566</v>
      </c>
      <c r="E780" s="370"/>
      <c r="F780" s="201">
        <f>F781+F783+F785</f>
        <v>24399.010000000002</v>
      </c>
      <c r="G780" s="201">
        <f t="shared" ref="G780:H780" si="332">G781+G783+G785</f>
        <v>25303.05</v>
      </c>
      <c r="H780" s="201">
        <f t="shared" si="332"/>
        <v>27298.089999999997</v>
      </c>
    </row>
    <row r="781" spans="1:12" ht="78.75" x14ac:dyDescent="0.25">
      <c r="A781" s="367" t="s">
        <v>87</v>
      </c>
      <c r="B781" s="370" t="s">
        <v>162</v>
      </c>
      <c r="C781" s="370" t="s">
        <v>84</v>
      </c>
      <c r="D781" s="370" t="s">
        <v>566</v>
      </c>
      <c r="E781" s="370" t="s">
        <v>88</v>
      </c>
      <c r="F781" s="201">
        <f>F782</f>
        <v>20693.830000000002</v>
      </c>
      <c r="G781" s="201">
        <f t="shared" ref="G781:H781" si="333">G782</f>
        <v>22096.11</v>
      </c>
      <c r="H781" s="201">
        <f t="shared" si="333"/>
        <v>23589.1</v>
      </c>
    </row>
    <row r="782" spans="1:12" ht="31.5" x14ac:dyDescent="0.25">
      <c r="A782" s="367" t="s">
        <v>119</v>
      </c>
      <c r="B782" s="370" t="s">
        <v>162</v>
      </c>
      <c r="C782" s="370" t="s">
        <v>84</v>
      </c>
      <c r="D782" s="370" t="s">
        <v>566</v>
      </c>
      <c r="E782" s="370" t="s">
        <v>120</v>
      </c>
      <c r="F782" s="18">
        <f>'Пр.4 Ведом23-25'!G380</f>
        <v>20693.830000000002</v>
      </c>
      <c r="G782" s="18">
        <f>'Пр.4 Ведом23-25'!H380</f>
        <v>22096.11</v>
      </c>
      <c r="H782" s="18">
        <f>'Пр.4 Ведом23-25'!I380</f>
        <v>23589.1</v>
      </c>
    </row>
    <row r="783" spans="1:12" ht="31.5" x14ac:dyDescent="0.25">
      <c r="A783" s="367" t="s">
        <v>91</v>
      </c>
      <c r="B783" s="370" t="s">
        <v>162</v>
      </c>
      <c r="C783" s="370" t="s">
        <v>84</v>
      </c>
      <c r="D783" s="370" t="s">
        <v>566</v>
      </c>
      <c r="E783" s="370" t="s">
        <v>92</v>
      </c>
      <c r="F783" s="201">
        <f>F784</f>
        <v>3632.38</v>
      </c>
      <c r="G783" s="201">
        <f t="shared" ref="G783:H783" si="334">G784</f>
        <v>3134.14</v>
      </c>
      <c r="H783" s="201">
        <f t="shared" si="334"/>
        <v>3636.19</v>
      </c>
    </row>
    <row r="784" spans="1:12" ht="47.25" x14ac:dyDescent="0.25">
      <c r="A784" s="367" t="s">
        <v>93</v>
      </c>
      <c r="B784" s="370" t="s">
        <v>162</v>
      </c>
      <c r="C784" s="370" t="s">
        <v>84</v>
      </c>
      <c r="D784" s="370" t="s">
        <v>566</v>
      </c>
      <c r="E784" s="370" t="s">
        <v>94</v>
      </c>
      <c r="F784" s="18">
        <f>'Пр.4 Ведом23-25'!G382</f>
        <v>3632.38</v>
      </c>
      <c r="G784" s="18">
        <f>'Пр.4 Ведом23-25'!H382</f>
        <v>3134.14</v>
      </c>
      <c r="H784" s="18">
        <f>'Пр.4 Ведом23-25'!I382</f>
        <v>3636.19</v>
      </c>
      <c r="L784" s="15"/>
    </row>
    <row r="785" spans="1:11" ht="15.75" x14ac:dyDescent="0.25">
      <c r="A785" s="367" t="s">
        <v>95</v>
      </c>
      <c r="B785" s="370" t="s">
        <v>162</v>
      </c>
      <c r="C785" s="370" t="s">
        <v>84</v>
      </c>
      <c r="D785" s="370" t="s">
        <v>566</v>
      </c>
      <c r="E785" s="370" t="s">
        <v>101</v>
      </c>
      <c r="F785" s="201">
        <f>F786</f>
        <v>72.8</v>
      </c>
      <c r="G785" s="201">
        <f t="shared" ref="G785:H785" si="335">G786</f>
        <v>72.8</v>
      </c>
      <c r="H785" s="201">
        <f t="shared" si="335"/>
        <v>72.8</v>
      </c>
    </row>
    <row r="786" spans="1:11" ht="15.75" x14ac:dyDescent="0.25">
      <c r="A786" s="367" t="s">
        <v>226</v>
      </c>
      <c r="B786" s="370" t="s">
        <v>162</v>
      </c>
      <c r="C786" s="370" t="s">
        <v>84</v>
      </c>
      <c r="D786" s="370" t="s">
        <v>566</v>
      </c>
      <c r="E786" s="370" t="s">
        <v>97</v>
      </c>
      <c r="F786" s="201">
        <f>'Пр.4 Ведом23-25'!G384</f>
        <v>72.8</v>
      </c>
      <c r="G786" s="201">
        <f>'Пр.4 Ведом23-25'!H384</f>
        <v>72.8</v>
      </c>
      <c r="H786" s="201">
        <f>'Пр.4 Ведом23-25'!I384</f>
        <v>72.8</v>
      </c>
    </row>
    <row r="787" spans="1:11" ht="31.5" x14ac:dyDescent="0.25">
      <c r="A787" s="117" t="s">
        <v>629</v>
      </c>
      <c r="B787" s="200" t="s">
        <v>162</v>
      </c>
      <c r="C787" s="200" t="s">
        <v>84</v>
      </c>
      <c r="D787" s="200" t="s">
        <v>567</v>
      </c>
      <c r="E787" s="200"/>
      <c r="F787" s="198">
        <f>F788+F793+F796+F799</f>
        <v>29.5</v>
      </c>
      <c r="G787" s="198">
        <f t="shared" ref="G787:H787" si="336">G788+G793+G796+G799</f>
        <v>0</v>
      </c>
      <c r="H787" s="198">
        <f t="shared" si="336"/>
        <v>0</v>
      </c>
    </row>
    <row r="788" spans="1:11" ht="31.5" hidden="1" x14ac:dyDescent="0.25">
      <c r="A788" s="21" t="s">
        <v>295</v>
      </c>
      <c r="B788" s="370" t="s">
        <v>162</v>
      </c>
      <c r="C788" s="370" t="s">
        <v>84</v>
      </c>
      <c r="D788" s="370" t="s">
        <v>569</v>
      </c>
      <c r="E788" s="370"/>
      <c r="F788" s="18">
        <f>F791+F789</f>
        <v>0</v>
      </c>
      <c r="G788" s="18">
        <f t="shared" ref="G788:H788" si="337">G791+G789</f>
        <v>0</v>
      </c>
      <c r="H788" s="18">
        <f t="shared" si="337"/>
        <v>0</v>
      </c>
    </row>
    <row r="789" spans="1:11" s="112" customFormat="1" ht="78.75" hidden="1" x14ac:dyDescent="0.25">
      <c r="A789" s="367" t="s">
        <v>87</v>
      </c>
      <c r="B789" s="370" t="s">
        <v>162</v>
      </c>
      <c r="C789" s="370" t="s">
        <v>84</v>
      </c>
      <c r="D789" s="370" t="s">
        <v>569</v>
      </c>
      <c r="E789" s="370" t="s">
        <v>88</v>
      </c>
      <c r="F789" s="18">
        <f>F790</f>
        <v>0</v>
      </c>
      <c r="G789" s="18">
        <f t="shared" ref="G789:H789" si="338">G790</f>
        <v>0</v>
      </c>
      <c r="H789" s="18">
        <f t="shared" si="338"/>
        <v>0</v>
      </c>
      <c r="I789" s="233"/>
      <c r="J789" s="233"/>
      <c r="K789" s="233"/>
    </row>
    <row r="790" spans="1:11" s="112" customFormat="1" ht="31.5" hidden="1" x14ac:dyDescent="0.25">
      <c r="A790" s="367" t="s">
        <v>119</v>
      </c>
      <c r="B790" s="370" t="s">
        <v>162</v>
      </c>
      <c r="C790" s="370" t="s">
        <v>84</v>
      </c>
      <c r="D790" s="370" t="s">
        <v>569</v>
      </c>
      <c r="E790" s="370" t="s">
        <v>120</v>
      </c>
      <c r="F790" s="18">
        <f>'Пр.4 Ведом23-25'!G388</f>
        <v>0</v>
      </c>
      <c r="G790" s="18">
        <f>'Пр.4 Ведом23-25'!H388</f>
        <v>0</v>
      </c>
      <c r="H790" s="18">
        <f>'Пр.4 Ведом23-25'!I388</f>
        <v>0</v>
      </c>
      <c r="I790" s="233"/>
      <c r="J790" s="233"/>
      <c r="K790" s="233"/>
    </row>
    <row r="791" spans="1:11" s="112" customFormat="1" ht="31.5" hidden="1" x14ac:dyDescent="0.25">
      <c r="A791" s="367" t="s">
        <v>91</v>
      </c>
      <c r="B791" s="370" t="s">
        <v>162</v>
      </c>
      <c r="C791" s="370" t="s">
        <v>84</v>
      </c>
      <c r="D791" s="370" t="s">
        <v>569</v>
      </c>
      <c r="E791" s="370" t="s">
        <v>92</v>
      </c>
      <c r="F791" s="18">
        <f>F792</f>
        <v>0</v>
      </c>
      <c r="G791" s="18">
        <f t="shared" ref="G791:H791" si="339">G792</f>
        <v>0</v>
      </c>
      <c r="H791" s="18">
        <f t="shared" si="339"/>
        <v>0</v>
      </c>
      <c r="I791" s="233"/>
      <c r="J791" s="233"/>
      <c r="K791" s="233"/>
    </row>
    <row r="792" spans="1:11" ht="47.25" hidden="1" x14ac:dyDescent="0.25">
      <c r="A792" s="367" t="s">
        <v>93</v>
      </c>
      <c r="B792" s="370" t="s">
        <v>162</v>
      </c>
      <c r="C792" s="370" t="s">
        <v>84</v>
      </c>
      <c r="D792" s="370" t="s">
        <v>569</v>
      </c>
      <c r="E792" s="370" t="s">
        <v>94</v>
      </c>
      <c r="F792" s="18">
        <f>'Пр.4 Ведом23-25'!G390</f>
        <v>0</v>
      </c>
      <c r="G792" s="18">
        <f>'Пр.4 Ведом23-25'!H390</f>
        <v>0</v>
      </c>
      <c r="H792" s="18">
        <f>'Пр.4 Ведом23-25'!I390</f>
        <v>0</v>
      </c>
    </row>
    <row r="793" spans="1:11" s="112" customFormat="1" ht="31.5" hidden="1" x14ac:dyDescent="0.25">
      <c r="A793" s="367" t="s">
        <v>786</v>
      </c>
      <c r="B793" s="370" t="s">
        <v>162</v>
      </c>
      <c r="C793" s="370" t="s">
        <v>84</v>
      </c>
      <c r="D793" s="370" t="s">
        <v>787</v>
      </c>
      <c r="E793" s="370"/>
      <c r="F793" s="18">
        <f>F794</f>
        <v>29.5</v>
      </c>
      <c r="G793" s="18">
        <f t="shared" ref="G793:H794" si="340">G794</f>
        <v>0</v>
      </c>
      <c r="H793" s="18">
        <f t="shared" si="340"/>
        <v>0</v>
      </c>
      <c r="I793" s="233"/>
      <c r="J793" s="233"/>
      <c r="K793" s="233"/>
    </row>
    <row r="794" spans="1:11" s="112" customFormat="1" ht="47.25" x14ac:dyDescent="0.25">
      <c r="A794" s="367" t="s">
        <v>152</v>
      </c>
      <c r="B794" s="370" t="s">
        <v>162</v>
      </c>
      <c r="C794" s="370" t="s">
        <v>84</v>
      </c>
      <c r="D794" s="370" t="s">
        <v>787</v>
      </c>
      <c r="E794" s="370" t="s">
        <v>153</v>
      </c>
      <c r="F794" s="18">
        <f>F795</f>
        <v>29.5</v>
      </c>
      <c r="G794" s="18">
        <f t="shared" si="340"/>
        <v>0</v>
      </c>
      <c r="H794" s="18">
        <f t="shared" si="340"/>
        <v>0</v>
      </c>
      <c r="I794" s="233"/>
      <c r="J794" s="233"/>
      <c r="K794" s="233"/>
    </row>
    <row r="795" spans="1:11" s="112" customFormat="1" ht="15.75" x14ac:dyDescent="0.25">
      <c r="A795" s="367" t="s">
        <v>154</v>
      </c>
      <c r="B795" s="370" t="s">
        <v>162</v>
      </c>
      <c r="C795" s="370" t="s">
        <v>84</v>
      </c>
      <c r="D795" s="370" t="s">
        <v>787</v>
      </c>
      <c r="E795" s="370" t="s">
        <v>155</v>
      </c>
      <c r="F795" s="18">
        <f>'Пр.4 Ведом23-25'!G393</f>
        <v>29.5</v>
      </c>
      <c r="G795" s="18">
        <f>'Пр.4 Ведом23-25'!H393</f>
        <v>0</v>
      </c>
      <c r="H795" s="18">
        <f>'Пр.4 Ведом23-25'!I393</f>
        <v>0</v>
      </c>
      <c r="I795" s="233"/>
      <c r="J795" s="233"/>
      <c r="K795" s="233"/>
    </row>
    <row r="796" spans="1:11" ht="31.5" hidden="1" x14ac:dyDescent="0.25">
      <c r="A796" s="367" t="s">
        <v>156</v>
      </c>
      <c r="B796" s="370" t="s">
        <v>162</v>
      </c>
      <c r="C796" s="370" t="s">
        <v>84</v>
      </c>
      <c r="D796" s="370" t="s">
        <v>831</v>
      </c>
      <c r="E796" s="370"/>
      <c r="F796" s="201">
        <f>F797</f>
        <v>0</v>
      </c>
      <c r="G796" s="201">
        <f t="shared" ref="G796:H797" si="341">G797</f>
        <v>0</v>
      </c>
      <c r="H796" s="201">
        <f t="shared" si="341"/>
        <v>0</v>
      </c>
    </row>
    <row r="797" spans="1:11" ht="47.25" hidden="1" x14ac:dyDescent="0.25">
      <c r="A797" s="367" t="s">
        <v>152</v>
      </c>
      <c r="B797" s="370" t="s">
        <v>162</v>
      </c>
      <c r="C797" s="370" t="s">
        <v>84</v>
      </c>
      <c r="D797" s="370" t="s">
        <v>831</v>
      </c>
      <c r="E797" s="370" t="s">
        <v>153</v>
      </c>
      <c r="F797" s="201">
        <f>F798</f>
        <v>0</v>
      </c>
      <c r="G797" s="201">
        <f t="shared" si="341"/>
        <v>0</v>
      </c>
      <c r="H797" s="201">
        <f t="shared" si="341"/>
        <v>0</v>
      </c>
    </row>
    <row r="798" spans="1:11" ht="15.75" hidden="1" x14ac:dyDescent="0.25">
      <c r="A798" s="367" t="s">
        <v>154</v>
      </c>
      <c r="B798" s="370" t="s">
        <v>162</v>
      </c>
      <c r="C798" s="370" t="s">
        <v>84</v>
      </c>
      <c r="D798" s="370" t="s">
        <v>839</v>
      </c>
      <c r="E798" s="370" t="s">
        <v>155</v>
      </c>
      <c r="F798" s="201">
        <f>'Пр.4 Ведом23-25'!G396</f>
        <v>0</v>
      </c>
      <c r="G798" s="201">
        <f>'Пр.4 Ведом23-25'!H396</f>
        <v>0</v>
      </c>
      <c r="H798" s="201">
        <f>'Пр.4 Ведом23-25'!I396</f>
        <v>0</v>
      </c>
    </row>
    <row r="799" spans="1:11" ht="31.5" hidden="1" x14ac:dyDescent="0.25">
      <c r="A799" s="367" t="s">
        <v>863</v>
      </c>
      <c r="B799" s="370" t="s">
        <v>162</v>
      </c>
      <c r="C799" s="370" t="s">
        <v>84</v>
      </c>
      <c r="D799" s="370" t="s">
        <v>832</v>
      </c>
      <c r="E799" s="370"/>
      <c r="F799" s="201">
        <f>F800</f>
        <v>0</v>
      </c>
      <c r="G799" s="201">
        <f t="shared" ref="G799:H800" si="342">G800</f>
        <v>0</v>
      </c>
      <c r="H799" s="201">
        <f t="shared" si="342"/>
        <v>0</v>
      </c>
    </row>
    <row r="800" spans="1:11" ht="47.25" hidden="1" x14ac:dyDescent="0.25">
      <c r="A800" s="367" t="s">
        <v>152</v>
      </c>
      <c r="B800" s="370" t="s">
        <v>162</v>
      </c>
      <c r="C800" s="370" t="s">
        <v>84</v>
      </c>
      <c r="D800" s="370" t="s">
        <v>832</v>
      </c>
      <c r="E800" s="370" t="s">
        <v>153</v>
      </c>
      <c r="F800" s="201">
        <f>F801</f>
        <v>0</v>
      </c>
      <c r="G800" s="201">
        <f t="shared" si="342"/>
        <v>0</v>
      </c>
      <c r="H800" s="201">
        <f t="shared" si="342"/>
        <v>0</v>
      </c>
    </row>
    <row r="801" spans="1:11" ht="15.75" hidden="1" x14ac:dyDescent="0.25">
      <c r="A801" s="367" t="s">
        <v>154</v>
      </c>
      <c r="B801" s="370" t="s">
        <v>162</v>
      </c>
      <c r="C801" s="370" t="s">
        <v>84</v>
      </c>
      <c r="D801" s="370" t="s">
        <v>832</v>
      </c>
      <c r="E801" s="370" t="s">
        <v>155</v>
      </c>
      <c r="F801" s="201">
        <f>'Пр.4 Ведом23-25'!G399</f>
        <v>0</v>
      </c>
      <c r="G801" s="201">
        <f>'Пр.4 Ведом23-25'!H399</f>
        <v>0</v>
      </c>
      <c r="H801" s="201">
        <f>'Пр.4 Ведом23-25'!I399</f>
        <v>0</v>
      </c>
    </row>
    <row r="802" spans="1:11" ht="31.5" x14ac:dyDescent="0.25">
      <c r="A802" s="199" t="s">
        <v>385</v>
      </c>
      <c r="B802" s="200" t="s">
        <v>162</v>
      </c>
      <c r="C802" s="200" t="s">
        <v>84</v>
      </c>
      <c r="D802" s="200" t="s">
        <v>570</v>
      </c>
      <c r="E802" s="200"/>
      <c r="F802" s="27">
        <f>F803+F806+F809</f>
        <v>1673</v>
      </c>
      <c r="G802" s="27">
        <f t="shared" ref="G802:H802" si="343">G803+G806+G809</f>
        <v>903</v>
      </c>
      <c r="H802" s="27">
        <f t="shared" si="343"/>
        <v>903</v>
      </c>
    </row>
    <row r="803" spans="1:11" ht="47.25" x14ac:dyDescent="0.25">
      <c r="A803" s="367" t="s">
        <v>309</v>
      </c>
      <c r="B803" s="370" t="s">
        <v>162</v>
      </c>
      <c r="C803" s="370" t="s">
        <v>84</v>
      </c>
      <c r="D803" s="370" t="s">
        <v>571</v>
      </c>
      <c r="E803" s="370"/>
      <c r="F803" s="201">
        <f t="shared" ref="F803:H804" si="344">F804</f>
        <v>473</v>
      </c>
      <c r="G803" s="201">
        <f t="shared" si="344"/>
        <v>473</v>
      </c>
      <c r="H803" s="201">
        <f t="shared" si="344"/>
        <v>473</v>
      </c>
    </row>
    <row r="804" spans="1:11" ht="78.75" x14ac:dyDescent="0.25">
      <c r="A804" s="367" t="s">
        <v>87</v>
      </c>
      <c r="B804" s="370" t="s">
        <v>162</v>
      </c>
      <c r="C804" s="370" t="s">
        <v>84</v>
      </c>
      <c r="D804" s="370" t="s">
        <v>571</v>
      </c>
      <c r="E804" s="370" t="s">
        <v>88</v>
      </c>
      <c r="F804" s="201">
        <f t="shared" si="344"/>
        <v>473</v>
      </c>
      <c r="G804" s="201">
        <f t="shared" si="344"/>
        <v>473</v>
      </c>
      <c r="H804" s="201">
        <f t="shared" si="344"/>
        <v>473</v>
      </c>
    </row>
    <row r="805" spans="1:11" ht="31.5" x14ac:dyDescent="0.25">
      <c r="A805" s="367" t="s">
        <v>89</v>
      </c>
      <c r="B805" s="370" t="s">
        <v>162</v>
      </c>
      <c r="C805" s="370" t="s">
        <v>84</v>
      </c>
      <c r="D805" s="370" t="s">
        <v>571</v>
      </c>
      <c r="E805" s="370" t="s">
        <v>120</v>
      </c>
      <c r="F805" s="201">
        <f>'Пр.4 Ведом23-25'!G403</f>
        <v>473</v>
      </c>
      <c r="G805" s="201">
        <f>'Пр.4 Ведом23-25'!H403</f>
        <v>473</v>
      </c>
      <c r="H805" s="201">
        <f>'Пр.4 Ведом23-25'!I403</f>
        <v>473</v>
      </c>
    </row>
    <row r="806" spans="1:11" ht="31.5" x14ac:dyDescent="0.25">
      <c r="A806" s="367" t="s">
        <v>266</v>
      </c>
      <c r="B806" s="370" t="s">
        <v>162</v>
      </c>
      <c r="C806" s="370" t="s">
        <v>84</v>
      </c>
      <c r="D806" s="370" t="s">
        <v>788</v>
      </c>
      <c r="E806" s="370"/>
      <c r="F806" s="201">
        <f>F807</f>
        <v>430</v>
      </c>
      <c r="G806" s="201">
        <f t="shared" ref="G806:H807" si="345">G807</f>
        <v>430</v>
      </c>
      <c r="H806" s="201">
        <f t="shared" si="345"/>
        <v>430</v>
      </c>
    </row>
    <row r="807" spans="1:11" s="232" customFormat="1" ht="47.25" x14ac:dyDescent="0.25">
      <c r="A807" s="367" t="s">
        <v>152</v>
      </c>
      <c r="B807" s="370" t="s">
        <v>162</v>
      </c>
      <c r="C807" s="370" t="s">
        <v>84</v>
      </c>
      <c r="D807" s="370" t="s">
        <v>788</v>
      </c>
      <c r="E807" s="370" t="s">
        <v>153</v>
      </c>
      <c r="F807" s="201">
        <f>F808</f>
        <v>430</v>
      </c>
      <c r="G807" s="201">
        <f t="shared" si="345"/>
        <v>430</v>
      </c>
      <c r="H807" s="201">
        <f t="shared" si="345"/>
        <v>430</v>
      </c>
      <c r="I807" s="233"/>
      <c r="J807" s="233"/>
      <c r="K807" s="233"/>
    </row>
    <row r="808" spans="1:11" s="232" customFormat="1" ht="15.75" x14ac:dyDescent="0.25">
      <c r="A808" s="367" t="s">
        <v>154</v>
      </c>
      <c r="B808" s="370" t="s">
        <v>162</v>
      </c>
      <c r="C808" s="370" t="s">
        <v>84</v>
      </c>
      <c r="D808" s="370" t="s">
        <v>788</v>
      </c>
      <c r="E808" s="370" t="s">
        <v>155</v>
      </c>
      <c r="F808" s="201">
        <f>'Пр.4 Ведом23-25'!G406</f>
        <v>430</v>
      </c>
      <c r="G808" s="201">
        <f>'Пр.4 Ведом23-25'!H406</f>
        <v>430</v>
      </c>
      <c r="H808" s="201">
        <f>'Пр.4 Ведом23-25'!I406</f>
        <v>430</v>
      </c>
      <c r="I808" s="233"/>
      <c r="J808" s="233"/>
      <c r="K808" s="233"/>
    </row>
    <row r="809" spans="1:11" s="232" customFormat="1" ht="31.5" x14ac:dyDescent="0.25">
      <c r="A809" s="367" t="s">
        <v>848</v>
      </c>
      <c r="B809" s="370" t="s">
        <v>162</v>
      </c>
      <c r="C809" s="370" t="s">
        <v>84</v>
      </c>
      <c r="D809" s="370" t="s">
        <v>847</v>
      </c>
      <c r="E809" s="370"/>
      <c r="F809" s="201">
        <f>F810</f>
        <v>770</v>
      </c>
      <c r="G809" s="201">
        <f t="shared" ref="G809:H810" si="346">G810</f>
        <v>0</v>
      </c>
      <c r="H809" s="201">
        <f t="shared" si="346"/>
        <v>0</v>
      </c>
      <c r="I809" s="233"/>
      <c r="J809" s="233"/>
      <c r="K809" s="233"/>
    </row>
    <row r="810" spans="1:11" s="232" customFormat="1" ht="47.25" x14ac:dyDescent="0.25">
      <c r="A810" s="367" t="s">
        <v>152</v>
      </c>
      <c r="B810" s="370" t="s">
        <v>162</v>
      </c>
      <c r="C810" s="370" t="s">
        <v>84</v>
      </c>
      <c r="D810" s="370" t="s">
        <v>847</v>
      </c>
      <c r="E810" s="370" t="s">
        <v>153</v>
      </c>
      <c r="F810" s="201">
        <f>F811</f>
        <v>770</v>
      </c>
      <c r="G810" s="201">
        <f t="shared" si="346"/>
        <v>0</v>
      </c>
      <c r="H810" s="201">
        <f t="shared" si="346"/>
        <v>0</v>
      </c>
      <c r="I810" s="233"/>
      <c r="J810" s="233"/>
      <c r="K810" s="233"/>
    </row>
    <row r="811" spans="1:11" s="112" customFormat="1" ht="15.75" x14ac:dyDescent="0.25">
      <c r="A811" s="367" t="s">
        <v>154</v>
      </c>
      <c r="B811" s="370" t="s">
        <v>162</v>
      </c>
      <c r="C811" s="370" t="s">
        <v>84</v>
      </c>
      <c r="D811" s="370" t="s">
        <v>847</v>
      </c>
      <c r="E811" s="370" t="s">
        <v>155</v>
      </c>
      <c r="F811" s="201">
        <f>'Пр.4 Ведом23-25'!G409</f>
        <v>770</v>
      </c>
      <c r="G811" s="201">
        <f>'Пр.4 Ведом23-25'!H409</f>
        <v>0</v>
      </c>
      <c r="H811" s="201">
        <f>'Пр.4 Ведом23-25'!I409</f>
        <v>0</v>
      </c>
      <c r="I811" s="233"/>
      <c r="J811" s="233"/>
      <c r="K811" s="233"/>
    </row>
    <row r="812" spans="1:11" s="112" customFormat="1" ht="47.25" x14ac:dyDescent="0.25">
      <c r="A812" s="118" t="s">
        <v>354</v>
      </c>
      <c r="B812" s="200" t="s">
        <v>162</v>
      </c>
      <c r="C812" s="200" t="s">
        <v>84</v>
      </c>
      <c r="D812" s="200" t="s">
        <v>572</v>
      </c>
      <c r="E812" s="200"/>
      <c r="F812" s="198">
        <f>F813+F816</f>
        <v>2307.7000000000003</v>
      </c>
      <c r="G812" s="198">
        <f t="shared" ref="G812:H812" si="347">G813+G816</f>
        <v>2307.7000000000003</v>
      </c>
      <c r="H812" s="198">
        <f t="shared" si="347"/>
        <v>2307.7000000000003</v>
      </c>
      <c r="I812" s="233"/>
      <c r="J812" s="233"/>
      <c r="K812" s="233"/>
    </row>
    <row r="813" spans="1:11" s="112" customFormat="1" ht="78.75" x14ac:dyDescent="0.25">
      <c r="A813" s="367" t="s">
        <v>166</v>
      </c>
      <c r="B813" s="370" t="s">
        <v>162</v>
      </c>
      <c r="C813" s="370" t="s">
        <v>84</v>
      </c>
      <c r="D813" s="370" t="s">
        <v>622</v>
      </c>
      <c r="E813" s="370"/>
      <c r="F813" s="201">
        <f>F814</f>
        <v>210.4</v>
      </c>
      <c r="G813" s="201">
        <f t="shared" ref="G813:H814" si="348">G814</f>
        <v>210.4</v>
      </c>
      <c r="H813" s="201">
        <f t="shared" si="348"/>
        <v>210.4</v>
      </c>
      <c r="I813" s="233"/>
      <c r="J813" s="233"/>
      <c r="K813" s="233"/>
    </row>
    <row r="814" spans="1:11" s="112" customFormat="1" ht="78.75" x14ac:dyDescent="0.25">
      <c r="A814" s="367" t="s">
        <v>87</v>
      </c>
      <c r="B814" s="370" t="s">
        <v>162</v>
      </c>
      <c r="C814" s="370" t="s">
        <v>84</v>
      </c>
      <c r="D814" s="370" t="s">
        <v>622</v>
      </c>
      <c r="E814" s="370" t="s">
        <v>88</v>
      </c>
      <c r="F814" s="201">
        <f>F815</f>
        <v>210.4</v>
      </c>
      <c r="G814" s="201">
        <f t="shared" si="348"/>
        <v>210.4</v>
      </c>
      <c r="H814" s="201">
        <f t="shared" si="348"/>
        <v>210.4</v>
      </c>
      <c r="I814" s="233"/>
      <c r="J814" s="233"/>
      <c r="K814" s="233"/>
    </row>
    <row r="815" spans="1:11" s="112" customFormat="1" ht="31.5" x14ac:dyDescent="0.25">
      <c r="A815" s="367" t="s">
        <v>119</v>
      </c>
      <c r="B815" s="370" t="s">
        <v>162</v>
      </c>
      <c r="C815" s="370" t="s">
        <v>84</v>
      </c>
      <c r="D815" s="370" t="s">
        <v>622</v>
      </c>
      <c r="E815" s="370" t="s">
        <v>120</v>
      </c>
      <c r="F815" s="201">
        <f>'Пр.4 Ведом23-25'!G413</f>
        <v>210.4</v>
      </c>
      <c r="G815" s="201">
        <f>'Пр.4 Ведом23-25'!H413</f>
        <v>210.4</v>
      </c>
      <c r="H815" s="201">
        <f>'Пр.4 Ведом23-25'!I413</f>
        <v>210.4</v>
      </c>
      <c r="I815" s="233"/>
      <c r="J815" s="233"/>
      <c r="K815" s="233"/>
    </row>
    <row r="816" spans="1:11" s="112" customFormat="1" ht="47.25" x14ac:dyDescent="0.25">
      <c r="A816" s="367" t="s">
        <v>860</v>
      </c>
      <c r="B816" s="370" t="s">
        <v>162</v>
      </c>
      <c r="C816" s="370" t="s">
        <v>84</v>
      </c>
      <c r="D816" s="370" t="s">
        <v>770</v>
      </c>
      <c r="E816" s="370"/>
      <c r="F816" s="201">
        <f>F817+F819</f>
        <v>2097.3000000000002</v>
      </c>
      <c r="G816" s="201">
        <f t="shared" ref="G816:H816" si="349">G817+G819</f>
        <v>2097.3000000000002</v>
      </c>
      <c r="H816" s="201">
        <f t="shared" si="349"/>
        <v>2097.3000000000002</v>
      </c>
      <c r="I816" s="233"/>
      <c r="J816" s="233"/>
      <c r="K816" s="233"/>
    </row>
    <row r="817" spans="1:11" s="112" customFormat="1" ht="78.75" x14ac:dyDescent="0.25">
      <c r="A817" s="367" t="s">
        <v>87</v>
      </c>
      <c r="B817" s="370" t="s">
        <v>162</v>
      </c>
      <c r="C817" s="370" t="s">
        <v>84</v>
      </c>
      <c r="D817" s="370" t="s">
        <v>770</v>
      </c>
      <c r="E817" s="370" t="s">
        <v>88</v>
      </c>
      <c r="F817" s="201">
        <f>F818</f>
        <v>1109.3</v>
      </c>
      <c r="G817" s="201">
        <f t="shared" ref="G817:H817" si="350">G818</f>
        <v>1109.3</v>
      </c>
      <c r="H817" s="201">
        <f t="shared" si="350"/>
        <v>1109.3</v>
      </c>
      <c r="I817" s="233"/>
      <c r="J817" s="233"/>
      <c r="K817" s="233"/>
    </row>
    <row r="818" spans="1:11" s="112" customFormat="1" ht="31.5" x14ac:dyDescent="0.25">
      <c r="A818" s="29" t="s">
        <v>171</v>
      </c>
      <c r="B818" s="370" t="s">
        <v>162</v>
      </c>
      <c r="C818" s="370" t="s">
        <v>84</v>
      </c>
      <c r="D818" s="370" t="s">
        <v>770</v>
      </c>
      <c r="E818" s="370" t="s">
        <v>120</v>
      </c>
      <c r="F818" s="201">
        <f>'Пр.4 Ведом23-25'!G416</f>
        <v>1109.3</v>
      </c>
      <c r="G818" s="201">
        <f>'Пр.4 Ведом23-25'!H416</f>
        <v>1109.3</v>
      </c>
      <c r="H818" s="201">
        <f>'Пр.4 Ведом23-25'!I416</f>
        <v>1109.3</v>
      </c>
      <c r="I818" s="233"/>
      <c r="J818" s="233"/>
      <c r="K818" s="233"/>
    </row>
    <row r="819" spans="1:11" s="112" customFormat="1" ht="47.25" x14ac:dyDescent="0.25">
      <c r="A819" s="367" t="s">
        <v>152</v>
      </c>
      <c r="B819" s="370" t="s">
        <v>162</v>
      </c>
      <c r="C819" s="370" t="s">
        <v>84</v>
      </c>
      <c r="D819" s="370" t="s">
        <v>770</v>
      </c>
      <c r="E819" s="370" t="s">
        <v>153</v>
      </c>
      <c r="F819" s="201">
        <f>F820</f>
        <v>988</v>
      </c>
      <c r="G819" s="201">
        <f t="shared" ref="G819:H819" si="351">G820</f>
        <v>988</v>
      </c>
      <c r="H819" s="201">
        <f t="shared" si="351"/>
        <v>988</v>
      </c>
      <c r="I819" s="233"/>
      <c r="J819" s="233"/>
      <c r="K819" s="233"/>
    </row>
    <row r="820" spans="1:11" s="112" customFormat="1" ht="15.75" x14ac:dyDescent="0.25">
      <c r="A820" s="367" t="s">
        <v>154</v>
      </c>
      <c r="B820" s="370" t="s">
        <v>162</v>
      </c>
      <c r="C820" s="370" t="s">
        <v>84</v>
      </c>
      <c r="D820" s="370" t="s">
        <v>770</v>
      </c>
      <c r="E820" s="370" t="s">
        <v>155</v>
      </c>
      <c r="F820" s="201">
        <f>'Пр.4 Ведом23-25'!G418</f>
        <v>988</v>
      </c>
      <c r="G820" s="201">
        <f>'Пр.4 Ведом23-25'!H418</f>
        <v>988</v>
      </c>
      <c r="H820" s="201">
        <f>'Пр.4 Ведом23-25'!I418</f>
        <v>988</v>
      </c>
      <c r="I820" s="233"/>
      <c r="J820" s="233"/>
      <c r="K820" s="233"/>
    </row>
    <row r="821" spans="1:11" s="112" customFormat="1" ht="31.5" x14ac:dyDescent="0.25">
      <c r="A821" s="199" t="s">
        <v>356</v>
      </c>
      <c r="B821" s="200" t="s">
        <v>162</v>
      </c>
      <c r="C821" s="200" t="s">
        <v>84</v>
      </c>
      <c r="D821" s="200" t="s">
        <v>574</v>
      </c>
      <c r="E821" s="200"/>
      <c r="F821" s="198">
        <f t="shared" ref="F821:H823" si="352">F822</f>
        <v>1000</v>
      </c>
      <c r="G821" s="198">
        <f t="shared" si="352"/>
        <v>1000</v>
      </c>
      <c r="H821" s="198">
        <f t="shared" si="352"/>
        <v>0</v>
      </c>
      <c r="I821" s="233"/>
      <c r="J821" s="233"/>
      <c r="K821" s="233"/>
    </row>
    <row r="822" spans="1:11" s="112" customFormat="1" ht="31.5" x14ac:dyDescent="0.25">
      <c r="A822" s="367" t="s">
        <v>300</v>
      </c>
      <c r="B822" s="370" t="s">
        <v>162</v>
      </c>
      <c r="C822" s="370" t="s">
        <v>84</v>
      </c>
      <c r="D822" s="370" t="s">
        <v>575</v>
      </c>
      <c r="E822" s="370"/>
      <c r="F822" s="201">
        <f t="shared" si="352"/>
        <v>1000</v>
      </c>
      <c r="G822" s="201">
        <f t="shared" si="352"/>
        <v>1000</v>
      </c>
      <c r="H822" s="201">
        <f t="shared" si="352"/>
        <v>0</v>
      </c>
      <c r="I822" s="233"/>
      <c r="J822" s="233"/>
      <c r="K822" s="233"/>
    </row>
    <row r="823" spans="1:11" s="112" customFormat="1" ht="31.5" x14ac:dyDescent="0.25">
      <c r="A823" s="367" t="s">
        <v>91</v>
      </c>
      <c r="B823" s="370" t="s">
        <v>162</v>
      </c>
      <c r="C823" s="370" t="s">
        <v>84</v>
      </c>
      <c r="D823" s="370" t="s">
        <v>575</v>
      </c>
      <c r="E823" s="370" t="s">
        <v>92</v>
      </c>
      <c r="F823" s="201">
        <f t="shared" si="352"/>
        <v>1000</v>
      </c>
      <c r="G823" s="201">
        <f t="shared" si="352"/>
        <v>1000</v>
      </c>
      <c r="H823" s="201">
        <f t="shared" si="352"/>
        <v>0</v>
      </c>
      <c r="I823" s="233"/>
      <c r="J823" s="233"/>
      <c r="K823" s="233"/>
    </row>
    <row r="824" spans="1:11" s="112" customFormat="1" ht="47.25" x14ac:dyDescent="0.25">
      <c r="A824" s="367" t="s">
        <v>93</v>
      </c>
      <c r="B824" s="370" t="s">
        <v>162</v>
      </c>
      <c r="C824" s="370" t="s">
        <v>84</v>
      </c>
      <c r="D824" s="370" t="s">
        <v>575</v>
      </c>
      <c r="E824" s="370" t="s">
        <v>94</v>
      </c>
      <c r="F824" s="201">
        <f>'Пр.4 Ведом23-25'!G422</f>
        <v>1000</v>
      </c>
      <c r="G824" s="201">
        <f>'Пр.4 Ведом23-25'!H422</f>
        <v>1000</v>
      </c>
      <c r="H824" s="201">
        <f>'Пр.4 Ведом23-25'!I422</f>
        <v>0</v>
      </c>
      <c r="I824" s="233"/>
      <c r="J824" s="233"/>
      <c r="K824" s="233"/>
    </row>
    <row r="825" spans="1:11" s="112" customFormat="1" ht="31.5" hidden="1" x14ac:dyDescent="0.25">
      <c r="A825" s="199" t="s">
        <v>443</v>
      </c>
      <c r="B825" s="200" t="s">
        <v>162</v>
      </c>
      <c r="C825" s="200" t="s">
        <v>84</v>
      </c>
      <c r="D825" s="200" t="s">
        <v>576</v>
      </c>
      <c r="E825" s="200"/>
      <c r="F825" s="198">
        <f>F826+F829</f>
        <v>0</v>
      </c>
      <c r="G825" s="198">
        <f t="shared" ref="G825:H825" si="353">G826+G829</f>
        <v>0</v>
      </c>
      <c r="H825" s="198">
        <f t="shared" si="353"/>
        <v>0</v>
      </c>
      <c r="I825" s="233"/>
      <c r="J825" s="233"/>
      <c r="K825" s="233"/>
    </row>
    <row r="826" spans="1:11" s="112" customFormat="1" ht="31.5" hidden="1" x14ac:dyDescent="0.25">
      <c r="A826" s="367" t="s">
        <v>675</v>
      </c>
      <c r="B826" s="370" t="s">
        <v>162</v>
      </c>
      <c r="C826" s="370" t="s">
        <v>84</v>
      </c>
      <c r="D826" s="370" t="s">
        <v>577</v>
      </c>
      <c r="E826" s="370"/>
      <c r="F826" s="201">
        <f t="shared" ref="F826:H827" si="354">F827</f>
        <v>0</v>
      </c>
      <c r="G826" s="201">
        <f t="shared" si="354"/>
        <v>0</v>
      </c>
      <c r="H826" s="201">
        <f t="shared" si="354"/>
        <v>0</v>
      </c>
      <c r="I826" s="233"/>
      <c r="J826" s="233"/>
      <c r="K826" s="233"/>
    </row>
    <row r="827" spans="1:11" ht="31.5" hidden="1" x14ac:dyDescent="0.25">
      <c r="A827" s="367" t="s">
        <v>91</v>
      </c>
      <c r="B827" s="370" t="s">
        <v>162</v>
      </c>
      <c r="C827" s="370" t="s">
        <v>84</v>
      </c>
      <c r="D827" s="370" t="s">
        <v>577</v>
      </c>
      <c r="E827" s="370" t="s">
        <v>92</v>
      </c>
      <c r="F827" s="201">
        <f t="shared" si="354"/>
        <v>0</v>
      </c>
      <c r="G827" s="201">
        <f t="shared" si="354"/>
        <v>0</v>
      </c>
      <c r="H827" s="201">
        <f t="shared" si="354"/>
        <v>0</v>
      </c>
    </row>
    <row r="828" spans="1:11" ht="47.25" hidden="1" x14ac:dyDescent="0.25">
      <c r="A828" s="367" t="s">
        <v>93</v>
      </c>
      <c r="B828" s="370" t="s">
        <v>162</v>
      </c>
      <c r="C828" s="370" t="s">
        <v>84</v>
      </c>
      <c r="D828" s="370" t="s">
        <v>577</v>
      </c>
      <c r="E828" s="370" t="s">
        <v>94</v>
      </c>
      <c r="F828" s="201">
        <f>'Пр.4 Ведом23-25'!G426</f>
        <v>0</v>
      </c>
      <c r="G828" s="201">
        <f>'Пр.4 Ведом23-25'!H426</f>
        <v>0</v>
      </c>
      <c r="H828" s="201">
        <f>'Пр.4 Ведом23-25'!I426</f>
        <v>0</v>
      </c>
    </row>
    <row r="829" spans="1:11" s="112" customFormat="1" ht="31.5" hidden="1" x14ac:dyDescent="0.25">
      <c r="A829" s="367" t="s">
        <v>767</v>
      </c>
      <c r="B829" s="370" t="s">
        <v>162</v>
      </c>
      <c r="C829" s="370" t="s">
        <v>84</v>
      </c>
      <c r="D829" s="370" t="s">
        <v>768</v>
      </c>
      <c r="E829" s="370"/>
      <c r="F829" s="201">
        <f>F830</f>
        <v>0</v>
      </c>
      <c r="G829" s="201">
        <f t="shared" ref="G829:H830" si="355">G830</f>
        <v>0</v>
      </c>
      <c r="H829" s="201">
        <f t="shared" si="355"/>
        <v>0</v>
      </c>
      <c r="I829" s="233"/>
      <c r="J829" s="233"/>
      <c r="K829" s="233"/>
    </row>
    <row r="830" spans="1:11" s="112" customFormat="1" ht="31.5" hidden="1" x14ac:dyDescent="0.25">
      <c r="A830" s="367" t="s">
        <v>91</v>
      </c>
      <c r="B830" s="370" t="s">
        <v>162</v>
      </c>
      <c r="C830" s="370" t="s">
        <v>84</v>
      </c>
      <c r="D830" s="370" t="s">
        <v>768</v>
      </c>
      <c r="E830" s="370" t="s">
        <v>92</v>
      </c>
      <c r="F830" s="201">
        <f>F831</f>
        <v>0</v>
      </c>
      <c r="G830" s="201">
        <f t="shared" si="355"/>
        <v>0</v>
      </c>
      <c r="H830" s="201">
        <f t="shared" si="355"/>
        <v>0</v>
      </c>
      <c r="I830" s="233"/>
      <c r="J830" s="233"/>
      <c r="K830" s="233"/>
    </row>
    <row r="831" spans="1:11" s="112" customFormat="1" ht="47.25" hidden="1" x14ac:dyDescent="0.25">
      <c r="A831" s="367" t="s">
        <v>93</v>
      </c>
      <c r="B831" s="370" t="s">
        <v>162</v>
      </c>
      <c r="C831" s="370" t="s">
        <v>84</v>
      </c>
      <c r="D831" s="370" t="s">
        <v>768</v>
      </c>
      <c r="E831" s="370" t="s">
        <v>94</v>
      </c>
      <c r="F831" s="201">
        <f>'Пр.4 Ведом23-25'!G429</f>
        <v>0</v>
      </c>
      <c r="G831" s="201">
        <f>'Пр.4 Ведом23-25'!H429</f>
        <v>0</v>
      </c>
      <c r="H831" s="201">
        <f>'Пр.4 Ведом23-25'!I429</f>
        <v>0</v>
      </c>
      <c r="I831" s="233"/>
      <c r="J831" s="233"/>
      <c r="K831" s="233"/>
    </row>
    <row r="832" spans="1:11" s="112" customFormat="1" ht="31.5" hidden="1" x14ac:dyDescent="0.25">
      <c r="A832" s="23" t="s">
        <v>711</v>
      </c>
      <c r="B832" s="200" t="s">
        <v>162</v>
      </c>
      <c r="C832" s="200" t="s">
        <v>84</v>
      </c>
      <c r="D832" s="200" t="s">
        <v>713</v>
      </c>
      <c r="E832" s="200"/>
      <c r="F832" s="198">
        <f t="shared" ref="F832:H834" si="356">F833</f>
        <v>0</v>
      </c>
      <c r="G832" s="198">
        <f t="shared" si="356"/>
        <v>0</v>
      </c>
      <c r="H832" s="198">
        <f t="shared" si="356"/>
        <v>0</v>
      </c>
      <c r="I832" s="233"/>
      <c r="J832" s="233"/>
      <c r="K832" s="233"/>
    </row>
    <row r="833" spans="1:11" s="112" customFormat="1" ht="63" hidden="1" x14ac:dyDescent="0.25">
      <c r="A833" s="21" t="s">
        <v>712</v>
      </c>
      <c r="B833" s="370" t="s">
        <v>162</v>
      </c>
      <c r="C833" s="370" t="s">
        <v>84</v>
      </c>
      <c r="D833" s="370" t="s">
        <v>714</v>
      </c>
      <c r="E833" s="370"/>
      <c r="F833" s="201">
        <f t="shared" si="356"/>
        <v>0</v>
      </c>
      <c r="G833" s="201">
        <f t="shared" si="356"/>
        <v>0</v>
      </c>
      <c r="H833" s="201">
        <f t="shared" si="356"/>
        <v>0</v>
      </c>
      <c r="I833" s="233"/>
      <c r="J833" s="233"/>
      <c r="K833" s="233"/>
    </row>
    <row r="834" spans="1:11" s="112" customFormat="1" ht="31.5" hidden="1" x14ac:dyDescent="0.25">
      <c r="A834" s="367" t="s">
        <v>91</v>
      </c>
      <c r="B834" s="370" t="s">
        <v>162</v>
      </c>
      <c r="C834" s="370" t="s">
        <v>84</v>
      </c>
      <c r="D834" s="370" t="s">
        <v>714</v>
      </c>
      <c r="E834" s="370" t="s">
        <v>92</v>
      </c>
      <c r="F834" s="201">
        <f t="shared" si="356"/>
        <v>0</v>
      </c>
      <c r="G834" s="201">
        <f t="shared" si="356"/>
        <v>0</v>
      </c>
      <c r="H834" s="201">
        <f t="shared" si="356"/>
        <v>0</v>
      </c>
      <c r="I834" s="233"/>
      <c r="J834" s="233"/>
      <c r="K834" s="233"/>
    </row>
    <row r="835" spans="1:11" s="112" customFormat="1" ht="47.25" hidden="1" x14ac:dyDescent="0.25">
      <c r="A835" s="367" t="s">
        <v>93</v>
      </c>
      <c r="B835" s="370" t="s">
        <v>162</v>
      </c>
      <c r="C835" s="370" t="s">
        <v>84</v>
      </c>
      <c r="D835" s="370" t="s">
        <v>714</v>
      </c>
      <c r="E835" s="370" t="s">
        <v>94</v>
      </c>
      <c r="F835" s="201">
        <f>'Пр.4 Ведом23-25'!G433</f>
        <v>0</v>
      </c>
      <c r="G835" s="201">
        <f>'Пр.4 Ведом23-25'!H433</f>
        <v>0</v>
      </c>
      <c r="H835" s="201">
        <f>'Пр.4 Ведом23-25'!I433</f>
        <v>0</v>
      </c>
      <c r="I835" s="233"/>
      <c r="J835" s="233"/>
      <c r="K835" s="233"/>
    </row>
    <row r="836" spans="1:11" s="112" customFormat="1" ht="31.5" hidden="1" x14ac:dyDescent="0.25">
      <c r="A836" s="199" t="s">
        <v>836</v>
      </c>
      <c r="B836" s="200" t="s">
        <v>162</v>
      </c>
      <c r="C836" s="200" t="s">
        <v>84</v>
      </c>
      <c r="D836" s="200" t="s">
        <v>833</v>
      </c>
      <c r="E836" s="200"/>
      <c r="F836" s="198">
        <f>F837</f>
        <v>0</v>
      </c>
      <c r="G836" s="198">
        <f t="shared" ref="G836:H838" si="357">G837</f>
        <v>0</v>
      </c>
      <c r="H836" s="198">
        <f t="shared" si="357"/>
        <v>0</v>
      </c>
      <c r="I836" s="233"/>
      <c r="J836" s="233"/>
      <c r="K836" s="233"/>
    </row>
    <row r="837" spans="1:11" s="112" customFormat="1" ht="47.25" hidden="1" x14ac:dyDescent="0.25">
      <c r="A837" s="367" t="s">
        <v>834</v>
      </c>
      <c r="B837" s="370" t="s">
        <v>162</v>
      </c>
      <c r="C837" s="370" t="s">
        <v>84</v>
      </c>
      <c r="D837" s="370" t="s">
        <v>835</v>
      </c>
      <c r="E837" s="370"/>
      <c r="F837" s="201">
        <f>F838</f>
        <v>0</v>
      </c>
      <c r="G837" s="201">
        <f t="shared" si="357"/>
        <v>0</v>
      </c>
      <c r="H837" s="201">
        <f t="shared" si="357"/>
        <v>0</v>
      </c>
      <c r="I837" s="233"/>
      <c r="J837" s="233"/>
      <c r="K837" s="233"/>
    </row>
    <row r="838" spans="1:11" s="112" customFormat="1" ht="47.25" hidden="1" x14ac:dyDescent="0.25">
      <c r="A838" s="367" t="s">
        <v>152</v>
      </c>
      <c r="B838" s="370" t="s">
        <v>162</v>
      </c>
      <c r="C838" s="370" t="s">
        <v>84</v>
      </c>
      <c r="D838" s="370" t="s">
        <v>835</v>
      </c>
      <c r="E838" s="370" t="s">
        <v>153</v>
      </c>
      <c r="F838" s="201">
        <f>F839</f>
        <v>0</v>
      </c>
      <c r="G838" s="201">
        <f t="shared" si="357"/>
        <v>0</v>
      </c>
      <c r="H838" s="201">
        <f t="shared" si="357"/>
        <v>0</v>
      </c>
      <c r="I838" s="233"/>
      <c r="J838" s="233"/>
      <c r="K838" s="233"/>
    </row>
    <row r="839" spans="1:11" s="112" customFormat="1" ht="15.75" hidden="1" x14ac:dyDescent="0.25">
      <c r="A839" s="367" t="s">
        <v>154</v>
      </c>
      <c r="B839" s="370" t="s">
        <v>162</v>
      </c>
      <c r="C839" s="370" t="s">
        <v>84</v>
      </c>
      <c r="D839" s="370" t="s">
        <v>835</v>
      </c>
      <c r="E839" s="370" t="s">
        <v>155</v>
      </c>
      <c r="F839" s="201">
        <f>'Пр.4 Ведом23-25'!G437</f>
        <v>0</v>
      </c>
      <c r="G839" s="201">
        <f>'Пр.4 Ведом23-25'!H437</f>
        <v>0</v>
      </c>
      <c r="H839" s="201">
        <f>'Пр.4 Ведом23-25'!I437</f>
        <v>0</v>
      </c>
      <c r="I839" s="233"/>
      <c r="J839" s="233"/>
      <c r="K839" s="233"/>
    </row>
    <row r="840" spans="1:11" s="112" customFormat="1" ht="63" x14ac:dyDescent="0.25">
      <c r="A840" s="34" t="s">
        <v>869</v>
      </c>
      <c r="B840" s="200" t="s">
        <v>162</v>
      </c>
      <c r="C840" s="200" t="s">
        <v>84</v>
      </c>
      <c r="D840" s="200" t="s">
        <v>573</v>
      </c>
      <c r="E840" s="200"/>
      <c r="F840" s="198">
        <f>F844+F841</f>
        <v>5000</v>
      </c>
      <c r="G840" s="198">
        <f t="shared" ref="G840:H840" si="358">G844+G841</f>
        <v>0</v>
      </c>
      <c r="H840" s="198">
        <f t="shared" si="358"/>
        <v>0</v>
      </c>
      <c r="I840" s="233"/>
      <c r="J840" s="233"/>
      <c r="K840" s="233"/>
    </row>
    <row r="841" spans="1:11" s="112" customFormat="1" ht="15.75" x14ac:dyDescent="0.25">
      <c r="A841" s="217" t="s">
        <v>864</v>
      </c>
      <c r="B841" s="370" t="s">
        <v>162</v>
      </c>
      <c r="C841" s="370" t="s">
        <v>84</v>
      </c>
      <c r="D841" s="370" t="s">
        <v>865</v>
      </c>
      <c r="E841" s="370"/>
      <c r="F841" s="201">
        <f>F842</f>
        <v>5000</v>
      </c>
      <c r="G841" s="201">
        <f t="shared" ref="G841:H842" si="359">G842</f>
        <v>0</v>
      </c>
      <c r="H841" s="201">
        <f t="shared" si="359"/>
        <v>0</v>
      </c>
      <c r="I841" s="233"/>
      <c r="J841" s="233"/>
      <c r="K841" s="233"/>
    </row>
    <row r="842" spans="1:11" s="112" customFormat="1" ht="31.5" x14ac:dyDescent="0.25">
      <c r="A842" s="367" t="s">
        <v>91</v>
      </c>
      <c r="B842" s="370" t="s">
        <v>162</v>
      </c>
      <c r="C842" s="370" t="s">
        <v>84</v>
      </c>
      <c r="D842" s="370" t="s">
        <v>865</v>
      </c>
      <c r="E842" s="370" t="s">
        <v>92</v>
      </c>
      <c r="F842" s="201">
        <f>F843</f>
        <v>5000</v>
      </c>
      <c r="G842" s="201">
        <f t="shared" si="359"/>
        <v>0</v>
      </c>
      <c r="H842" s="201">
        <f t="shared" si="359"/>
        <v>0</v>
      </c>
      <c r="I842" s="233"/>
      <c r="J842" s="233"/>
      <c r="K842" s="233"/>
    </row>
    <row r="843" spans="1:11" s="112" customFormat="1" ht="47.25" x14ac:dyDescent="0.25">
      <c r="A843" s="367" t="s">
        <v>93</v>
      </c>
      <c r="B843" s="370" t="s">
        <v>162</v>
      </c>
      <c r="C843" s="370" t="s">
        <v>84</v>
      </c>
      <c r="D843" s="370" t="s">
        <v>865</v>
      </c>
      <c r="E843" s="370" t="s">
        <v>94</v>
      </c>
      <c r="F843" s="201">
        <f>'Пр.4 Ведом23-25'!G441</f>
        <v>5000</v>
      </c>
      <c r="G843" s="201">
        <f>'Пр.4 Ведом23-25'!H441</f>
        <v>0</v>
      </c>
      <c r="H843" s="201">
        <f>'Пр.4 Ведом23-25'!I441</f>
        <v>0</v>
      </c>
      <c r="I843" s="233"/>
      <c r="J843" s="233"/>
      <c r="K843" s="233"/>
    </row>
    <row r="844" spans="1:11" s="112" customFormat="1" ht="15.75" hidden="1" x14ac:dyDescent="0.25">
      <c r="A844" s="408" t="s">
        <v>765</v>
      </c>
      <c r="B844" s="370" t="s">
        <v>162</v>
      </c>
      <c r="C844" s="370" t="s">
        <v>84</v>
      </c>
      <c r="D844" s="370" t="s">
        <v>766</v>
      </c>
      <c r="E844" s="200"/>
      <c r="F844" s="201">
        <f>F845</f>
        <v>0</v>
      </c>
      <c r="G844" s="201">
        <f t="shared" ref="G844:H845" si="360">G845</f>
        <v>0</v>
      </c>
      <c r="H844" s="201">
        <f t="shared" si="360"/>
        <v>0</v>
      </c>
      <c r="I844" s="233"/>
      <c r="J844" s="233"/>
      <c r="K844" s="233"/>
    </row>
    <row r="845" spans="1:11" s="112" customFormat="1" ht="47.25" hidden="1" x14ac:dyDescent="0.25">
      <c r="A845" s="367" t="s">
        <v>152</v>
      </c>
      <c r="B845" s="370" t="s">
        <v>162</v>
      </c>
      <c r="C845" s="370" t="s">
        <v>84</v>
      </c>
      <c r="D845" s="370" t="s">
        <v>766</v>
      </c>
      <c r="E845" s="370" t="s">
        <v>153</v>
      </c>
      <c r="F845" s="201">
        <f>F846</f>
        <v>0</v>
      </c>
      <c r="G845" s="201">
        <f t="shared" si="360"/>
        <v>0</v>
      </c>
      <c r="H845" s="201">
        <f t="shared" si="360"/>
        <v>0</v>
      </c>
      <c r="I845" s="233"/>
      <c r="J845" s="233"/>
      <c r="K845" s="233"/>
    </row>
    <row r="846" spans="1:11" s="112" customFormat="1" ht="15.75" hidden="1" x14ac:dyDescent="0.25">
      <c r="A846" s="367" t="s">
        <v>154</v>
      </c>
      <c r="B846" s="370" t="s">
        <v>162</v>
      </c>
      <c r="C846" s="370" t="s">
        <v>84</v>
      </c>
      <c r="D846" s="370" t="s">
        <v>766</v>
      </c>
      <c r="E846" s="370" t="s">
        <v>155</v>
      </c>
      <c r="F846" s="201">
        <f>'Пр.4 Ведом23-25'!G444</f>
        <v>0</v>
      </c>
      <c r="G846" s="201">
        <f>'Пр.4 Ведом23-25'!H444</f>
        <v>0</v>
      </c>
      <c r="H846" s="201">
        <f>'Пр.4 Ведом23-25'!I444</f>
        <v>0</v>
      </c>
      <c r="I846" s="233"/>
      <c r="J846" s="233"/>
      <c r="K846" s="233"/>
    </row>
    <row r="847" spans="1:11" s="112" customFormat="1" ht="31.5" x14ac:dyDescent="0.25">
      <c r="A847" s="199" t="s">
        <v>818</v>
      </c>
      <c r="B847" s="200" t="s">
        <v>162</v>
      </c>
      <c r="C847" s="200" t="s">
        <v>84</v>
      </c>
      <c r="D847" s="200" t="s">
        <v>783</v>
      </c>
      <c r="E847" s="200"/>
      <c r="F847" s="198">
        <f>F848</f>
        <v>120.87</v>
      </c>
      <c r="G847" s="198">
        <f t="shared" ref="G847:H847" si="361">G848</f>
        <v>0</v>
      </c>
      <c r="H847" s="198">
        <f t="shared" si="361"/>
        <v>0</v>
      </c>
      <c r="I847" s="233"/>
      <c r="J847" s="233"/>
      <c r="K847" s="233"/>
    </row>
    <row r="848" spans="1:11" s="112" customFormat="1" ht="15.75" x14ac:dyDescent="0.25">
      <c r="A848" s="28" t="s">
        <v>557</v>
      </c>
      <c r="B848" s="370" t="s">
        <v>162</v>
      </c>
      <c r="C848" s="370" t="s">
        <v>84</v>
      </c>
      <c r="D848" s="370" t="s">
        <v>784</v>
      </c>
      <c r="E848" s="370"/>
      <c r="F848" s="201">
        <f>F849+F851</f>
        <v>120.87</v>
      </c>
      <c r="G848" s="201">
        <f t="shared" ref="G848:H848" si="362">G849+G851</f>
        <v>0</v>
      </c>
      <c r="H848" s="201">
        <f t="shared" si="362"/>
        <v>0</v>
      </c>
      <c r="I848" s="233"/>
      <c r="J848" s="233"/>
      <c r="K848" s="233"/>
    </row>
    <row r="849" spans="1:11" s="112" customFormat="1" ht="31.5" hidden="1" x14ac:dyDescent="0.25">
      <c r="A849" s="367" t="s">
        <v>91</v>
      </c>
      <c r="B849" s="370" t="s">
        <v>162</v>
      </c>
      <c r="C849" s="370" t="s">
        <v>84</v>
      </c>
      <c r="D849" s="370" t="s">
        <v>784</v>
      </c>
      <c r="E849" s="370" t="s">
        <v>92</v>
      </c>
      <c r="F849" s="201">
        <f t="shared" ref="F849:H849" si="363">F850</f>
        <v>0</v>
      </c>
      <c r="G849" s="201">
        <f t="shared" si="363"/>
        <v>0</v>
      </c>
      <c r="H849" s="201">
        <f t="shared" si="363"/>
        <v>0</v>
      </c>
      <c r="I849" s="233"/>
      <c r="J849" s="233"/>
      <c r="K849" s="233"/>
    </row>
    <row r="850" spans="1:11" s="112" customFormat="1" ht="47.25" hidden="1" x14ac:dyDescent="0.25">
      <c r="A850" s="367" t="s">
        <v>93</v>
      </c>
      <c r="B850" s="370" t="s">
        <v>162</v>
      </c>
      <c r="C850" s="370" t="s">
        <v>84</v>
      </c>
      <c r="D850" s="370" t="s">
        <v>784</v>
      </c>
      <c r="E850" s="370" t="s">
        <v>94</v>
      </c>
      <c r="F850" s="201">
        <f>'Пр.4 Ведом23-25'!G448</f>
        <v>0</v>
      </c>
      <c r="G850" s="201">
        <f>'Пр.4 Ведом23-25'!H448</f>
        <v>0</v>
      </c>
      <c r="H850" s="201">
        <f>'Пр.4 Ведом23-25'!I448</f>
        <v>0</v>
      </c>
      <c r="I850" s="233"/>
      <c r="J850" s="233"/>
      <c r="K850" s="233"/>
    </row>
    <row r="851" spans="1:11" s="112" customFormat="1" ht="47.25" x14ac:dyDescent="0.25">
      <c r="A851" s="367" t="s">
        <v>152</v>
      </c>
      <c r="B851" s="370" t="s">
        <v>162</v>
      </c>
      <c r="C851" s="370" t="s">
        <v>84</v>
      </c>
      <c r="D851" s="370" t="s">
        <v>784</v>
      </c>
      <c r="E851" s="370" t="s">
        <v>153</v>
      </c>
      <c r="F851" s="201">
        <f>F852</f>
        <v>120.87</v>
      </c>
      <c r="G851" s="201">
        <f t="shared" ref="G851:H851" si="364">G852</f>
        <v>0</v>
      </c>
      <c r="H851" s="201">
        <f t="shared" si="364"/>
        <v>0</v>
      </c>
      <c r="I851" s="233"/>
      <c r="J851" s="233"/>
      <c r="K851" s="233"/>
    </row>
    <row r="852" spans="1:11" s="112" customFormat="1" ht="15.75" x14ac:dyDescent="0.25">
      <c r="A852" s="367" t="s">
        <v>154</v>
      </c>
      <c r="B852" s="370" t="s">
        <v>162</v>
      </c>
      <c r="C852" s="370" t="s">
        <v>84</v>
      </c>
      <c r="D852" s="370" t="s">
        <v>784</v>
      </c>
      <c r="E852" s="370" t="s">
        <v>155</v>
      </c>
      <c r="F852" s="201">
        <f>'Пр.4 Ведом23-25'!G450</f>
        <v>120.87</v>
      </c>
      <c r="G852" s="201">
        <f>'Пр.4 Ведом23-25'!H450</f>
        <v>0</v>
      </c>
      <c r="H852" s="201">
        <f>'Пр.4 Ведом23-25'!I450</f>
        <v>0</v>
      </c>
      <c r="I852" s="233"/>
      <c r="J852" s="233"/>
      <c r="K852" s="233"/>
    </row>
    <row r="853" spans="1:11" s="112" customFormat="1" ht="47.25" hidden="1" x14ac:dyDescent="0.25">
      <c r="A853" s="23" t="s">
        <v>918</v>
      </c>
      <c r="B853" s="200" t="s">
        <v>162</v>
      </c>
      <c r="C853" s="200" t="s">
        <v>84</v>
      </c>
      <c r="D853" s="200" t="s">
        <v>165</v>
      </c>
      <c r="E853" s="200"/>
      <c r="F853" s="198">
        <f>F854</f>
        <v>0</v>
      </c>
      <c r="G853" s="198">
        <f t="shared" ref="G853:H853" si="365">G854</f>
        <v>0</v>
      </c>
      <c r="H853" s="198">
        <f t="shared" si="365"/>
        <v>0</v>
      </c>
      <c r="I853" s="233"/>
      <c r="J853" s="233"/>
      <c r="K853" s="233"/>
    </row>
    <row r="854" spans="1:11" s="112" customFormat="1" ht="63" hidden="1" x14ac:dyDescent="0.25">
      <c r="A854" s="23" t="s">
        <v>457</v>
      </c>
      <c r="B854" s="200" t="s">
        <v>162</v>
      </c>
      <c r="C854" s="200" t="s">
        <v>84</v>
      </c>
      <c r="D854" s="200" t="s">
        <v>377</v>
      </c>
      <c r="E854" s="200"/>
      <c r="F854" s="198">
        <f>F857+F858</f>
        <v>0</v>
      </c>
      <c r="G854" s="198">
        <f t="shared" ref="G854:H854" si="366">G857+G858</f>
        <v>0</v>
      </c>
      <c r="H854" s="198">
        <f t="shared" si="366"/>
        <v>0</v>
      </c>
      <c r="I854" s="233"/>
      <c r="J854" s="233"/>
      <c r="K854" s="233"/>
    </row>
    <row r="855" spans="1:11" s="112" customFormat="1" ht="47.25" hidden="1" x14ac:dyDescent="0.25">
      <c r="A855" s="21" t="s">
        <v>498</v>
      </c>
      <c r="B855" s="370" t="s">
        <v>162</v>
      </c>
      <c r="C855" s="370" t="s">
        <v>84</v>
      </c>
      <c r="D855" s="370" t="s">
        <v>458</v>
      </c>
      <c r="E855" s="370"/>
      <c r="F855" s="201">
        <f>F856</f>
        <v>0</v>
      </c>
      <c r="G855" s="201">
        <f t="shared" ref="G855:H856" si="367">G856</f>
        <v>0</v>
      </c>
      <c r="H855" s="201">
        <f t="shared" si="367"/>
        <v>0</v>
      </c>
      <c r="I855" s="233"/>
      <c r="J855" s="233"/>
      <c r="K855" s="233"/>
    </row>
    <row r="856" spans="1:11" s="112" customFormat="1" ht="31.5" hidden="1" x14ac:dyDescent="0.25">
      <c r="A856" s="367" t="s">
        <v>91</v>
      </c>
      <c r="B856" s="370" t="s">
        <v>162</v>
      </c>
      <c r="C856" s="370" t="s">
        <v>84</v>
      </c>
      <c r="D856" s="370" t="s">
        <v>458</v>
      </c>
      <c r="E856" s="370" t="s">
        <v>92</v>
      </c>
      <c r="F856" s="201">
        <f>F857</f>
        <v>0</v>
      </c>
      <c r="G856" s="201">
        <f t="shared" si="367"/>
        <v>0</v>
      </c>
      <c r="H856" s="201">
        <f t="shared" si="367"/>
        <v>0</v>
      </c>
      <c r="I856" s="233"/>
      <c r="J856" s="233"/>
      <c r="K856" s="233"/>
    </row>
    <row r="857" spans="1:11" s="112" customFormat="1" ht="47.25" hidden="1" x14ac:dyDescent="0.25">
      <c r="A857" s="367" t="s">
        <v>93</v>
      </c>
      <c r="B857" s="370" t="s">
        <v>162</v>
      </c>
      <c r="C857" s="370" t="s">
        <v>84</v>
      </c>
      <c r="D857" s="370" t="s">
        <v>458</v>
      </c>
      <c r="E857" s="370" t="s">
        <v>94</v>
      </c>
      <c r="F857" s="201">
        <f>'Пр.4 Ведом23-25'!G455</f>
        <v>0</v>
      </c>
      <c r="G857" s="201">
        <f>'Пр.4 Ведом23-25'!H455</f>
        <v>0</v>
      </c>
      <c r="H857" s="201">
        <f>'Пр.4 Ведом23-25'!I455</f>
        <v>0</v>
      </c>
      <c r="I857" s="233"/>
      <c r="J857" s="233"/>
      <c r="K857" s="233"/>
    </row>
    <row r="858" spans="1:11" s="112" customFormat="1" ht="47.25" hidden="1" x14ac:dyDescent="0.25">
      <c r="A858" s="367" t="s">
        <v>441</v>
      </c>
      <c r="B858" s="370" t="s">
        <v>162</v>
      </c>
      <c r="C858" s="370" t="s">
        <v>84</v>
      </c>
      <c r="D858" s="370" t="s">
        <v>378</v>
      </c>
      <c r="E858" s="370"/>
      <c r="F858" s="201">
        <f>F859</f>
        <v>0</v>
      </c>
      <c r="G858" s="201">
        <f t="shared" ref="G858:H859" si="368">G859</f>
        <v>0</v>
      </c>
      <c r="H858" s="201">
        <f t="shared" si="368"/>
        <v>0</v>
      </c>
      <c r="I858" s="233"/>
      <c r="J858" s="233"/>
      <c r="K858" s="233"/>
    </row>
    <row r="859" spans="1:11" s="112" customFormat="1" ht="47.25" hidden="1" x14ac:dyDescent="0.25">
      <c r="A859" s="367" t="s">
        <v>152</v>
      </c>
      <c r="B859" s="370" t="s">
        <v>162</v>
      </c>
      <c r="C859" s="370" t="s">
        <v>84</v>
      </c>
      <c r="D859" s="370" t="s">
        <v>378</v>
      </c>
      <c r="E859" s="370" t="s">
        <v>153</v>
      </c>
      <c r="F859" s="201">
        <f>F860</f>
        <v>0</v>
      </c>
      <c r="G859" s="201">
        <f t="shared" si="368"/>
        <v>0</v>
      </c>
      <c r="H859" s="201">
        <f t="shared" si="368"/>
        <v>0</v>
      </c>
      <c r="I859" s="233"/>
      <c r="J859" s="233"/>
      <c r="K859" s="233"/>
    </row>
    <row r="860" spans="1:11" s="112" customFormat="1" ht="15.75" hidden="1" x14ac:dyDescent="0.25">
      <c r="A860" s="367" t="s">
        <v>154</v>
      </c>
      <c r="B860" s="370" t="s">
        <v>162</v>
      </c>
      <c r="C860" s="370" t="s">
        <v>84</v>
      </c>
      <c r="D860" s="370" t="s">
        <v>378</v>
      </c>
      <c r="E860" s="370" t="s">
        <v>155</v>
      </c>
      <c r="F860" s="201">
        <f>'Пр.4 Ведом23-25'!G458</f>
        <v>0</v>
      </c>
      <c r="G860" s="201">
        <f>'Пр.4 Ведом23-25'!H458</f>
        <v>0</v>
      </c>
      <c r="H860" s="201">
        <f>'Пр.4 Ведом23-25'!I458</f>
        <v>0</v>
      </c>
      <c r="I860" s="233"/>
      <c r="J860" s="233"/>
      <c r="K860" s="233"/>
    </row>
    <row r="861" spans="1:11" s="112" customFormat="1" ht="47.25" x14ac:dyDescent="0.25">
      <c r="A861" s="230" t="s">
        <v>861</v>
      </c>
      <c r="B861" s="200" t="s">
        <v>162</v>
      </c>
      <c r="C861" s="200" t="s">
        <v>84</v>
      </c>
      <c r="D861" s="200" t="s">
        <v>264</v>
      </c>
      <c r="E861" s="202"/>
      <c r="F861" s="198">
        <f t="shared" ref="F861:H864" si="369">F862</f>
        <v>878.7</v>
      </c>
      <c r="G861" s="198">
        <f t="shared" si="369"/>
        <v>878.7</v>
      </c>
      <c r="H861" s="198">
        <f t="shared" si="369"/>
        <v>878.7</v>
      </c>
      <c r="I861" s="233"/>
      <c r="J861" s="233"/>
      <c r="K861" s="233"/>
    </row>
    <row r="862" spans="1:11" s="112" customFormat="1" ht="47.25" x14ac:dyDescent="0.25">
      <c r="A862" s="230" t="s">
        <v>346</v>
      </c>
      <c r="B862" s="200" t="s">
        <v>162</v>
      </c>
      <c r="C862" s="200" t="s">
        <v>84</v>
      </c>
      <c r="D862" s="200" t="s">
        <v>344</v>
      </c>
      <c r="E862" s="204"/>
      <c r="F862" s="198">
        <f>F863+F866</f>
        <v>878.7</v>
      </c>
      <c r="G862" s="198">
        <f t="shared" ref="G862:H862" si="370">G863+G866</f>
        <v>878.7</v>
      </c>
      <c r="H862" s="198">
        <f t="shared" si="370"/>
        <v>878.7</v>
      </c>
      <c r="I862" s="233"/>
      <c r="J862" s="233"/>
      <c r="K862" s="233"/>
    </row>
    <row r="863" spans="1:11" s="112" customFormat="1" ht="47.25" x14ac:dyDescent="0.25">
      <c r="A863" s="28" t="s">
        <v>454</v>
      </c>
      <c r="B863" s="370" t="s">
        <v>162</v>
      </c>
      <c r="C863" s="370" t="s">
        <v>84</v>
      </c>
      <c r="D863" s="370" t="s">
        <v>345</v>
      </c>
      <c r="E863" s="202"/>
      <c r="F863" s="201">
        <f t="shared" si="369"/>
        <v>506.8</v>
      </c>
      <c r="G863" s="201">
        <f t="shared" si="369"/>
        <v>506.8</v>
      </c>
      <c r="H863" s="201">
        <f t="shared" si="369"/>
        <v>506.8</v>
      </c>
      <c r="I863" s="233"/>
      <c r="J863" s="233"/>
      <c r="K863" s="233"/>
    </row>
    <row r="864" spans="1:11" s="112" customFormat="1" ht="31.5" x14ac:dyDescent="0.25">
      <c r="A864" s="367" t="s">
        <v>91</v>
      </c>
      <c r="B864" s="370" t="s">
        <v>162</v>
      </c>
      <c r="C864" s="370" t="s">
        <v>84</v>
      </c>
      <c r="D864" s="370" t="s">
        <v>345</v>
      </c>
      <c r="E864" s="202" t="s">
        <v>92</v>
      </c>
      <c r="F864" s="201">
        <f t="shared" si="369"/>
        <v>506.8</v>
      </c>
      <c r="G864" s="201">
        <f t="shared" si="369"/>
        <v>506.8</v>
      </c>
      <c r="H864" s="201">
        <f t="shared" si="369"/>
        <v>506.8</v>
      </c>
      <c r="I864" s="233"/>
      <c r="J864" s="233"/>
      <c r="K864" s="233"/>
    </row>
    <row r="865" spans="1:11" s="112" customFormat="1" ht="47.25" x14ac:dyDescent="0.25">
      <c r="A865" s="367" t="s">
        <v>93</v>
      </c>
      <c r="B865" s="370" t="s">
        <v>162</v>
      </c>
      <c r="C865" s="370" t="s">
        <v>84</v>
      </c>
      <c r="D865" s="370" t="s">
        <v>345</v>
      </c>
      <c r="E865" s="202" t="s">
        <v>94</v>
      </c>
      <c r="F865" s="201">
        <f>'Пр.4 Ведом23-25'!G463</f>
        <v>506.8</v>
      </c>
      <c r="G865" s="201">
        <f>'Пр.4 Ведом23-25'!H463</f>
        <v>506.8</v>
      </c>
      <c r="H865" s="201">
        <f>'Пр.4 Ведом23-25'!I463</f>
        <v>506.8</v>
      </c>
      <c r="I865" s="233"/>
      <c r="J865" s="233"/>
      <c r="K865" s="233"/>
    </row>
    <row r="866" spans="1:11" s="232" customFormat="1" ht="47.25" x14ac:dyDescent="0.25">
      <c r="A866" s="367" t="s">
        <v>279</v>
      </c>
      <c r="B866" s="370" t="s">
        <v>162</v>
      </c>
      <c r="C866" s="370" t="s">
        <v>84</v>
      </c>
      <c r="D866" s="370" t="s">
        <v>379</v>
      </c>
      <c r="E866" s="202"/>
      <c r="F866" s="201">
        <f>F867</f>
        <v>371.9</v>
      </c>
      <c r="G866" s="201">
        <f t="shared" ref="G866:H867" si="371">G867</f>
        <v>371.9</v>
      </c>
      <c r="H866" s="201">
        <f t="shared" si="371"/>
        <v>371.9</v>
      </c>
      <c r="I866" s="233"/>
      <c r="J866" s="233"/>
      <c r="K866" s="233"/>
    </row>
    <row r="867" spans="1:11" s="232" customFormat="1" ht="47.25" x14ac:dyDescent="0.25">
      <c r="A867" s="367" t="s">
        <v>152</v>
      </c>
      <c r="B867" s="370" t="s">
        <v>162</v>
      </c>
      <c r="C867" s="370" t="s">
        <v>84</v>
      </c>
      <c r="D867" s="370" t="s">
        <v>379</v>
      </c>
      <c r="E867" s="202" t="s">
        <v>153</v>
      </c>
      <c r="F867" s="201">
        <f>F868</f>
        <v>371.9</v>
      </c>
      <c r="G867" s="201">
        <f t="shared" si="371"/>
        <v>371.9</v>
      </c>
      <c r="H867" s="201">
        <f t="shared" si="371"/>
        <v>371.9</v>
      </c>
      <c r="I867" s="233"/>
      <c r="J867" s="233"/>
      <c r="K867" s="233"/>
    </row>
    <row r="868" spans="1:11" s="232" customFormat="1" ht="15.75" x14ac:dyDescent="0.25">
      <c r="A868" s="367" t="s">
        <v>154</v>
      </c>
      <c r="B868" s="370" t="s">
        <v>162</v>
      </c>
      <c r="C868" s="370" t="s">
        <v>84</v>
      </c>
      <c r="D868" s="370" t="s">
        <v>379</v>
      </c>
      <c r="E868" s="202" t="s">
        <v>155</v>
      </c>
      <c r="F868" s="201">
        <f>'Пр.4 Ведом23-25'!G466</f>
        <v>371.9</v>
      </c>
      <c r="G868" s="201">
        <f>'Пр.4 Ведом23-25'!H466</f>
        <v>371.9</v>
      </c>
      <c r="H868" s="201">
        <f>'Пр.4 Ведом23-25'!I466</f>
        <v>371.9</v>
      </c>
      <c r="I868" s="233"/>
      <c r="J868" s="233"/>
      <c r="K868" s="233"/>
    </row>
    <row r="869" spans="1:11" s="112" customFormat="1" ht="31.5" x14ac:dyDescent="0.25">
      <c r="A869" s="199" t="s">
        <v>167</v>
      </c>
      <c r="B869" s="200" t="s">
        <v>162</v>
      </c>
      <c r="C869" s="200" t="s">
        <v>106</v>
      </c>
      <c r="D869" s="200"/>
      <c r="E869" s="200"/>
      <c r="F869" s="198">
        <f>F870+F885+F897+F903</f>
        <v>25866.619999999995</v>
      </c>
      <c r="G869" s="198">
        <f t="shared" ref="G869:H869" si="372">G870+G885+G897+G903</f>
        <v>25283.010000000002</v>
      </c>
      <c r="H869" s="198">
        <f t="shared" si="372"/>
        <v>25692.16</v>
      </c>
      <c r="I869" s="233"/>
      <c r="J869" s="233"/>
      <c r="K869" s="233"/>
    </row>
    <row r="870" spans="1:11" s="112" customFormat="1" ht="31.5" x14ac:dyDescent="0.25">
      <c r="A870" s="199" t="s">
        <v>367</v>
      </c>
      <c r="B870" s="200" t="s">
        <v>162</v>
      </c>
      <c r="C870" s="200" t="s">
        <v>106</v>
      </c>
      <c r="D870" s="200" t="s">
        <v>326</v>
      </c>
      <c r="E870" s="200"/>
      <c r="F870" s="198">
        <f>F871</f>
        <v>14079.659999999998</v>
      </c>
      <c r="G870" s="198">
        <f t="shared" ref="G870:H870" si="373">G871</f>
        <v>13147.79</v>
      </c>
      <c r="H870" s="198">
        <f t="shared" si="373"/>
        <v>13101.67</v>
      </c>
      <c r="I870" s="233"/>
      <c r="J870" s="233"/>
      <c r="K870" s="233"/>
    </row>
    <row r="871" spans="1:11" s="112" customFormat="1" ht="15.75" x14ac:dyDescent="0.25">
      <c r="A871" s="199" t="s">
        <v>368</v>
      </c>
      <c r="B871" s="200" t="s">
        <v>162</v>
      </c>
      <c r="C871" s="200" t="s">
        <v>106</v>
      </c>
      <c r="D871" s="200" t="s">
        <v>327</v>
      </c>
      <c r="E871" s="200"/>
      <c r="F871" s="198">
        <f>F872+F882+F879</f>
        <v>14079.659999999998</v>
      </c>
      <c r="G871" s="198">
        <f t="shared" ref="G871:H871" si="374">G872+G882+G879</f>
        <v>13147.79</v>
      </c>
      <c r="H871" s="198">
        <f t="shared" si="374"/>
        <v>13101.67</v>
      </c>
      <c r="I871" s="233"/>
      <c r="J871" s="233"/>
      <c r="K871" s="233"/>
    </row>
    <row r="872" spans="1:11" s="112" customFormat="1" ht="31.5" x14ac:dyDescent="0.25">
      <c r="A872" s="367" t="s">
        <v>351</v>
      </c>
      <c r="B872" s="370" t="s">
        <v>162</v>
      </c>
      <c r="C872" s="370" t="s">
        <v>106</v>
      </c>
      <c r="D872" s="370" t="s">
        <v>328</v>
      </c>
      <c r="E872" s="370"/>
      <c r="F872" s="201">
        <f>F873+F875+F877</f>
        <v>12400.759999999998</v>
      </c>
      <c r="G872" s="201">
        <f t="shared" ref="G872:H872" si="375">G873+G875+G877</f>
        <v>11937.560000000001</v>
      </c>
      <c r="H872" s="201">
        <f t="shared" si="375"/>
        <v>12386.74</v>
      </c>
      <c r="I872" s="233"/>
      <c r="J872" s="233"/>
      <c r="K872" s="233"/>
    </row>
    <row r="873" spans="1:11" s="112" customFormat="1" ht="78.75" x14ac:dyDescent="0.25">
      <c r="A873" s="367" t="s">
        <v>87</v>
      </c>
      <c r="B873" s="370" t="s">
        <v>162</v>
      </c>
      <c r="C873" s="370" t="s">
        <v>106</v>
      </c>
      <c r="D873" s="370" t="s">
        <v>328</v>
      </c>
      <c r="E873" s="370" t="s">
        <v>88</v>
      </c>
      <c r="F873" s="201">
        <f>F874</f>
        <v>11213.71</v>
      </c>
      <c r="G873" s="201">
        <f t="shared" ref="G873:H873" si="376">G874</f>
        <v>11684.2</v>
      </c>
      <c r="H873" s="201">
        <f t="shared" si="376"/>
        <v>12151.55</v>
      </c>
      <c r="I873" s="233"/>
      <c r="J873" s="233"/>
      <c r="K873" s="233"/>
    </row>
    <row r="874" spans="1:11" s="112" customFormat="1" ht="31.5" x14ac:dyDescent="0.25">
      <c r="A874" s="367" t="s">
        <v>89</v>
      </c>
      <c r="B874" s="370" t="s">
        <v>162</v>
      </c>
      <c r="C874" s="370" t="s">
        <v>106</v>
      </c>
      <c r="D874" s="370" t="s">
        <v>328</v>
      </c>
      <c r="E874" s="370" t="s">
        <v>90</v>
      </c>
      <c r="F874" s="18">
        <f>'Пр.4 Ведом23-25'!G472</f>
        <v>11213.71</v>
      </c>
      <c r="G874" s="18">
        <f>'Пр.4 Ведом23-25'!H472</f>
        <v>11684.2</v>
      </c>
      <c r="H874" s="18">
        <f>'Пр.4 Ведом23-25'!I472</f>
        <v>12151.55</v>
      </c>
      <c r="I874" s="233"/>
      <c r="J874" s="233"/>
      <c r="K874" s="233"/>
    </row>
    <row r="875" spans="1:11" s="232" customFormat="1" ht="31.5" x14ac:dyDescent="0.25">
      <c r="A875" s="367" t="s">
        <v>91</v>
      </c>
      <c r="B875" s="370" t="s">
        <v>162</v>
      </c>
      <c r="C875" s="370" t="s">
        <v>106</v>
      </c>
      <c r="D875" s="370" t="s">
        <v>328</v>
      </c>
      <c r="E875" s="370" t="s">
        <v>92</v>
      </c>
      <c r="F875" s="201">
        <f>F876</f>
        <v>1173.05</v>
      </c>
      <c r="G875" s="201">
        <f t="shared" ref="G875:H875" si="377">G876</f>
        <v>239.36</v>
      </c>
      <c r="H875" s="201">
        <f t="shared" si="377"/>
        <v>221.19</v>
      </c>
      <c r="I875" s="233"/>
      <c r="J875" s="233"/>
      <c r="K875" s="233"/>
    </row>
    <row r="876" spans="1:11" s="232" customFormat="1" ht="47.25" x14ac:dyDescent="0.25">
      <c r="A876" s="367" t="s">
        <v>93</v>
      </c>
      <c r="B876" s="370" t="s">
        <v>162</v>
      </c>
      <c r="C876" s="370" t="s">
        <v>106</v>
      </c>
      <c r="D876" s="370" t="s">
        <v>328</v>
      </c>
      <c r="E876" s="370" t="s">
        <v>94</v>
      </c>
      <c r="F876" s="201">
        <f>'Пр.4 Ведом23-25'!G474</f>
        <v>1173.05</v>
      </c>
      <c r="G876" s="201">
        <f>'Пр.4 Ведом23-25'!H474</f>
        <v>239.36</v>
      </c>
      <c r="H876" s="201">
        <f>'Пр.4 Ведом23-25'!I474</f>
        <v>221.19</v>
      </c>
      <c r="I876" s="233"/>
      <c r="J876" s="233"/>
      <c r="K876" s="233"/>
    </row>
    <row r="877" spans="1:11" s="232" customFormat="1" ht="15.75" x14ac:dyDescent="0.25">
      <c r="A877" s="367" t="s">
        <v>95</v>
      </c>
      <c r="B877" s="370" t="s">
        <v>162</v>
      </c>
      <c r="C877" s="370" t="s">
        <v>106</v>
      </c>
      <c r="D877" s="370" t="s">
        <v>328</v>
      </c>
      <c r="E877" s="370" t="s">
        <v>101</v>
      </c>
      <c r="F877" s="201">
        <f>F878</f>
        <v>14</v>
      </c>
      <c r="G877" s="201">
        <f t="shared" ref="G877:H877" si="378">G878</f>
        <v>14</v>
      </c>
      <c r="H877" s="201">
        <f t="shared" si="378"/>
        <v>14</v>
      </c>
      <c r="I877" s="233"/>
      <c r="J877" s="233"/>
      <c r="K877" s="233"/>
    </row>
    <row r="878" spans="1:11" s="112" customFormat="1" ht="15.75" x14ac:dyDescent="0.25">
      <c r="A878" s="367" t="s">
        <v>226</v>
      </c>
      <c r="B878" s="370" t="s">
        <v>162</v>
      </c>
      <c r="C878" s="370" t="s">
        <v>106</v>
      </c>
      <c r="D878" s="370" t="s">
        <v>328</v>
      </c>
      <c r="E878" s="370" t="s">
        <v>97</v>
      </c>
      <c r="F878" s="201">
        <f>'Пр.4 Ведом23-25'!G476</f>
        <v>14</v>
      </c>
      <c r="G878" s="201">
        <f>'Пр.4 Ведом23-25'!H476</f>
        <v>14</v>
      </c>
      <c r="H878" s="201">
        <f>'Пр.4 Ведом23-25'!I476</f>
        <v>14</v>
      </c>
      <c r="I878" s="233"/>
      <c r="J878" s="233"/>
      <c r="K878" s="233"/>
    </row>
    <row r="879" spans="1:11" s="112" customFormat="1" ht="31.5" x14ac:dyDescent="0.25">
      <c r="A879" s="367" t="s">
        <v>310</v>
      </c>
      <c r="B879" s="370" t="s">
        <v>162</v>
      </c>
      <c r="C879" s="370" t="s">
        <v>106</v>
      </c>
      <c r="D879" s="370" t="s">
        <v>329</v>
      </c>
      <c r="E879" s="370"/>
      <c r="F879" s="201">
        <f>F880</f>
        <v>1248.9000000000001</v>
      </c>
      <c r="G879" s="201">
        <f t="shared" ref="G879:H880" si="379">G880</f>
        <v>780.23</v>
      </c>
      <c r="H879" s="201">
        <f t="shared" si="379"/>
        <v>284.93000000000006</v>
      </c>
      <c r="I879" s="233"/>
      <c r="J879" s="233"/>
      <c r="K879" s="233"/>
    </row>
    <row r="880" spans="1:11" s="112" customFormat="1" ht="78.75" x14ac:dyDescent="0.25">
      <c r="A880" s="367" t="s">
        <v>87</v>
      </c>
      <c r="B880" s="370" t="s">
        <v>162</v>
      </c>
      <c r="C880" s="370" t="s">
        <v>106</v>
      </c>
      <c r="D880" s="370" t="s">
        <v>329</v>
      </c>
      <c r="E880" s="370" t="s">
        <v>88</v>
      </c>
      <c r="F880" s="201">
        <f>F881</f>
        <v>1248.9000000000001</v>
      </c>
      <c r="G880" s="201">
        <f t="shared" si="379"/>
        <v>780.23</v>
      </c>
      <c r="H880" s="201">
        <f t="shared" si="379"/>
        <v>284.93000000000006</v>
      </c>
      <c r="I880" s="233"/>
      <c r="J880" s="233"/>
      <c r="K880" s="233"/>
    </row>
    <row r="881" spans="1:11" s="112" customFormat="1" ht="31.5" x14ac:dyDescent="0.25">
      <c r="A881" s="367" t="s">
        <v>89</v>
      </c>
      <c r="B881" s="370" t="s">
        <v>162</v>
      </c>
      <c r="C881" s="370" t="s">
        <v>106</v>
      </c>
      <c r="D881" s="370" t="s">
        <v>329</v>
      </c>
      <c r="E881" s="370" t="s">
        <v>90</v>
      </c>
      <c r="F881" s="201">
        <f>'Пр.4 Ведом23-25'!G479</f>
        <v>1248.9000000000001</v>
      </c>
      <c r="G881" s="201">
        <f>'Пр.4 Ведом23-25'!H479</f>
        <v>780.23</v>
      </c>
      <c r="H881" s="201">
        <f>'Пр.4 Ведом23-25'!I479</f>
        <v>284.93000000000006</v>
      </c>
      <c r="I881" s="233"/>
      <c r="J881" s="233"/>
      <c r="K881" s="233"/>
    </row>
    <row r="882" spans="1:11" s="232" customFormat="1" ht="47.25" x14ac:dyDescent="0.25">
      <c r="A882" s="367" t="s">
        <v>309</v>
      </c>
      <c r="B882" s="370" t="s">
        <v>162</v>
      </c>
      <c r="C882" s="370" t="s">
        <v>106</v>
      </c>
      <c r="D882" s="370" t="s">
        <v>330</v>
      </c>
      <c r="E882" s="370"/>
      <c r="F882" s="201">
        <f>F883</f>
        <v>430</v>
      </c>
      <c r="G882" s="201">
        <f t="shared" ref="G882:H883" si="380">G883</f>
        <v>430</v>
      </c>
      <c r="H882" s="201">
        <f t="shared" si="380"/>
        <v>430</v>
      </c>
      <c r="I882" s="233"/>
      <c r="J882" s="233"/>
      <c r="K882" s="233"/>
    </row>
    <row r="883" spans="1:11" ht="78.75" x14ac:dyDescent="0.25">
      <c r="A883" s="367" t="s">
        <v>87</v>
      </c>
      <c r="B883" s="370" t="s">
        <v>162</v>
      </c>
      <c r="C883" s="370" t="s">
        <v>106</v>
      </c>
      <c r="D883" s="370" t="s">
        <v>330</v>
      </c>
      <c r="E883" s="370" t="s">
        <v>88</v>
      </c>
      <c r="F883" s="201">
        <f>F884</f>
        <v>430</v>
      </c>
      <c r="G883" s="201">
        <f t="shared" si="380"/>
        <v>430</v>
      </c>
      <c r="H883" s="201">
        <f t="shared" si="380"/>
        <v>430</v>
      </c>
    </row>
    <row r="884" spans="1:11" ht="31.5" x14ac:dyDescent="0.25">
      <c r="A884" s="367" t="s">
        <v>89</v>
      </c>
      <c r="B884" s="370" t="s">
        <v>162</v>
      </c>
      <c r="C884" s="370" t="s">
        <v>106</v>
      </c>
      <c r="D884" s="370" t="s">
        <v>330</v>
      </c>
      <c r="E884" s="370" t="s">
        <v>90</v>
      </c>
      <c r="F884" s="201">
        <f>'Пр.4 Ведом23-25'!G482</f>
        <v>430</v>
      </c>
      <c r="G884" s="201">
        <f>'Пр.4 Ведом23-25'!H482</f>
        <v>430</v>
      </c>
      <c r="H884" s="201">
        <f>'Пр.4 Ведом23-25'!I482</f>
        <v>430</v>
      </c>
    </row>
    <row r="885" spans="1:11" ht="15.75" x14ac:dyDescent="0.25">
      <c r="A885" s="199" t="s">
        <v>374</v>
      </c>
      <c r="B885" s="200" t="s">
        <v>162</v>
      </c>
      <c r="C885" s="200" t="s">
        <v>106</v>
      </c>
      <c r="D885" s="200" t="s">
        <v>334</v>
      </c>
      <c r="E885" s="200"/>
      <c r="F885" s="198">
        <f>F886</f>
        <v>11622.96</v>
      </c>
      <c r="G885" s="198">
        <f t="shared" ref="G885:H885" si="381">G886</f>
        <v>11975.22</v>
      </c>
      <c r="H885" s="198">
        <f t="shared" si="381"/>
        <v>12430.49</v>
      </c>
    </row>
    <row r="886" spans="1:11" ht="15.75" x14ac:dyDescent="0.25">
      <c r="A886" s="199" t="s">
        <v>742</v>
      </c>
      <c r="B886" s="200" t="s">
        <v>162</v>
      </c>
      <c r="C886" s="200" t="s">
        <v>106</v>
      </c>
      <c r="D886" s="200" t="s">
        <v>389</v>
      </c>
      <c r="E886" s="200"/>
      <c r="F886" s="198">
        <f>F887+F890</f>
        <v>11622.96</v>
      </c>
      <c r="G886" s="198">
        <f t="shared" ref="G886:H886" si="382">G887+G890</f>
        <v>11975.22</v>
      </c>
      <c r="H886" s="198">
        <f t="shared" si="382"/>
        <v>12430.49</v>
      </c>
    </row>
    <row r="887" spans="1:11" ht="47.25" x14ac:dyDescent="0.25">
      <c r="A887" s="367" t="s">
        <v>309</v>
      </c>
      <c r="B887" s="370" t="s">
        <v>162</v>
      </c>
      <c r="C887" s="370" t="s">
        <v>106</v>
      </c>
      <c r="D887" s="370" t="s">
        <v>392</v>
      </c>
      <c r="E887" s="370"/>
      <c r="F887" s="201">
        <f>F888</f>
        <v>215</v>
      </c>
      <c r="G887" s="201">
        <f t="shared" ref="G887:H888" si="383">G888</f>
        <v>215</v>
      </c>
      <c r="H887" s="201">
        <f t="shared" si="383"/>
        <v>215</v>
      </c>
    </row>
    <row r="888" spans="1:11" s="232" customFormat="1" ht="78.75" x14ac:dyDescent="0.25">
      <c r="A888" s="367" t="s">
        <v>87</v>
      </c>
      <c r="B888" s="370" t="s">
        <v>162</v>
      </c>
      <c r="C888" s="370" t="s">
        <v>106</v>
      </c>
      <c r="D888" s="370" t="s">
        <v>392</v>
      </c>
      <c r="E888" s="370" t="s">
        <v>88</v>
      </c>
      <c r="F888" s="201">
        <f>F889</f>
        <v>215</v>
      </c>
      <c r="G888" s="201">
        <f t="shared" si="383"/>
        <v>215</v>
      </c>
      <c r="H888" s="201">
        <f t="shared" si="383"/>
        <v>215</v>
      </c>
      <c r="I888" s="233"/>
      <c r="J888" s="233"/>
      <c r="K888" s="233"/>
    </row>
    <row r="889" spans="1:11" s="232" customFormat="1" ht="31.5" x14ac:dyDescent="0.25">
      <c r="A889" s="367" t="s">
        <v>171</v>
      </c>
      <c r="B889" s="370" t="s">
        <v>162</v>
      </c>
      <c r="C889" s="370" t="s">
        <v>106</v>
      </c>
      <c r="D889" s="370" t="s">
        <v>392</v>
      </c>
      <c r="E889" s="370" t="s">
        <v>120</v>
      </c>
      <c r="F889" s="201">
        <f>'Пр.4 Ведом23-25'!G487</f>
        <v>215</v>
      </c>
      <c r="G889" s="201">
        <f>'Пр.4 Ведом23-25'!H487</f>
        <v>215</v>
      </c>
      <c r="H889" s="201">
        <f>'Пр.4 Ведом23-25'!I487</f>
        <v>215</v>
      </c>
      <c r="I889" s="233"/>
      <c r="J889" s="233"/>
      <c r="K889" s="233"/>
    </row>
    <row r="890" spans="1:11" s="232" customFormat="1" ht="15.75" x14ac:dyDescent="0.25">
      <c r="A890" s="367" t="s">
        <v>288</v>
      </c>
      <c r="B890" s="370" t="s">
        <v>162</v>
      </c>
      <c r="C890" s="370" t="s">
        <v>106</v>
      </c>
      <c r="D890" s="370" t="s">
        <v>391</v>
      </c>
      <c r="E890" s="370"/>
      <c r="F890" s="201">
        <f>F891+F893+F895</f>
        <v>11407.96</v>
      </c>
      <c r="G890" s="201">
        <f t="shared" ref="G890:H890" si="384">G891+G893+G895</f>
        <v>11760.22</v>
      </c>
      <c r="H890" s="201">
        <f t="shared" si="384"/>
        <v>12215.49</v>
      </c>
      <c r="I890" s="233"/>
      <c r="J890" s="233"/>
      <c r="K890" s="233"/>
    </row>
    <row r="891" spans="1:11" s="232" customFormat="1" ht="78.75" x14ac:dyDescent="0.25">
      <c r="A891" s="367" t="s">
        <v>87</v>
      </c>
      <c r="B891" s="370" t="s">
        <v>162</v>
      </c>
      <c r="C891" s="370" t="s">
        <v>106</v>
      </c>
      <c r="D891" s="370" t="s">
        <v>391</v>
      </c>
      <c r="E891" s="370" t="s">
        <v>88</v>
      </c>
      <c r="F891" s="201">
        <f>F892</f>
        <v>11029.5</v>
      </c>
      <c r="G891" s="201">
        <f t="shared" ref="G891:H891" si="385">G892</f>
        <v>11381.76</v>
      </c>
      <c r="H891" s="201">
        <f t="shared" si="385"/>
        <v>11837.03</v>
      </c>
      <c r="I891" s="233"/>
      <c r="J891" s="233"/>
      <c r="K891" s="233"/>
    </row>
    <row r="892" spans="1:11" ht="31.5" x14ac:dyDescent="0.25">
      <c r="A892" s="367" t="s">
        <v>171</v>
      </c>
      <c r="B892" s="370" t="s">
        <v>162</v>
      </c>
      <c r="C892" s="370" t="s">
        <v>106</v>
      </c>
      <c r="D892" s="370" t="s">
        <v>391</v>
      </c>
      <c r="E892" s="370" t="s">
        <v>120</v>
      </c>
      <c r="F892" s="18">
        <f>'Пр.4 Ведом23-25'!G490</f>
        <v>11029.5</v>
      </c>
      <c r="G892" s="18">
        <f>'Пр.4 Ведом23-25'!H490</f>
        <v>11381.76</v>
      </c>
      <c r="H892" s="18">
        <f>'Пр.4 Ведом23-25'!I490</f>
        <v>11837.03</v>
      </c>
    </row>
    <row r="893" spans="1:11" ht="31.5" x14ac:dyDescent="0.25">
      <c r="A893" s="367" t="s">
        <v>91</v>
      </c>
      <c r="B893" s="370" t="s">
        <v>162</v>
      </c>
      <c r="C893" s="370" t="s">
        <v>106</v>
      </c>
      <c r="D893" s="370" t="s">
        <v>391</v>
      </c>
      <c r="E893" s="370" t="s">
        <v>92</v>
      </c>
      <c r="F893" s="201">
        <f>F894</f>
        <v>378.46</v>
      </c>
      <c r="G893" s="201">
        <f t="shared" ref="G893:H893" si="386">G894</f>
        <v>378.46</v>
      </c>
      <c r="H893" s="201">
        <f t="shared" si="386"/>
        <v>378.46</v>
      </c>
    </row>
    <row r="894" spans="1:11" ht="47.25" x14ac:dyDescent="0.25">
      <c r="A894" s="367" t="s">
        <v>93</v>
      </c>
      <c r="B894" s="370" t="s">
        <v>162</v>
      </c>
      <c r="C894" s="370" t="s">
        <v>106</v>
      </c>
      <c r="D894" s="370" t="s">
        <v>391</v>
      </c>
      <c r="E894" s="370" t="s">
        <v>94</v>
      </c>
      <c r="F894" s="18">
        <f>'Пр.4 Ведом23-25'!G492</f>
        <v>378.46</v>
      </c>
      <c r="G894" s="18">
        <f>'Пр.4 Ведом23-25'!H492</f>
        <v>378.46</v>
      </c>
      <c r="H894" s="18">
        <f>'Пр.4 Ведом23-25'!I492</f>
        <v>378.46</v>
      </c>
    </row>
    <row r="895" spans="1:11" ht="15.75" hidden="1" x14ac:dyDescent="0.25">
      <c r="A895" s="367" t="s">
        <v>95</v>
      </c>
      <c r="B895" s="370" t="s">
        <v>162</v>
      </c>
      <c r="C895" s="370" t="s">
        <v>106</v>
      </c>
      <c r="D895" s="370" t="s">
        <v>391</v>
      </c>
      <c r="E895" s="370" t="s">
        <v>101</v>
      </c>
      <c r="F895" s="201">
        <f>F896</f>
        <v>0</v>
      </c>
      <c r="G895" s="201">
        <f t="shared" ref="G895:H895" si="387">G896</f>
        <v>0</v>
      </c>
      <c r="H895" s="201">
        <f t="shared" si="387"/>
        <v>0</v>
      </c>
    </row>
    <row r="896" spans="1:11" ht="15.75" hidden="1" x14ac:dyDescent="0.25">
      <c r="A896" s="367" t="s">
        <v>226</v>
      </c>
      <c r="B896" s="370" t="s">
        <v>162</v>
      </c>
      <c r="C896" s="370" t="s">
        <v>106</v>
      </c>
      <c r="D896" s="370" t="s">
        <v>391</v>
      </c>
      <c r="E896" s="370" t="s">
        <v>97</v>
      </c>
      <c r="F896" s="201">
        <f>'Пр.4 Ведом23-25'!G494</f>
        <v>0</v>
      </c>
      <c r="G896" s="201">
        <f>'Пр.4 Ведом23-25'!H494</f>
        <v>0</v>
      </c>
      <c r="H896" s="201">
        <f>'Пр.4 Ведом23-25'!I494</f>
        <v>0</v>
      </c>
    </row>
    <row r="897" spans="1:11" ht="47.25" x14ac:dyDescent="0.25">
      <c r="A897" s="199" t="s">
        <v>891</v>
      </c>
      <c r="B897" s="200" t="s">
        <v>162</v>
      </c>
      <c r="C897" s="200" t="s">
        <v>106</v>
      </c>
      <c r="D897" s="200" t="s">
        <v>172</v>
      </c>
      <c r="E897" s="200"/>
      <c r="F897" s="198">
        <f t="shared" ref="F897:H901" si="388">F898</f>
        <v>160</v>
      </c>
      <c r="G897" s="198">
        <f t="shared" si="388"/>
        <v>160</v>
      </c>
      <c r="H897" s="198">
        <f t="shared" si="388"/>
        <v>160</v>
      </c>
    </row>
    <row r="898" spans="1:11" ht="47.25" x14ac:dyDescent="0.25">
      <c r="A898" s="199" t="s">
        <v>919</v>
      </c>
      <c r="B898" s="200" t="s">
        <v>162</v>
      </c>
      <c r="C898" s="200" t="s">
        <v>106</v>
      </c>
      <c r="D898" s="200" t="s">
        <v>181</v>
      </c>
      <c r="E898" s="200"/>
      <c r="F898" s="198">
        <f t="shared" si="388"/>
        <v>160</v>
      </c>
      <c r="G898" s="198">
        <f t="shared" si="388"/>
        <v>160</v>
      </c>
      <c r="H898" s="198">
        <f t="shared" si="388"/>
        <v>160</v>
      </c>
    </row>
    <row r="899" spans="1:11" ht="31.5" x14ac:dyDescent="0.25">
      <c r="A899" s="199" t="s">
        <v>431</v>
      </c>
      <c r="B899" s="200" t="s">
        <v>162</v>
      </c>
      <c r="C899" s="200" t="s">
        <v>106</v>
      </c>
      <c r="D899" s="200" t="s">
        <v>578</v>
      </c>
      <c r="E899" s="200"/>
      <c r="F899" s="198">
        <f t="shared" si="388"/>
        <v>160</v>
      </c>
      <c r="G899" s="198">
        <f t="shared" si="388"/>
        <v>160</v>
      </c>
      <c r="H899" s="198">
        <f t="shared" si="388"/>
        <v>160</v>
      </c>
    </row>
    <row r="900" spans="1:11" s="232" customFormat="1" ht="31.5" x14ac:dyDescent="0.25">
      <c r="A900" s="367" t="s">
        <v>430</v>
      </c>
      <c r="B900" s="370" t="s">
        <v>162</v>
      </c>
      <c r="C900" s="370" t="s">
        <v>106</v>
      </c>
      <c r="D900" s="370" t="s">
        <v>579</v>
      </c>
      <c r="E900" s="370"/>
      <c r="F900" s="201">
        <f t="shared" si="388"/>
        <v>160</v>
      </c>
      <c r="G900" s="201">
        <f t="shared" si="388"/>
        <v>160</v>
      </c>
      <c r="H900" s="201">
        <f t="shared" si="388"/>
        <v>160</v>
      </c>
      <c r="I900" s="233"/>
      <c r="J900" s="233"/>
      <c r="K900" s="233"/>
    </row>
    <row r="901" spans="1:11" s="232" customFormat="1" ht="31.5" x14ac:dyDescent="0.25">
      <c r="A901" s="367" t="s">
        <v>91</v>
      </c>
      <c r="B901" s="370" t="s">
        <v>162</v>
      </c>
      <c r="C901" s="370" t="s">
        <v>106</v>
      </c>
      <c r="D901" s="370" t="s">
        <v>579</v>
      </c>
      <c r="E901" s="370" t="s">
        <v>92</v>
      </c>
      <c r="F901" s="201">
        <f t="shared" si="388"/>
        <v>160</v>
      </c>
      <c r="G901" s="201">
        <f t="shared" si="388"/>
        <v>160</v>
      </c>
      <c r="H901" s="201">
        <f t="shared" si="388"/>
        <v>160</v>
      </c>
      <c r="I901" s="233"/>
      <c r="J901" s="233"/>
      <c r="K901" s="233"/>
    </row>
    <row r="902" spans="1:11" s="232" customFormat="1" ht="47.25" x14ac:dyDescent="0.25">
      <c r="A902" s="367" t="s">
        <v>93</v>
      </c>
      <c r="B902" s="370" t="s">
        <v>162</v>
      </c>
      <c r="C902" s="370" t="s">
        <v>106</v>
      </c>
      <c r="D902" s="370" t="s">
        <v>579</v>
      </c>
      <c r="E902" s="370" t="s">
        <v>94</v>
      </c>
      <c r="F902" s="201">
        <f>'Пр.4 Ведом23-25'!G500</f>
        <v>160</v>
      </c>
      <c r="G902" s="201">
        <f>'Пр.4 Ведом23-25'!H500</f>
        <v>160</v>
      </c>
      <c r="H902" s="201">
        <f>'Пр.4 Ведом23-25'!I500</f>
        <v>160</v>
      </c>
      <c r="I902" s="233"/>
      <c r="J902" s="233"/>
      <c r="K902" s="233"/>
    </row>
    <row r="903" spans="1:11" s="232" customFormat="1" ht="47.25" x14ac:dyDescent="0.25">
      <c r="A903" s="23" t="s">
        <v>903</v>
      </c>
      <c r="B903" s="200" t="s">
        <v>162</v>
      </c>
      <c r="C903" s="200" t="s">
        <v>106</v>
      </c>
      <c r="D903" s="200" t="s">
        <v>165</v>
      </c>
      <c r="E903" s="200"/>
      <c r="F903" s="198">
        <f>F905</f>
        <v>4</v>
      </c>
      <c r="G903" s="198">
        <f t="shared" ref="G903:H903" si="389">G905</f>
        <v>0</v>
      </c>
      <c r="H903" s="198">
        <f t="shared" si="389"/>
        <v>0</v>
      </c>
      <c r="I903" s="233"/>
      <c r="J903" s="233"/>
      <c r="K903" s="233"/>
    </row>
    <row r="904" spans="1:11" s="232" customFormat="1" ht="63" x14ac:dyDescent="0.25">
      <c r="A904" s="23" t="s">
        <v>457</v>
      </c>
      <c r="B904" s="200" t="s">
        <v>162</v>
      </c>
      <c r="C904" s="200" t="s">
        <v>106</v>
      </c>
      <c r="D904" s="200" t="s">
        <v>377</v>
      </c>
      <c r="E904" s="200"/>
      <c r="F904" s="198">
        <f>F907</f>
        <v>4</v>
      </c>
      <c r="G904" s="198">
        <f t="shared" ref="G904:H904" si="390">G907</f>
        <v>0</v>
      </c>
      <c r="H904" s="198">
        <f t="shared" si="390"/>
        <v>0</v>
      </c>
      <c r="I904" s="233"/>
      <c r="J904" s="233"/>
      <c r="K904" s="233"/>
    </row>
    <row r="905" spans="1:11" s="232" customFormat="1" ht="47.25" x14ac:dyDescent="0.25">
      <c r="A905" s="21" t="s">
        <v>498</v>
      </c>
      <c r="B905" s="370" t="s">
        <v>162</v>
      </c>
      <c r="C905" s="370" t="s">
        <v>106</v>
      </c>
      <c r="D905" s="370" t="s">
        <v>458</v>
      </c>
      <c r="E905" s="370"/>
      <c r="F905" s="201">
        <f>F906</f>
        <v>4</v>
      </c>
      <c r="G905" s="201">
        <f t="shared" ref="G905:H906" si="391">G906</f>
        <v>0</v>
      </c>
      <c r="H905" s="201">
        <f t="shared" si="391"/>
        <v>0</v>
      </c>
      <c r="I905" s="233"/>
      <c r="J905" s="233"/>
      <c r="K905" s="233"/>
    </row>
    <row r="906" spans="1:11" s="232" customFormat="1" ht="31.5" x14ac:dyDescent="0.25">
      <c r="A906" s="367" t="s">
        <v>91</v>
      </c>
      <c r="B906" s="370" t="s">
        <v>162</v>
      </c>
      <c r="C906" s="370" t="s">
        <v>106</v>
      </c>
      <c r="D906" s="370" t="s">
        <v>458</v>
      </c>
      <c r="E906" s="370" t="s">
        <v>92</v>
      </c>
      <c r="F906" s="201">
        <f>F907</f>
        <v>4</v>
      </c>
      <c r="G906" s="201">
        <f t="shared" si="391"/>
        <v>0</v>
      </c>
      <c r="H906" s="201">
        <f t="shared" si="391"/>
        <v>0</v>
      </c>
      <c r="I906" s="233"/>
      <c r="J906" s="233"/>
      <c r="K906" s="233"/>
    </row>
    <row r="907" spans="1:11" s="232" customFormat="1" ht="47.25" x14ac:dyDescent="0.25">
      <c r="A907" s="367" t="s">
        <v>93</v>
      </c>
      <c r="B907" s="370" t="s">
        <v>162</v>
      </c>
      <c r="C907" s="370" t="s">
        <v>106</v>
      </c>
      <c r="D907" s="370" t="s">
        <v>458</v>
      </c>
      <c r="E907" s="370" t="s">
        <v>94</v>
      </c>
      <c r="F907" s="201">
        <f>'Пр.4 Ведом23-25'!G505</f>
        <v>4</v>
      </c>
      <c r="G907" s="201">
        <f>'Пр.4 Ведом23-25'!H505</f>
        <v>0</v>
      </c>
      <c r="H907" s="201">
        <f>'Пр.4 Ведом23-25'!I505</f>
        <v>0</v>
      </c>
      <c r="I907" s="233"/>
      <c r="J907" s="233"/>
      <c r="K907" s="233"/>
    </row>
    <row r="908" spans="1:11" s="232" customFormat="1" ht="15.75" x14ac:dyDescent="0.25">
      <c r="A908" s="199" t="s">
        <v>136</v>
      </c>
      <c r="B908" s="200" t="s">
        <v>137</v>
      </c>
      <c r="C908" s="200"/>
      <c r="D908" s="200"/>
      <c r="E908" s="200"/>
      <c r="F908" s="198">
        <f>F909+F915+F939+F946</f>
        <v>19812.305</v>
      </c>
      <c r="G908" s="198">
        <f t="shared" ref="G908:H908" si="392">G909+G915+G939+G946</f>
        <v>20169.899999999998</v>
      </c>
      <c r="H908" s="198">
        <f t="shared" si="392"/>
        <v>19602.900000000001</v>
      </c>
      <c r="I908" s="233"/>
      <c r="J908" s="233"/>
      <c r="K908" s="233"/>
    </row>
    <row r="909" spans="1:11" ht="15.75" x14ac:dyDescent="0.25">
      <c r="A909" s="199" t="s">
        <v>138</v>
      </c>
      <c r="B909" s="200" t="s">
        <v>137</v>
      </c>
      <c r="C909" s="200" t="s">
        <v>84</v>
      </c>
      <c r="D909" s="200"/>
      <c r="E909" s="200"/>
      <c r="F909" s="198">
        <f t="shared" ref="F909:H913" si="393">F910</f>
        <v>11610.6</v>
      </c>
      <c r="G909" s="198">
        <f t="shared" si="393"/>
        <v>11610.6</v>
      </c>
      <c r="H909" s="198">
        <f t="shared" si="393"/>
        <v>11610.6</v>
      </c>
    </row>
    <row r="910" spans="1:11" ht="15.75" x14ac:dyDescent="0.25">
      <c r="A910" s="199" t="s">
        <v>100</v>
      </c>
      <c r="B910" s="200" t="s">
        <v>137</v>
      </c>
      <c r="C910" s="200" t="s">
        <v>84</v>
      </c>
      <c r="D910" s="200" t="s">
        <v>334</v>
      </c>
      <c r="E910" s="200"/>
      <c r="F910" s="198">
        <f t="shared" si="393"/>
        <v>11610.6</v>
      </c>
      <c r="G910" s="198">
        <f t="shared" si="393"/>
        <v>11610.6</v>
      </c>
      <c r="H910" s="198">
        <f t="shared" si="393"/>
        <v>11610.6</v>
      </c>
    </row>
    <row r="911" spans="1:11" ht="31.5" x14ac:dyDescent="0.25">
      <c r="A911" s="199" t="s">
        <v>335</v>
      </c>
      <c r="B911" s="200" t="s">
        <v>137</v>
      </c>
      <c r="C911" s="200" t="s">
        <v>84</v>
      </c>
      <c r="D911" s="200" t="s">
        <v>333</v>
      </c>
      <c r="E911" s="200"/>
      <c r="F911" s="198">
        <f t="shared" si="393"/>
        <v>11610.6</v>
      </c>
      <c r="G911" s="198">
        <f t="shared" si="393"/>
        <v>11610.6</v>
      </c>
      <c r="H911" s="198">
        <f t="shared" si="393"/>
        <v>11610.6</v>
      </c>
    </row>
    <row r="912" spans="1:11" ht="15.75" x14ac:dyDescent="0.25">
      <c r="A912" s="367" t="s">
        <v>139</v>
      </c>
      <c r="B912" s="370" t="s">
        <v>137</v>
      </c>
      <c r="C912" s="370" t="s">
        <v>84</v>
      </c>
      <c r="D912" s="370" t="s">
        <v>342</v>
      </c>
      <c r="E912" s="370"/>
      <c r="F912" s="201">
        <f t="shared" si="393"/>
        <v>11610.6</v>
      </c>
      <c r="G912" s="201">
        <f t="shared" si="393"/>
        <v>11610.6</v>
      </c>
      <c r="H912" s="201">
        <f t="shared" si="393"/>
        <v>11610.6</v>
      </c>
    </row>
    <row r="913" spans="1:11" s="232" customFormat="1" ht="31.5" x14ac:dyDescent="0.25">
      <c r="A913" s="367" t="s">
        <v>140</v>
      </c>
      <c r="B913" s="370" t="s">
        <v>137</v>
      </c>
      <c r="C913" s="370" t="s">
        <v>84</v>
      </c>
      <c r="D913" s="370" t="s">
        <v>342</v>
      </c>
      <c r="E913" s="370" t="s">
        <v>141</v>
      </c>
      <c r="F913" s="201">
        <f t="shared" si="393"/>
        <v>11610.6</v>
      </c>
      <c r="G913" s="201">
        <f t="shared" si="393"/>
        <v>11610.6</v>
      </c>
      <c r="H913" s="201">
        <f t="shared" si="393"/>
        <v>11610.6</v>
      </c>
      <c r="I913" s="233"/>
      <c r="J913" s="233"/>
      <c r="K913" s="233"/>
    </row>
    <row r="914" spans="1:11" s="232" customFormat="1" ht="31.5" x14ac:dyDescent="0.25">
      <c r="A914" s="367" t="s">
        <v>175</v>
      </c>
      <c r="B914" s="370" t="s">
        <v>137</v>
      </c>
      <c r="C914" s="370" t="s">
        <v>84</v>
      </c>
      <c r="D914" s="370" t="s">
        <v>342</v>
      </c>
      <c r="E914" s="370" t="s">
        <v>176</v>
      </c>
      <c r="F914" s="18">
        <f>'Пр.4 Ведом23-25'!G231</f>
        <v>11610.6</v>
      </c>
      <c r="G914" s="18">
        <f>'Пр.4 Ведом23-25'!H231</f>
        <v>11610.6</v>
      </c>
      <c r="H914" s="18">
        <f>'Пр.4 Ведом23-25'!I231</f>
        <v>11610.6</v>
      </c>
      <c r="I914" s="233"/>
      <c r="J914" s="233"/>
      <c r="K914" s="233"/>
    </row>
    <row r="915" spans="1:11" s="232" customFormat="1" ht="15.75" x14ac:dyDescent="0.25">
      <c r="A915" s="199" t="s">
        <v>144</v>
      </c>
      <c r="B915" s="200" t="s">
        <v>137</v>
      </c>
      <c r="C915" s="200" t="s">
        <v>123</v>
      </c>
      <c r="D915" s="200"/>
      <c r="E915" s="200"/>
      <c r="F915" s="198">
        <f>F916</f>
        <v>1321</v>
      </c>
      <c r="G915" s="198">
        <f t="shared" ref="G915:H915" si="394">G916</f>
        <v>1421</v>
      </c>
      <c r="H915" s="198">
        <f t="shared" si="394"/>
        <v>571</v>
      </c>
      <c r="I915" s="233"/>
      <c r="J915" s="233"/>
      <c r="K915" s="233"/>
    </row>
    <row r="916" spans="1:11" s="232" customFormat="1" ht="47.25" x14ac:dyDescent="0.25">
      <c r="A916" s="199" t="s">
        <v>891</v>
      </c>
      <c r="B916" s="200" t="s">
        <v>137</v>
      </c>
      <c r="C916" s="200" t="s">
        <v>123</v>
      </c>
      <c r="D916" s="200" t="s">
        <v>172</v>
      </c>
      <c r="E916" s="200"/>
      <c r="F916" s="198">
        <f>F917+F922</f>
        <v>1321</v>
      </c>
      <c r="G916" s="198">
        <f t="shared" ref="G916:H916" si="395">G917+G922</f>
        <v>1421</v>
      </c>
      <c r="H916" s="198">
        <f t="shared" si="395"/>
        <v>571</v>
      </c>
      <c r="I916" s="366"/>
      <c r="J916" s="366"/>
      <c r="K916" s="366"/>
    </row>
    <row r="917" spans="1:11" s="232" customFormat="1" ht="31.5" x14ac:dyDescent="0.25">
      <c r="A917" s="199" t="s">
        <v>177</v>
      </c>
      <c r="B917" s="200" t="s">
        <v>137</v>
      </c>
      <c r="C917" s="200" t="s">
        <v>123</v>
      </c>
      <c r="D917" s="200" t="s">
        <v>178</v>
      </c>
      <c r="E917" s="200"/>
      <c r="F917" s="198">
        <f t="shared" ref="F917:H920" si="396">F918</f>
        <v>314</v>
      </c>
      <c r="G917" s="198">
        <f t="shared" si="396"/>
        <v>314</v>
      </c>
      <c r="H917" s="198">
        <f t="shared" si="396"/>
        <v>314</v>
      </c>
      <c r="I917" s="366"/>
      <c r="J917" s="366"/>
      <c r="K917" s="366"/>
    </row>
    <row r="918" spans="1:11" s="232" customFormat="1" ht="31.5" x14ac:dyDescent="0.25">
      <c r="A918" s="199" t="s">
        <v>358</v>
      </c>
      <c r="B918" s="200" t="s">
        <v>137</v>
      </c>
      <c r="C918" s="200" t="s">
        <v>123</v>
      </c>
      <c r="D918" s="200" t="s">
        <v>357</v>
      </c>
      <c r="E918" s="200"/>
      <c r="F918" s="198">
        <f t="shared" si="396"/>
        <v>314</v>
      </c>
      <c r="G918" s="198">
        <f t="shared" si="396"/>
        <v>314</v>
      </c>
      <c r="H918" s="198">
        <f t="shared" si="396"/>
        <v>314</v>
      </c>
      <c r="I918" s="366"/>
      <c r="J918" s="366"/>
      <c r="K918" s="366"/>
    </row>
    <row r="919" spans="1:11" s="232" customFormat="1" ht="31.5" x14ac:dyDescent="0.25">
      <c r="A919" s="367" t="s">
        <v>302</v>
      </c>
      <c r="B919" s="370" t="s">
        <v>137</v>
      </c>
      <c r="C919" s="370" t="s">
        <v>123</v>
      </c>
      <c r="D919" s="370" t="s">
        <v>359</v>
      </c>
      <c r="E919" s="370"/>
      <c r="F919" s="201">
        <f t="shared" si="396"/>
        <v>314</v>
      </c>
      <c r="G919" s="201">
        <f t="shared" si="396"/>
        <v>314</v>
      </c>
      <c r="H919" s="201">
        <f t="shared" si="396"/>
        <v>314</v>
      </c>
      <c r="I919" s="366"/>
      <c r="J919" s="366"/>
      <c r="K919" s="366"/>
    </row>
    <row r="920" spans="1:11" s="232" customFormat="1" ht="31.5" x14ac:dyDescent="0.25">
      <c r="A920" s="367" t="s">
        <v>140</v>
      </c>
      <c r="B920" s="370" t="s">
        <v>137</v>
      </c>
      <c r="C920" s="370" t="s">
        <v>123</v>
      </c>
      <c r="D920" s="370" t="s">
        <v>359</v>
      </c>
      <c r="E920" s="370" t="s">
        <v>141</v>
      </c>
      <c r="F920" s="201">
        <f t="shared" si="396"/>
        <v>314</v>
      </c>
      <c r="G920" s="201">
        <f t="shared" si="396"/>
        <v>314</v>
      </c>
      <c r="H920" s="201">
        <f t="shared" si="396"/>
        <v>314</v>
      </c>
      <c r="I920" s="366"/>
      <c r="J920" s="366"/>
      <c r="K920" s="366"/>
    </row>
    <row r="921" spans="1:11" s="232" customFormat="1" ht="31.5" x14ac:dyDescent="0.25">
      <c r="A921" s="367" t="s">
        <v>142</v>
      </c>
      <c r="B921" s="370" t="s">
        <v>137</v>
      </c>
      <c r="C921" s="370" t="s">
        <v>123</v>
      </c>
      <c r="D921" s="370" t="s">
        <v>359</v>
      </c>
      <c r="E921" s="370" t="s">
        <v>143</v>
      </c>
      <c r="F921" s="201">
        <f>'Пр.4 Ведом23-25'!G513</f>
        <v>314</v>
      </c>
      <c r="G921" s="201">
        <f>'Пр.4 Ведом23-25'!H513</f>
        <v>314</v>
      </c>
      <c r="H921" s="201">
        <f>'Пр.4 Ведом23-25'!I513</f>
        <v>314</v>
      </c>
      <c r="I921" s="366"/>
      <c r="J921" s="366"/>
      <c r="K921" s="366"/>
    </row>
    <row r="922" spans="1:11" s="232" customFormat="1" ht="47.25" x14ac:dyDescent="0.25">
      <c r="A922" s="199" t="s">
        <v>893</v>
      </c>
      <c r="B922" s="197">
        <v>10</v>
      </c>
      <c r="C922" s="200" t="s">
        <v>123</v>
      </c>
      <c r="D922" s="200" t="s">
        <v>181</v>
      </c>
      <c r="E922" s="200"/>
      <c r="F922" s="198">
        <f>F923+F929+F935</f>
        <v>1007</v>
      </c>
      <c r="G922" s="198">
        <f t="shared" ref="G922:H922" si="397">G923+G929+G935</f>
        <v>1107</v>
      </c>
      <c r="H922" s="198">
        <f t="shared" si="397"/>
        <v>257</v>
      </c>
      <c r="I922" s="366"/>
      <c r="J922" s="366"/>
      <c r="K922" s="366"/>
    </row>
    <row r="923" spans="1:11" s="232" customFormat="1" ht="31.5" x14ac:dyDescent="0.25">
      <c r="A923" s="199" t="s">
        <v>468</v>
      </c>
      <c r="B923" s="200" t="s">
        <v>137</v>
      </c>
      <c r="C923" s="200" t="s">
        <v>123</v>
      </c>
      <c r="D923" s="200" t="s">
        <v>366</v>
      </c>
      <c r="E923" s="200"/>
      <c r="F923" s="198">
        <f>F924</f>
        <v>630</v>
      </c>
      <c r="G923" s="198">
        <f t="shared" ref="G923:H923" si="398">G924</f>
        <v>630</v>
      </c>
      <c r="H923" s="198">
        <f t="shared" si="398"/>
        <v>0</v>
      </c>
      <c r="I923" s="366"/>
      <c r="J923" s="366"/>
      <c r="K923" s="366"/>
    </row>
    <row r="924" spans="1:11" s="232" customFormat="1" ht="47.25" x14ac:dyDescent="0.25">
      <c r="A924" s="28" t="s">
        <v>469</v>
      </c>
      <c r="B924" s="370" t="s">
        <v>137</v>
      </c>
      <c r="C924" s="370" t="s">
        <v>123</v>
      </c>
      <c r="D924" s="370" t="s">
        <v>581</v>
      </c>
      <c r="E924" s="370"/>
      <c r="F924" s="201">
        <f>F927+F926</f>
        <v>630</v>
      </c>
      <c r="G924" s="201">
        <f t="shared" ref="G924:H924" si="399">G927+G926</f>
        <v>630</v>
      </c>
      <c r="H924" s="201">
        <f t="shared" si="399"/>
        <v>0</v>
      </c>
      <c r="I924" s="366"/>
      <c r="J924" s="366"/>
      <c r="K924" s="366"/>
    </row>
    <row r="925" spans="1:11" s="232" customFormat="1" ht="31.5" hidden="1" x14ac:dyDescent="0.25">
      <c r="A925" s="367" t="s">
        <v>91</v>
      </c>
      <c r="B925" s="370" t="s">
        <v>137</v>
      </c>
      <c r="C925" s="370" t="s">
        <v>123</v>
      </c>
      <c r="D925" s="370" t="s">
        <v>581</v>
      </c>
      <c r="E925" s="370" t="s">
        <v>92</v>
      </c>
      <c r="F925" s="201">
        <f>F926</f>
        <v>0</v>
      </c>
      <c r="G925" s="201">
        <f t="shared" ref="G925:H925" si="400">G926</f>
        <v>0</v>
      </c>
      <c r="H925" s="201">
        <f t="shared" si="400"/>
        <v>0</v>
      </c>
      <c r="I925" s="366"/>
      <c r="J925" s="366"/>
      <c r="K925" s="366"/>
    </row>
    <row r="926" spans="1:11" s="232" customFormat="1" ht="47.25" hidden="1" x14ac:dyDescent="0.25">
      <c r="A926" s="367" t="s">
        <v>93</v>
      </c>
      <c r="B926" s="370" t="s">
        <v>137</v>
      </c>
      <c r="C926" s="370" t="s">
        <v>123</v>
      </c>
      <c r="D926" s="370" t="s">
        <v>581</v>
      </c>
      <c r="E926" s="370" t="s">
        <v>94</v>
      </c>
      <c r="F926" s="201">
        <f>'Пр.4 Ведом23-25'!G518</f>
        <v>0</v>
      </c>
      <c r="G926" s="201">
        <f>'Пр.4 Ведом23-25'!H518</f>
        <v>0</v>
      </c>
      <c r="H926" s="201">
        <f>'Пр.4 Ведом23-25'!I518</f>
        <v>0</v>
      </c>
      <c r="I926" s="366"/>
      <c r="J926" s="366"/>
      <c r="K926" s="366"/>
    </row>
    <row r="927" spans="1:11" s="232" customFormat="1" ht="31.5" x14ac:dyDescent="0.25">
      <c r="A927" s="367" t="s">
        <v>140</v>
      </c>
      <c r="B927" s="370" t="s">
        <v>137</v>
      </c>
      <c r="C927" s="370" t="s">
        <v>123</v>
      </c>
      <c r="D927" s="370" t="s">
        <v>581</v>
      </c>
      <c r="E927" s="370" t="s">
        <v>141</v>
      </c>
      <c r="F927" s="201">
        <f>F928</f>
        <v>630</v>
      </c>
      <c r="G927" s="201">
        <f t="shared" ref="G927:H927" si="401">G928</f>
        <v>630</v>
      </c>
      <c r="H927" s="201">
        <f t="shared" si="401"/>
        <v>0</v>
      </c>
      <c r="I927" s="366"/>
      <c r="J927" s="366"/>
      <c r="K927" s="366"/>
    </row>
    <row r="928" spans="1:11" s="232" customFormat="1" ht="31.5" x14ac:dyDescent="0.25">
      <c r="A928" s="367" t="s">
        <v>175</v>
      </c>
      <c r="B928" s="370" t="s">
        <v>137</v>
      </c>
      <c r="C928" s="370" t="s">
        <v>123</v>
      </c>
      <c r="D928" s="370" t="s">
        <v>581</v>
      </c>
      <c r="E928" s="370" t="s">
        <v>176</v>
      </c>
      <c r="F928" s="201">
        <f>'Пр.4 Ведом23-25'!G520</f>
        <v>630</v>
      </c>
      <c r="G928" s="201">
        <f>'Пр.4 Ведом23-25'!H520</f>
        <v>630</v>
      </c>
      <c r="H928" s="201">
        <f>'Пр.4 Ведом23-25'!I520</f>
        <v>0</v>
      </c>
      <c r="I928" s="366"/>
      <c r="J928" s="366"/>
      <c r="K928" s="366"/>
    </row>
    <row r="929" spans="1:11" s="232" customFormat="1" ht="31.5" x14ac:dyDescent="0.25">
      <c r="A929" s="199" t="s">
        <v>585</v>
      </c>
      <c r="B929" s="197">
        <v>10</v>
      </c>
      <c r="C929" s="200" t="s">
        <v>123</v>
      </c>
      <c r="D929" s="200" t="s">
        <v>583</v>
      </c>
      <c r="E929" s="200"/>
      <c r="F929" s="198">
        <f>F930</f>
        <v>157</v>
      </c>
      <c r="G929" s="198">
        <f t="shared" ref="G929:H929" si="402">G930</f>
        <v>257</v>
      </c>
      <c r="H929" s="198">
        <f t="shared" si="402"/>
        <v>257</v>
      </c>
      <c r="I929" s="366"/>
      <c r="J929" s="366"/>
      <c r="K929" s="366"/>
    </row>
    <row r="930" spans="1:11" s="232" customFormat="1" ht="31.5" x14ac:dyDescent="0.25">
      <c r="A930" s="367" t="s">
        <v>582</v>
      </c>
      <c r="B930" s="370" t="s">
        <v>137</v>
      </c>
      <c r="C930" s="370" t="s">
        <v>123</v>
      </c>
      <c r="D930" s="370" t="s">
        <v>584</v>
      </c>
      <c r="E930" s="370"/>
      <c r="F930" s="201">
        <f>F932+F934</f>
        <v>157</v>
      </c>
      <c r="G930" s="201">
        <f t="shared" ref="G930:H930" si="403">G932+G934</f>
        <v>257</v>
      </c>
      <c r="H930" s="201">
        <f t="shared" si="403"/>
        <v>257</v>
      </c>
      <c r="I930" s="366"/>
      <c r="J930" s="366"/>
      <c r="K930" s="366"/>
    </row>
    <row r="931" spans="1:11" s="232" customFormat="1" ht="31.5" x14ac:dyDescent="0.25">
      <c r="A931" s="367" t="s">
        <v>91</v>
      </c>
      <c r="B931" s="370" t="s">
        <v>137</v>
      </c>
      <c r="C931" s="370" t="s">
        <v>123</v>
      </c>
      <c r="D931" s="370" t="s">
        <v>584</v>
      </c>
      <c r="E931" s="370" t="s">
        <v>92</v>
      </c>
      <c r="F931" s="201">
        <f>F932</f>
        <v>0</v>
      </c>
      <c r="G931" s="201">
        <f t="shared" ref="G931:H931" si="404">G932</f>
        <v>0</v>
      </c>
      <c r="H931" s="201">
        <f t="shared" si="404"/>
        <v>0</v>
      </c>
      <c r="I931" s="366"/>
      <c r="J931" s="366"/>
      <c r="K931" s="366"/>
    </row>
    <row r="932" spans="1:11" s="232" customFormat="1" ht="47.25" x14ac:dyDescent="0.25">
      <c r="A932" s="367" t="s">
        <v>93</v>
      </c>
      <c r="B932" s="370" t="s">
        <v>137</v>
      </c>
      <c r="C932" s="370" t="s">
        <v>123</v>
      </c>
      <c r="D932" s="370" t="s">
        <v>584</v>
      </c>
      <c r="E932" s="370" t="s">
        <v>94</v>
      </c>
      <c r="F932" s="201">
        <f>'Пр.4 Ведом23-25'!G524</f>
        <v>0</v>
      </c>
      <c r="G932" s="201">
        <f>'Пр.4 Ведом23-25'!H524</f>
        <v>0</v>
      </c>
      <c r="H932" s="201">
        <f>'Пр.4 Ведом23-25'!I524</f>
        <v>0</v>
      </c>
      <c r="I932" s="233"/>
      <c r="J932" s="233"/>
      <c r="K932" s="233"/>
    </row>
    <row r="933" spans="1:11" s="232" customFormat="1" ht="31.5" x14ac:dyDescent="0.25">
      <c r="A933" s="367" t="s">
        <v>140</v>
      </c>
      <c r="B933" s="370" t="s">
        <v>137</v>
      </c>
      <c r="C933" s="370" t="s">
        <v>123</v>
      </c>
      <c r="D933" s="370" t="s">
        <v>584</v>
      </c>
      <c r="E933" s="370" t="s">
        <v>141</v>
      </c>
      <c r="F933" s="201">
        <f>F934</f>
        <v>157</v>
      </c>
      <c r="G933" s="201">
        <f t="shared" ref="G933:H933" si="405">G934</f>
        <v>257</v>
      </c>
      <c r="H933" s="201">
        <f t="shared" si="405"/>
        <v>257</v>
      </c>
      <c r="I933" s="233"/>
      <c r="J933" s="233"/>
      <c r="K933" s="233"/>
    </row>
    <row r="934" spans="1:11" s="232" customFormat="1" ht="31.5" x14ac:dyDescent="0.25">
      <c r="A934" s="367" t="s">
        <v>175</v>
      </c>
      <c r="B934" s="370" t="s">
        <v>137</v>
      </c>
      <c r="C934" s="370" t="s">
        <v>123</v>
      </c>
      <c r="D934" s="370" t="s">
        <v>584</v>
      </c>
      <c r="E934" s="370" t="s">
        <v>176</v>
      </c>
      <c r="F934" s="201">
        <f>'Пр.4 Ведом23-25'!G526</f>
        <v>157</v>
      </c>
      <c r="G934" s="201">
        <f>'Пр.4 Ведом23-25'!H526</f>
        <v>257</v>
      </c>
      <c r="H934" s="201">
        <f>'Пр.4 Ведом23-25'!I526</f>
        <v>257</v>
      </c>
      <c r="I934" s="233"/>
      <c r="J934" s="233"/>
      <c r="K934" s="233"/>
    </row>
    <row r="935" spans="1:11" s="232" customFormat="1" ht="31.5" x14ac:dyDescent="0.25">
      <c r="A935" s="199" t="s">
        <v>431</v>
      </c>
      <c r="B935" s="197">
        <v>10</v>
      </c>
      <c r="C935" s="200" t="s">
        <v>123</v>
      </c>
      <c r="D935" s="200" t="s">
        <v>578</v>
      </c>
      <c r="E935" s="200"/>
      <c r="F935" s="198">
        <f t="shared" ref="F935:H937" si="406">F936</f>
        <v>220</v>
      </c>
      <c r="G935" s="198">
        <f t="shared" si="406"/>
        <v>220</v>
      </c>
      <c r="H935" s="198">
        <f t="shared" si="406"/>
        <v>0</v>
      </c>
      <c r="I935" s="233"/>
      <c r="J935" s="233"/>
      <c r="K935" s="233"/>
    </row>
    <row r="936" spans="1:11" s="232" customFormat="1" ht="15.75" x14ac:dyDescent="0.25">
      <c r="A936" s="367" t="s">
        <v>466</v>
      </c>
      <c r="B936" s="370" t="s">
        <v>137</v>
      </c>
      <c r="C936" s="370" t="s">
        <v>123</v>
      </c>
      <c r="D936" s="370" t="s">
        <v>580</v>
      </c>
      <c r="E936" s="370"/>
      <c r="F936" s="201">
        <f t="shared" si="406"/>
        <v>220</v>
      </c>
      <c r="G936" s="201">
        <f t="shared" si="406"/>
        <v>220</v>
      </c>
      <c r="H936" s="201">
        <f t="shared" si="406"/>
        <v>0</v>
      </c>
      <c r="I936" s="233"/>
      <c r="J936" s="233"/>
      <c r="K936" s="233"/>
    </row>
    <row r="937" spans="1:11" s="232" customFormat="1" ht="31.5" x14ac:dyDescent="0.25">
      <c r="A937" s="367" t="s">
        <v>140</v>
      </c>
      <c r="B937" s="370" t="s">
        <v>137</v>
      </c>
      <c r="C937" s="370" t="s">
        <v>123</v>
      </c>
      <c r="D937" s="370" t="s">
        <v>580</v>
      </c>
      <c r="E937" s="370" t="s">
        <v>141</v>
      </c>
      <c r="F937" s="201">
        <f t="shared" si="406"/>
        <v>220</v>
      </c>
      <c r="G937" s="201">
        <f t="shared" si="406"/>
        <v>220</v>
      </c>
      <c r="H937" s="201">
        <f t="shared" si="406"/>
        <v>0</v>
      </c>
      <c r="I937" s="233"/>
      <c r="J937" s="233"/>
      <c r="K937" s="233"/>
    </row>
    <row r="938" spans="1:11" s="232" customFormat="1" ht="31.5" x14ac:dyDescent="0.25">
      <c r="A938" s="367" t="s">
        <v>175</v>
      </c>
      <c r="B938" s="370" t="s">
        <v>137</v>
      </c>
      <c r="C938" s="370" t="s">
        <v>123</v>
      </c>
      <c r="D938" s="370" t="s">
        <v>580</v>
      </c>
      <c r="E938" s="370" t="s">
        <v>176</v>
      </c>
      <c r="F938" s="201">
        <f>'Пр.4 Ведом23-25'!G530</f>
        <v>220</v>
      </c>
      <c r="G938" s="201">
        <f>'Пр.4 Ведом23-25'!H530</f>
        <v>220</v>
      </c>
      <c r="H938" s="201">
        <f>'Пр.4 Ведом23-25'!I530</f>
        <v>0</v>
      </c>
      <c r="I938" s="233"/>
      <c r="J938" s="233"/>
      <c r="K938" s="233"/>
    </row>
    <row r="939" spans="1:11" s="232" customFormat="1" ht="15.75" x14ac:dyDescent="0.25">
      <c r="A939" s="199" t="s">
        <v>190</v>
      </c>
      <c r="B939" s="200" t="s">
        <v>137</v>
      </c>
      <c r="C939" s="200" t="s">
        <v>106</v>
      </c>
      <c r="D939" s="200"/>
      <c r="E939" s="200"/>
      <c r="F939" s="198">
        <f>F940</f>
        <v>48.2</v>
      </c>
      <c r="G939" s="198">
        <f t="shared" ref="G939:H939" si="407">G940</f>
        <v>17.3</v>
      </c>
      <c r="H939" s="198">
        <f t="shared" si="407"/>
        <v>18</v>
      </c>
      <c r="I939" s="233"/>
      <c r="J939" s="233"/>
      <c r="K939" s="233"/>
    </row>
    <row r="940" spans="1:11" ht="31.5" x14ac:dyDescent="0.25">
      <c r="A940" s="199" t="s">
        <v>343</v>
      </c>
      <c r="B940" s="200" t="s">
        <v>137</v>
      </c>
      <c r="C940" s="200" t="s">
        <v>106</v>
      </c>
      <c r="D940" s="200" t="s">
        <v>331</v>
      </c>
      <c r="E940" s="200"/>
      <c r="F940" s="198">
        <f t="shared" ref="F940:H942" si="408">F941</f>
        <v>48.2</v>
      </c>
      <c r="G940" s="198">
        <f t="shared" si="408"/>
        <v>17.3</v>
      </c>
      <c r="H940" s="198">
        <f t="shared" si="408"/>
        <v>18</v>
      </c>
    </row>
    <row r="941" spans="1:11" s="194" customFormat="1" ht="94.5" x14ac:dyDescent="0.25">
      <c r="A941" s="21" t="s">
        <v>555</v>
      </c>
      <c r="B941" s="370" t="s">
        <v>137</v>
      </c>
      <c r="C941" s="370" t="s">
        <v>106</v>
      </c>
      <c r="D941" s="370" t="s">
        <v>554</v>
      </c>
      <c r="E941" s="370"/>
      <c r="F941" s="201">
        <f>F942+F944</f>
        <v>48.2</v>
      </c>
      <c r="G941" s="201">
        <f t="shared" ref="G941:H941" si="409">G942+G944</f>
        <v>17.3</v>
      </c>
      <c r="H941" s="201">
        <f t="shared" si="409"/>
        <v>18</v>
      </c>
      <c r="I941" s="233"/>
      <c r="J941" s="233"/>
      <c r="K941" s="233"/>
    </row>
    <row r="942" spans="1:11" s="194" customFormat="1" ht="78.75" x14ac:dyDescent="0.25">
      <c r="A942" s="367" t="s">
        <v>87</v>
      </c>
      <c r="B942" s="370" t="s">
        <v>137</v>
      </c>
      <c r="C942" s="370" t="s">
        <v>106</v>
      </c>
      <c r="D942" s="370" t="s">
        <v>554</v>
      </c>
      <c r="E942" s="370" t="s">
        <v>88</v>
      </c>
      <c r="F942" s="201">
        <f t="shared" si="408"/>
        <v>28.7</v>
      </c>
      <c r="G942" s="201">
        <f t="shared" si="408"/>
        <v>0</v>
      </c>
      <c r="H942" s="201">
        <f t="shared" si="408"/>
        <v>0</v>
      </c>
      <c r="I942" s="233"/>
      <c r="J942" s="233"/>
      <c r="K942" s="233"/>
    </row>
    <row r="943" spans="1:11" s="194" customFormat="1" ht="31.5" x14ac:dyDescent="0.25">
      <c r="A943" s="367" t="s">
        <v>89</v>
      </c>
      <c r="B943" s="370" t="s">
        <v>137</v>
      </c>
      <c r="C943" s="370" t="s">
        <v>106</v>
      </c>
      <c r="D943" s="370" t="s">
        <v>554</v>
      </c>
      <c r="E943" s="370" t="s">
        <v>90</v>
      </c>
      <c r="F943" s="201">
        <f>'Пр.4 Ведом23-25'!G610</f>
        <v>28.7</v>
      </c>
      <c r="G943" s="201">
        <f>'Пр.4 Ведом23-25'!H610</f>
        <v>0</v>
      </c>
      <c r="H943" s="201">
        <f>'Пр.4 Ведом23-25'!I610</f>
        <v>0</v>
      </c>
      <c r="I943" s="233"/>
      <c r="J943" s="233"/>
      <c r="K943" s="233"/>
    </row>
    <row r="944" spans="1:11" ht="31.5" x14ac:dyDescent="0.25">
      <c r="A944" s="367" t="s">
        <v>91</v>
      </c>
      <c r="B944" s="370" t="s">
        <v>137</v>
      </c>
      <c r="C944" s="370" t="s">
        <v>106</v>
      </c>
      <c r="D944" s="370" t="s">
        <v>554</v>
      </c>
      <c r="E944" s="370" t="s">
        <v>92</v>
      </c>
      <c r="F944" s="201">
        <f>F945</f>
        <v>19.5</v>
      </c>
      <c r="G944" s="201">
        <f t="shared" ref="G944:H944" si="410">G945</f>
        <v>17.3</v>
      </c>
      <c r="H944" s="201">
        <f t="shared" si="410"/>
        <v>18</v>
      </c>
    </row>
    <row r="945" spans="1:12" s="194" customFormat="1" ht="47.25" x14ac:dyDescent="0.25">
      <c r="A945" s="367" t="s">
        <v>93</v>
      </c>
      <c r="B945" s="370" t="s">
        <v>137</v>
      </c>
      <c r="C945" s="370" t="s">
        <v>106</v>
      </c>
      <c r="D945" s="370" t="s">
        <v>554</v>
      </c>
      <c r="E945" s="370" t="s">
        <v>94</v>
      </c>
      <c r="F945" s="201">
        <f>'Пр.4 Ведом23-25'!G612</f>
        <v>19.5</v>
      </c>
      <c r="G945" s="201">
        <f>'Пр.4 Ведом23-25'!H612</f>
        <v>17.3</v>
      </c>
      <c r="H945" s="201">
        <f>'Пр.4 Ведом23-25'!I612</f>
        <v>18</v>
      </c>
      <c r="I945" s="233"/>
      <c r="J945" s="233"/>
      <c r="K945" s="233"/>
    </row>
    <row r="946" spans="1:12" ht="15.75" x14ac:dyDescent="0.25">
      <c r="A946" s="199" t="s">
        <v>145</v>
      </c>
      <c r="B946" s="200" t="s">
        <v>137</v>
      </c>
      <c r="C946" s="200" t="s">
        <v>86</v>
      </c>
      <c r="D946" s="200"/>
      <c r="E946" s="200"/>
      <c r="F946" s="198">
        <f>F947+F954+F960</f>
        <v>6832.505000000001</v>
      </c>
      <c r="G946" s="198">
        <f t="shared" ref="G946:H946" si="411">G947+G954+G960</f>
        <v>7120.9999999999991</v>
      </c>
      <c r="H946" s="198">
        <f t="shared" si="411"/>
        <v>7403.3</v>
      </c>
    </row>
    <row r="947" spans="1:12" ht="31.5" x14ac:dyDescent="0.25">
      <c r="A947" s="199" t="s">
        <v>367</v>
      </c>
      <c r="B947" s="200" t="s">
        <v>137</v>
      </c>
      <c r="C947" s="200" t="s">
        <v>86</v>
      </c>
      <c r="D947" s="200" t="s">
        <v>326</v>
      </c>
      <c r="E947" s="200"/>
      <c r="F947" s="198">
        <f t="shared" ref="F947:H948" si="412">F948</f>
        <v>6765.6</v>
      </c>
      <c r="G947" s="198">
        <f t="shared" si="412"/>
        <v>7036.5999999999995</v>
      </c>
      <c r="H947" s="198">
        <f t="shared" si="412"/>
        <v>7318.3</v>
      </c>
    </row>
    <row r="948" spans="1:12" ht="31.5" x14ac:dyDescent="0.25">
      <c r="A948" s="199" t="s">
        <v>343</v>
      </c>
      <c r="B948" s="200" t="s">
        <v>137</v>
      </c>
      <c r="C948" s="200" t="s">
        <v>86</v>
      </c>
      <c r="D948" s="200" t="s">
        <v>331</v>
      </c>
      <c r="E948" s="200"/>
      <c r="F948" s="198">
        <f t="shared" si="412"/>
        <v>6765.6</v>
      </c>
      <c r="G948" s="198">
        <f t="shared" si="412"/>
        <v>7036.5999999999995</v>
      </c>
      <c r="H948" s="198">
        <f t="shared" si="412"/>
        <v>7318.3</v>
      </c>
    </row>
    <row r="949" spans="1:12" ht="47.25" x14ac:dyDescent="0.25">
      <c r="A949" s="21" t="s">
        <v>146</v>
      </c>
      <c r="B949" s="370" t="s">
        <v>137</v>
      </c>
      <c r="C949" s="370" t="s">
        <v>86</v>
      </c>
      <c r="D949" s="370" t="s">
        <v>373</v>
      </c>
      <c r="E949" s="370"/>
      <c r="F949" s="201">
        <f>F950+F952</f>
        <v>6765.6</v>
      </c>
      <c r="G949" s="201">
        <f t="shared" ref="G949:H949" si="413">G950+G952</f>
        <v>7036.5999999999995</v>
      </c>
      <c r="H949" s="201">
        <f t="shared" si="413"/>
        <v>7318.3</v>
      </c>
    </row>
    <row r="950" spans="1:12" ht="78.75" x14ac:dyDescent="0.25">
      <c r="A950" s="367" t="s">
        <v>87</v>
      </c>
      <c r="B950" s="370" t="s">
        <v>137</v>
      </c>
      <c r="C950" s="370" t="s">
        <v>86</v>
      </c>
      <c r="D950" s="370" t="s">
        <v>373</v>
      </c>
      <c r="E950" s="370" t="s">
        <v>88</v>
      </c>
      <c r="F950" s="201">
        <f>F951</f>
        <v>6233.6</v>
      </c>
      <c r="G950" s="201">
        <f t="shared" ref="G950:H950" si="414">G951</f>
        <v>6396.9</v>
      </c>
      <c r="H950" s="201">
        <f t="shared" si="414"/>
        <v>6653</v>
      </c>
      <c r="K950" s="123"/>
      <c r="L950" s="125"/>
    </row>
    <row r="951" spans="1:12" ht="31.5" x14ac:dyDescent="0.25">
      <c r="A951" s="367" t="s">
        <v>89</v>
      </c>
      <c r="B951" s="370" t="s">
        <v>137</v>
      </c>
      <c r="C951" s="370" t="s">
        <v>86</v>
      </c>
      <c r="D951" s="370" t="s">
        <v>373</v>
      </c>
      <c r="E951" s="370" t="s">
        <v>90</v>
      </c>
      <c r="F951" s="18">
        <f>'Пр.4 Ведом23-25'!G237</f>
        <v>6233.6</v>
      </c>
      <c r="G951" s="18">
        <f>'Пр.4 Ведом23-25'!H237</f>
        <v>6396.9</v>
      </c>
      <c r="H951" s="18">
        <f>'Пр.4 Ведом23-25'!I237</f>
        <v>6653</v>
      </c>
      <c r="I951" s="64"/>
      <c r="J951" s="64"/>
    </row>
    <row r="952" spans="1:12" ht="31.5" x14ac:dyDescent="0.25">
      <c r="A952" s="367" t="s">
        <v>91</v>
      </c>
      <c r="B952" s="370" t="s">
        <v>137</v>
      </c>
      <c r="C952" s="370" t="s">
        <v>86</v>
      </c>
      <c r="D952" s="370" t="s">
        <v>373</v>
      </c>
      <c r="E952" s="370" t="s">
        <v>92</v>
      </c>
      <c r="F952" s="201">
        <f>F953</f>
        <v>532</v>
      </c>
      <c r="G952" s="201">
        <f t="shared" ref="G952:H952" si="415">G953</f>
        <v>639.70000000000005</v>
      </c>
      <c r="H952" s="201">
        <f t="shared" si="415"/>
        <v>665.3</v>
      </c>
    </row>
    <row r="953" spans="1:12" ht="47.25" x14ac:dyDescent="0.25">
      <c r="A953" s="367" t="s">
        <v>93</v>
      </c>
      <c r="B953" s="370" t="s">
        <v>137</v>
      </c>
      <c r="C953" s="370" t="s">
        <v>86</v>
      </c>
      <c r="D953" s="370" t="s">
        <v>373</v>
      </c>
      <c r="E953" s="370" t="s">
        <v>94</v>
      </c>
      <c r="F953" s="18">
        <f>'Пр.4 Ведом23-25'!G239</f>
        <v>532</v>
      </c>
      <c r="G953" s="18">
        <f>'Пр.4 Ведом23-25'!H239</f>
        <v>639.70000000000005</v>
      </c>
      <c r="H953" s="18">
        <f>'Пр.4 Ведом23-25'!I239</f>
        <v>665.3</v>
      </c>
    </row>
    <row r="954" spans="1:12" s="232" customFormat="1" ht="15.75" x14ac:dyDescent="0.25">
      <c r="A954" s="199" t="s">
        <v>100</v>
      </c>
      <c r="B954" s="200" t="s">
        <v>137</v>
      </c>
      <c r="C954" s="200" t="s">
        <v>86</v>
      </c>
      <c r="D954" s="200" t="s">
        <v>334</v>
      </c>
      <c r="E954" s="200"/>
      <c r="F954" s="198">
        <f t="shared" ref="F954:H958" si="416">F955</f>
        <v>35.1</v>
      </c>
      <c r="G954" s="198">
        <f t="shared" si="416"/>
        <v>84.4</v>
      </c>
      <c r="H954" s="198">
        <f t="shared" si="416"/>
        <v>85</v>
      </c>
      <c r="I954" s="366"/>
      <c r="J954" s="366"/>
      <c r="K954" s="366"/>
    </row>
    <row r="955" spans="1:12" s="232" customFormat="1" ht="15.75" x14ac:dyDescent="0.25">
      <c r="A955" s="199" t="s">
        <v>100</v>
      </c>
      <c r="B955" s="200" t="s">
        <v>137</v>
      </c>
      <c r="C955" s="200" t="s">
        <v>86</v>
      </c>
      <c r="D955" s="200" t="s">
        <v>333</v>
      </c>
      <c r="E955" s="200"/>
      <c r="F955" s="198">
        <f t="shared" si="416"/>
        <v>35.1</v>
      </c>
      <c r="G955" s="198">
        <f t="shared" si="416"/>
        <v>84.4</v>
      </c>
      <c r="H955" s="198">
        <f t="shared" si="416"/>
        <v>85</v>
      </c>
      <c r="I955" s="366"/>
      <c r="J955" s="366"/>
      <c r="K955" s="366"/>
    </row>
    <row r="956" spans="1:12" s="232" customFormat="1" ht="31.5" x14ac:dyDescent="0.25">
      <c r="A956" s="199" t="s">
        <v>335</v>
      </c>
      <c r="B956" s="200" t="s">
        <v>137</v>
      </c>
      <c r="C956" s="200" t="s">
        <v>86</v>
      </c>
      <c r="D956" s="200" t="s">
        <v>333</v>
      </c>
      <c r="E956" s="200"/>
      <c r="F956" s="198">
        <f t="shared" si="416"/>
        <v>35.1</v>
      </c>
      <c r="G956" s="198">
        <f t="shared" si="416"/>
        <v>84.4</v>
      </c>
      <c r="H956" s="198">
        <f t="shared" si="416"/>
        <v>85</v>
      </c>
      <c r="I956" s="366"/>
      <c r="J956" s="366"/>
      <c r="K956" s="366"/>
    </row>
    <row r="957" spans="1:12" s="232" customFormat="1" ht="15.75" x14ac:dyDescent="0.25">
      <c r="A957" s="367" t="s">
        <v>229</v>
      </c>
      <c r="B957" s="370" t="s">
        <v>137</v>
      </c>
      <c r="C957" s="370" t="s">
        <v>86</v>
      </c>
      <c r="D957" s="370" t="s">
        <v>421</v>
      </c>
      <c r="E957" s="370"/>
      <c r="F957" s="201">
        <f t="shared" si="416"/>
        <v>35.1</v>
      </c>
      <c r="G957" s="201">
        <f t="shared" si="416"/>
        <v>84.4</v>
      </c>
      <c r="H957" s="201">
        <f t="shared" si="416"/>
        <v>85</v>
      </c>
      <c r="I957" s="366"/>
      <c r="J957" s="366"/>
      <c r="K957" s="366"/>
    </row>
    <row r="958" spans="1:12" s="232" customFormat="1" ht="31.5" x14ac:dyDescent="0.25">
      <c r="A958" s="367" t="s">
        <v>91</v>
      </c>
      <c r="B958" s="370" t="s">
        <v>137</v>
      </c>
      <c r="C958" s="370" t="s">
        <v>86</v>
      </c>
      <c r="D958" s="370" t="s">
        <v>421</v>
      </c>
      <c r="E958" s="370" t="s">
        <v>92</v>
      </c>
      <c r="F958" s="201">
        <f t="shared" si="416"/>
        <v>35.1</v>
      </c>
      <c r="G958" s="201">
        <f t="shared" si="416"/>
        <v>84.4</v>
      </c>
      <c r="H958" s="201">
        <f t="shared" si="416"/>
        <v>85</v>
      </c>
      <c r="I958" s="366"/>
      <c r="J958" s="366"/>
      <c r="K958" s="366"/>
    </row>
    <row r="959" spans="1:12" s="232" customFormat="1" ht="47.25" x14ac:dyDescent="0.25">
      <c r="A959" s="367" t="s">
        <v>93</v>
      </c>
      <c r="B959" s="370" t="s">
        <v>137</v>
      </c>
      <c r="C959" s="370" t="s">
        <v>86</v>
      </c>
      <c r="D959" s="370" t="s">
        <v>421</v>
      </c>
      <c r="E959" s="370" t="s">
        <v>94</v>
      </c>
      <c r="F959" s="201">
        <f>'Пр.4 Ведом23-25'!G1185</f>
        <v>35.1</v>
      </c>
      <c r="G959" s="201">
        <f>'Пр.4 Ведом23-25'!H1185</f>
        <v>84.4</v>
      </c>
      <c r="H959" s="201">
        <f>'Пр.4 Ведом23-25'!I1185</f>
        <v>85</v>
      </c>
      <c r="I959" s="366"/>
      <c r="J959" s="366"/>
      <c r="K959" s="366"/>
    </row>
    <row r="960" spans="1:12" s="232" customFormat="1" ht="47.25" x14ac:dyDescent="0.25">
      <c r="A960" s="230" t="s">
        <v>861</v>
      </c>
      <c r="B960" s="200" t="s">
        <v>137</v>
      </c>
      <c r="C960" s="200" t="s">
        <v>86</v>
      </c>
      <c r="D960" s="200" t="s">
        <v>264</v>
      </c>
      <c r="E960" s="370"/>
      <c r="F960" s="27">
        <f>F961</f>
        <v>31.805</v>
      </c>
      <c r="G960" s="27">
        <f t="shared" ref="G960:H960" si="417">G961</f>
        <v>0</v>
      </c>
      <c r="H960" s="27">
        <f t="shared" si="417"/>
        <v>0</v>
      </c>
      <c r="I960" s="233"/>
      <c r="J960" s="233"/>
      <c r="K960" s="233"/>
    </row>
    <row r="961" spans="1:12" s="232" customFormat="1" ht="31.5" x14ac:dyDescent="0.25">
      <c r="A961" s="323" t="s">
        <v>708</v>
      </c>
      <c r="B961" s="200" t="s">
        <v>137</v>
      </c>
      <c r="C961" s="200" t="s">
        <v>86</v>
      </c>
      <c r="D961" s="200" t="s">
        <v>709</v>
      </c>
      <c r="E961" s="204"/>
      <c r="F961" s="27">
        <f>F965+F962</f>
        <v>31.805</v>
      </c>
      <c r="G961" s="27">
        <f t="shared" ref="G961:H961" si="418">G965+G962</f>
        <v>0</v>
      </c>
      <c r="H961" s="27">
        <f t="shared" si="418"/>
        <v>0</v>
      </c>
      <c r="I961" s="233"/>
      <c r="J961" s="233"/>
      <c r="K961" s="233"/>
    </row>
    <row r="962" spans="1:12" s="232" customFormat="1" ht="15.75" hidden="1" x14ac:dyDescent="0.25">
      <c r="A962" s="367" t="s">
        <v>129</v>
      </c>
      <c r="B962" s="370" t="s">
        <v>137</v>
      </c>
      <c r="C962" s="370" t="s">
        <v>86</v>
      </c>
      <c r="D962" s="370" t="s">
        <v>710</v>
      </c>
      <c r="E962" s="202"/>
      <c r="F962" s="18">
        <f>F963</f>
        <v>0</v>
      </c>
      <c r="G962" s="18">
        <f t="shared" ref="G962:H963" si="419">G963</f>
        <v>0</v>
      </c>
      <c r="H962" s="18">
        <f t="shared" si="419"/>
        <v>0</v>
      </c>
      <c r="I962" s="233"/>
      <c r="J962" s="233"/>
      <c r="K962" s="233"/>
    </row>
    <row r="963" spans="1:12" ht="31.5" hidden="1" x14ac:dyDescent="0.25">
      <c r="A963" s="367" t="s">
        <v>91</v>
      </c>
      <c r="B963" s="370" t="s">
        <v>137</v>
      </c>
      <c r="C963" s="370" t="s">
        <v>86</v>
      </c>
      <c r="D963" s="370" t="s">
        <v>710</v>
      </c>
      <c r="E963" s="202" t="s">
        <v>92</v>
      </c>
      <c r="F963" s="18">
        <f>F964</f>
        <v>0</v>
      </c>
      <c r="G963" s="18">
        <f t="shared" si="419"/>
        <v>0</v>
      </c>
      <c r="H963" s="18">
        <f t="shared" si="419"/>
        <v>0</v>
      </c>
    </row>
    <row r="964" spans="1:12" ht="47.25" hidden="1" x14ac:dyDescent="0.25">
      <c r="A964" s="367" t="s">
        <v>93</v>
      </c>
      <c r="B964" s="370" t="s">
        <v>137</v>
      </c>
      <c r="C964" s="370" t="s">
        <v>86</v>
      </c>
      <c r="D964" s="370" t="s">
        <v>710</v>
      </c>
      <c r="E964" s="202" t="s">
        <v>94</v>
      </c>
      <c r="F964" s="18">
        <f>'Пр.4 Ведом23-25'!G244</f>
        <v>0</v>
      </c>
      <c r="G964" s="18">
        <f>'Пр.4 Ведом23-25'!H244</f>
        <v>0</v>
      </c>
      <c r="H964" s="18">
        <f>'Пр.4 Ведом23-25'!I244</f>
        <v>0</v>
      </c>
    </row>
    <row r="965" spans="1:12" ht="47.25" x14ac:dyDescent="0.25">
      <c r="A965" s="367" t="s">
        <v>837</v>
      </c>
      <c r="B965" s="370" t="s">
        <v>137</v>
      </c>
      <c r="C965" s="370" t="s">
        <v>86</v>
      </c>
      <c r="D965" s="370" t="s">
        <v>719</v>
      </c>
      <c r="E965" s="202"/>
      <c r="F965" s="18">
        <f>F966</f>
        <v>31.805</v>
      </c>
      <c r="G965" s="18">
        <f t="shared" ref="G965:H966" si="420">G966</f>
        <v>0</v>
      </c>
      <c r="H965" s="18">
        <f t="shared" si="420"/>
        <v>0</v>
      </c>
    </row>
    <row r="966" spans="1:12" ht="31.5" x14ac:dyDescent="0.25">
      <c r="A966" s="367" t="s">
        <v>140</v>
      </c>
      <c r="B966" s="370" t="s">
        <v>137</v>
      </c>
      <c r="C966" s="370" t="s">
        <v>86</v>
      </c>
      <c r="D966" s="370" t="s">
        <v>719</v>
      </c>
      <c r="E966" s="202" t="s">
        <v>141</v>
      </c>
      <c r="F966" s="18">
        <f>F967</f>
        <v>31.805</v>
      </c>
      <c r="G966" s="18">
        <f t="shared" si="420"/>
        <v>0</v>
      </c>
      <c r="H966" s="18">
        <f t="shared" si="420"/>
        <v>0</v>
      </c>
      <c r="L966" s="15"/>
    </row>
    <row r="967" spans="1:12" ht="31.5" x14ac:dyDescent="0.25">
      <c r="A967" s="367" t="s">
        <v>142</v>
      </c>
      <c r="B967" s="370" t="s">
        <v>137</v>
      </c>
      <c r="C967" s="370" t="s">
        <v>86</v>
      </c>
      <c r="D967" s="370" t="s">
        <v>719</v>
      </c>
      <c r="E967" s="202" t="s">
        <v>143</v>
      </c>
      <c r="F967" s="18">
        <f>'Пр.4 Ведом23-25'!G247</f>
        <v>31.805</v>
      </c>
      <c r="G967" s="18">
        <f>'Пр.4 Ведом23-25'!H247</f>
        <v>0</v>
      </c>
      <c r="H967" s="18">
        <f>'Пр.4 Ведом23-25'!I247</f>
        <v>0</v>
      </c>
    </row>
    <row r="968" spans="1:12" ht="15.75" x14ac:dyDescent="0.25">
      <c r="A968" s="199" t="s">
        <v>199</v>
      </c>
      <c r="B968" s="200" t="s">
        <v>200</v>
      </c>
      <c r="C968" s="370"/>
      <c r="D968" s="370"/>
      <c r="E968" s="370"/>
      <c r="F968" s="198">
        <f>F969+F1041+F1012</f>
        <v>85449.33</v>
      </c>
      <c r="G968" s="198">
        <f t="shared" ref="G968:H968" si="421">G969+G1041+G1012</f>
        <v>83898.76999999999</v>
      </c>
      <c r="H968" s="198">
        <f t="shared" si="421"/>
        <v>87103.37999999999</v>
      </c>
    </row>
    <row r="969" spans="1:12" ht="15.75" x14ac:dyDescent="0.25">
      <c r="A969" s="199" t="s">
        <v>201</v>
      </c>
      <c r="B969" s="200" t="s">
        <v>200</v>
      </c>
      <c r="C969" s="200" t="s">
        <v>84</v>
      </c>
      <c r="D969" s="370"/>
      <c r="E969" s="370"/>
      <c r="F969" s="198">
        <f>F970+F1007</f>
        <v>48592.799999999996</v>
      </c>
      <c r="G969" s="198">
        <f t="shared" ref="G969:H969" si="422">G970+G1007</f>
        <v>47054.009999999995</v>
      </c>
      <c r="H969" s="198">
        <f t="shared" si="422"/>
        <v>48509.939999999995</v>
      </c>
    </row>
    <row r="970" spans="1:12" s="112" customFormat="1" ht="47.25" x14ac:dyDescent="0.25">
      <c r="A970" s="199" t="s">
        <v>897</v>
      </c>
      <c r="B970" s="200" t="s">
        <v>200</v>
      </c>
      <c r="C970" s="200" t="s">
        <v>84</v>
      </c>
      <c r="D970" s="200" t="s">
        <v>198</v>
      </c>
      <c r="E970" s="200"/>
      <c r="F970" s="198">
        <f>F971+F975+F988+F995+F999+F1003</f>
        <v>48190.1</v>
      </c>
      <c r="G970" s="198">
        <f t="shared" ref="G970:H970" si="423">G971+G975+G988+G995+G999+G1003</f>
        <v>46651.31</v>
      </c>
      <c r="H970" s="198">
        <f t="shared" si="423"/>
        <v>48107.24</v>
      </c>
      <c r="I970" s="233"/>
      <c r="J970" s="233"/>
      <c r="K970" s="233"/>
    </row>
    <row r="971" spans="1:12" s="112" customFormat="1" ht="31.5" x14ac:dyDescent="0.25">
      <c r="A971" s="199" t="s">
        <v>380</v>
      </c>
      <c r="B971" s="200" t="s">
        <v>200</v>
      </c>
      <c r="C971" s="200" t="s">
        <v>84</v>
      </c>
      <c r="D971" s="200" t="s">
        <v>604</v>
      </c>
      <c r="E971" s="200"/>
      <c r="F971" s="198">
        <f t="shared" ref="F971:H973" si="424">F972</f>
        <v>39154.699999999997</v>
      </c>
      <c r="G971" s="198">
        <f t="shared" si="424"/>
        <v>39423.94</v>
      </c>
      <c r="H971" s="198">
        <f t="shared" si="424"/>
        <v>40621.839999999997</v>
      </c>
      <c r="I971" s="233"/>
      <c r="J971" s="233"/>
      <c r="K971" s="233"/>
    </row>
    <row r="972" spans="1:12" s="112" customFormat="1" ht="31.5" x14ac:dyDescent="0.25">
      <c r="A972" s="367" t="s">
        <v>202</v>
      </c>
      <c r="B972" s="370" t="s">
        <v>200</v>
      </c>
      <c r="C972" s="370" t="s">
        <v>84</v>
      </c>
      <c r="D972" s="370" t="s">
        <v>605</v>
      </c>
      <c r="E972" s="370"/>
      <c r="F972" s="201">
        <f t="shared" si="424"/>
        <v>39154.699999999997</v>
      </c>
      <c r="G972" s="201">
        <f t="shared" si="424"/>
        <v>39423.94</v>
      </c>
      <c r="H972" s="201">
        <f t="shared" si="424"/>
        <v>40621.839999999997</v>
      </c>
      <c r="I972" s="233"/>
      <c r="J972" s="233"/>
      <c r="K972" s="233"/>
    </row>
    <row r="973" spans="1:12" ht="47.25" x14ac:dyDescent="0.25">
      <c r="A973" s="367" t="s">
        <v>152</v>
      </c>
      <c r="B973" s="370" t="s">
        <v>200</v>
      </c>
      <c r="C973" s="370" t="s">
        <v>84</v>
      </c>
      <c r="D973" s="370" t="s">
        <v>605</v>
      </c>
      <c r="E973" s="370" t="s">
        <v>153</v>
      </c>
      <c r="F973" s="201">
        <f t="shared" si="424"/>
        <v>39154.699999999997</v>
      </c>
      <c r="G973" s="201">
        <f t="shared" si="424"/>
        <v>39423.94</v>
      </c>
      <c r="H973" s="201">
        <f t="shared" si="424"/>
        <v>40621.839999999997</v>
      </c>
    </row>
    <row r="974" spans="1:12" ht="15.75" x14ac:dyDescent="0.25">
      <c r="A974" s="367" t="s">
        <v>154</v>
      </c>
      <c r="B974" s="370" t="s">
        <v>200</v>
      </c>
      <c r="C974" s="370" t="s">
        <v>84</v>
      </c>
      <c r="D974" s="370" t="s">
        <v>605</v>
      </c>
      <c r="E974" s="370" t="s">
        <v>155</v>
      </c>
      <c r="F974" s="18">
        <f>'Пр.4 Ведом23-25'!G827</f>
        <v>39154.699999999997</v>
      </c>
      <c r="G974" s="18">
        <f>'Пр.4 Ведом23-25'!H827</f>
        <v>39423.94</v>
      </c>
      <c r="H974" s="18">
        <f>'Пр.4 Ведом23-25'!I827</f>
        <v>40621.839999999997</v>
      </c>
    </row>
    <row r="975" spans="1:12" ht="31.5" x14ac:dyDescent="0.25">
      <c r="A975" s="199" t="s">
        <v>384</v>
      </c>
      <c r="B975" s="200" t="s">
        <v>200</v>
      </c>
      <c r="C975" s="200" t="s">
        <v>84</v>
      </c>
      <c r="D975" s="200" t="s">
        <v>606</v>
      </c>
      <c r="E975" s="200"/>
      <c r="F975" s="27">
        <f>F976+F979+F982+F985</f>
        <v>200</v>
      </c>
      <c r="G975" s="27">
        <f t="shared" ref="G975:H975" si="425">G976+G979+G982+G985</f>
        <v>0</v>
      </c>
      <c r="H975" s="27">
        <f t="shared" si="425"/>
        <v>0</v>
      </c>
    </row>
    <row r="976" spans="1:12" ht="31.5" hidden="1" x14ac:dyDescent="0.25">
      <c r="A976" s="367" t="s">
        <v>156</v>
      </c>
      <c r="B976" s="370" t="s">
        <v>200</v>
      </c>
      <c r="C976" s="370" t="s">
        <v>84</v>
      </c>
      <c r="D976" s="370" t="s">
        <v>641</v>
      </c>
      <c r="E976" s="370"/>
      <c r="F976" s="201">
        <f>F977</f>
        <v>0</v>
      </c>
      <c r="G976" s="201">
        <f t="shared" ref="G976:H977" si="426">G977</f>
        <v>0</v>
      </c>
      <c r="H976" s="201">
        <f t="shared" si="426"/>
        <v>0</v>
      </c>
    </row>
    <row r="977" spans="1:11" ht="47.25" hidden="1" x14ac:dyDescent="0.25">
      <c r="A977" s="367" t="s">
        <v>152</v>
      </c>
      <c r="B977" s="370" t="s">
        <v>200</v>
      </c>
      <c r="C977" s="370" t="s">
        <v>84</v>
      </c>
      <c r="D977" s="370" t="s">
        <v>641</v>
      </c>
      <c r="E977" s="370" t="s">
        <v>153</v>
      </c>
      <c r="F977" s="201">
        <f>F978</f>
        <v>0</v>
      </c>
      <c r="G977" s="201">
        <f t="shared" si="426"/>
        <v>0</v>
      </c>
      <c r="H977" s="201">
        <f t="shared" si="426"/>
        <v>0</v>
      </c>
    </row>
    <row r="978" spans="1:11" ht="15.75" hidden="1" x14ac:dyDescent="0.25">
      <c r="A978" s="367" t="s">
        <v>154</v>
      </c>
      <c r="B978" s="370" t="s">
        <v>200</v>
      </c>
      <c r="C978" s="370" t="s">
        <v>84</v>
      </c>
      <c r="D978" s="370" t="s">
        <v>641</v>
      </c>
      <c r="E978" s="370" t="s">
        <v>155</v>
      </c>
      <c r="F978" s="201">
        <f>'Пр.4 Ведом23-25'!G831</f>
        <v>0</v>
      </c>
      <c r="G978" s="201">
        <f>'Пр.4 Ведом23-25'!H831</f>
        <v>0</v>
      </c>
      <c r="H978" s="201">
        <f>'Пр.4 Ведом23-25'!I831</f>
        <v>0</v>
      </c>
    </row>
    <row r="979" spans="1:11" s="232" customFormat="1" ht="31.5" x14ac:dyDescent="0.25">
      <c r="A979" s="367" t="s">
        <v>863</v>
      </c>
      <c r="B979" s="370" t="s">
        <v>200</v>
      </c>
      <c r="C979" s="370" t="s">
        <v>84</v>
      </c>
      <c r="D979" s="370" t="s">
        <v>642</v>
      </c>
      <c r="E979" s="370"/>
      <c r="F979" s="201">
        <f>F980</f>
        <v>200</v>
      </c>
      <c r="G979" s="201">
        <f t="shared" ref="G979:H980" si="427">G980</f>
        <v>0</v>
      </c>
      <c r="H979" s="201">
        <f t="shared" si="427"/>
        <v>0</v>
      </c>
      <c r="I979" s="233"/>
      <c r="J979" s="233"/>
      <c r="K979" s="233"/>
    </row>
    <row r="980" spans="1:11" s="232" customFormat="1" ht="47.25" x14ac:dyDescent="0.25">
      <c r="A980" s="367" t="s">
        <v>152</v>
      </c>
      <c r="B980" s="370" t="s">
        <v>200</v>
      </c>
      <c r="C980" s="370" t="s">
        <v>84</v>
      </c>
      <c r="D980" s="370" t="s">
        <v>642</v>
      </c>
      <c r="E980" s="370" t="s">
        <v>153</v>
      </c>
      <c r="F980" s="201">
        <f>F981</f>
        <v>200</v>
      </c>
      <c r="G980" s="201">
        <f t="shared" si="427"/>
        <v>0</v>
      </c>
      <c r="H980" s="201">
        <f t="shared" si="427"/>
        <v>0</v>
      </c>
      <c r="I980" s="233"/>
      <c r="J980" s="233"/>
      <c r="K980" s="233"/>
    </row>
    <row r="981" spans="1:11" s="232" customFormat="1" ht="15.75" x14ac:dyDescent="0.25">
      <c r="A981" s="367" t="s">
        <v>154</v>
      </c>
      <c r="B981" s="370" t="s">
        <v>200</v>
      </c>
      <c r="C981" s="370" t="s">
        <v>84</v>
      </c>
      <c r="D981" s="370" t="s">
        <v>642</v>
      </c>
      <c r="E981" s="370" t="s">
        <v>155</v>
      </c>
      <c r="F981" s="201">
        <f>'Пр.4 Ведом23-25'!G834</f>
        <v>200</v>
      </c>
      <c r="G981" s="201">
        <f>'Пр.4 Ведом23-25'!H834</f>
        <v>0</v>
      </c>
      <c r="H981" s="201">
        <f>'Пр.4 Ведом23-25'!I834</f>
        <v>0</v>
      </c>
      <c r="I981" s="233"/>
      <c r="J981" s="233"/>
      <c r="K981" s="233"/>
    </row>
    <row r="982" spans="1:11" s="232" customFormat="1" ht="31.5" x14ac:dyDescent="0.25">
      <c r="A982" s="367" t="s">
        <v>157</v>
      </c>
      <c r="B982" s="370" t="s">
        <v>200</v>
      </c>
      <c r="C982" s="370" t="s">
        <v>84</v>
      </c>
      <c r="D982" s="370" t="s">
        <v>607</v>
      </c>
      <c r="E982" s="370"/>
      <c r="F982" s="201">
        <f>F983</f>
        <v>0</v>
      </c>
      <c r="G982" s="201">
        <f t="shared" ref="G982:H983" si="428">G983</f>
        <v>0</v>
      </c>
      <c r="H982" s="201">
        <f t="shared" si="428"/>
        <v>0</v>
      </c>
      <c r="I982" s="233"/>
      <c r="J982" s="233"/>
      <c r="K982" s="233"/>
    </row>
    <row r="983" spans="1:11" s="232" customFormat="1" ht="47.25" x14ac:dyDescent="0.25">
      <c r="A983" s="367" t="s">
        <v>152</v>
      </c>
      <c r="B983" s="370" t="s">
        <v>200</v>
      </c>
      <c r="C983" s="370" t="s">
        <v>84</v>
      </c>
      <c r="D983" s="370" t="s">
        <v>607</v>
      </c>
      <c r="E983" s="370" t="s">
        <v>153</v>
      </c>
      <c r="F983" s="201">
        <f>F984</f>
        <v>0</v>
      </c>
      <c r="G983" s="201">
        <f t="shared" si="428"/>
        <v>0</v>
      </c>
      <c r="H983" s="201">
        <f t="shared" si="428"/>
        <v>0</v>
      </c>
      <c r="I983" s="233"/>
      <c r="J983" s="233"/>
      <c r="K983" s="233"/>
    </row>
    <row r="984" spans="1:11" s="232" customFormat="1" ht="15.75" x14ac:dyDescent="0.25">
      <c r="A984" s="367" t="s">
        <v>154</v>
      </c>
      <c r="B984" s="370" t="s">
        <v>200</v>
      </c>
      <c r="C984" s="370" t="s">
        <v>84</v>
      </c>
      <c r="D984" s="370" t="s">
        <v>607</v>
      </c>
      <c r="E984" s="370" t="s">
        <v>155</v>
      </c>
      <c r="F984" s="201">
        <f>'Пр.4 Ведом23-25'!G837</f>
        <v>0</v>
      </c>
      <c r="G984" s="201">
        <f>'Пр.4 Ведом23-25'!H837</f>
        <v>0</v>
      </c>
      <c r="H984" s="201">
        <f>'Пр.4 Ведом23-25'!I837</f>
        <v>0</v>
      </c>
      <c r="I984" s="233"/>
      <c r="J984" s="233"/>
      <c r="K984" s="233"/>
    </row>
    <row r="985" spans="1:11" s="232" customFormat="1" ht="31.5" hidden="1" x14ac:dyDescent="0.25">
      <c r="A985" s="367" t="s">
        <v>159</v>
      </c>
      <c r="B985" s="370" t="s">
        <v>200</v>
      </c>
      <c r="C985" s="370" t="s">
        <v>84</v>
      </c>
      <c r="D985" s="370" t="s">
        <v>732</v>
      </c>
      <c r="E985" s="370"/>
      <c r="F985" s="201">
        <f>F987</f>
        <v>0</v>
      </c>
      <c r="G985" s="201">
        <f t="shared" ref="G985:H985" si="429">G987</f>
        <v>0</v>
      </c>
      <c r="H985" s="201">
        <f t="shared" si="429"/>
        <v>0</v>
      </c>
      <c r="I985" s="233"/>
      <c r="J985" s="233"/>
      <c r="K985" s="233"/>
    </row>
    <row r="986" spans="1:11" s="232" customFormat="1" ht="47.25" hidden="1" x14ac:dyDescent="0.25">
      <c r="A986" s="367" t="s">
        <v>152</v>
      </c>
      <c r="B986" s="370" t="s">
        <v>200</v>
      </c>
      <c r="C986" s="370" t="s">
        <v>84</v>
      </c>
      <c r="D986" s="370" t="s">
        <v>732</v>
      </c>
      <c r="E986" s="370" t="s">
        <v>153</v>
      </c>
      <c r="F986" s="201">
        <f>F987</f>
        <v>0</v>
      </c>
      <c r="G986" s="201">
        <f t="shared" ref="G986:H986" si="430">G987</f>
        <v>0</v>
      </c>
      <c r="H986" s="201">
        <f t="shared" si="430"/>
        <v>0</v>
      </c>
      <c r="I986" s="233"/>
      <c r="J986" s="233"/>
      <c r="K986" s="233"/>
    </row>
    <row r="987" spans="1:11" s="232" customFormat="1" ht="15.75" hidden="1" x14ac:dyDescent="0.25">
      <c r="A987" s="367" t="s">
        <v>154</v>
      </c>
      <c r="B987" s="370" t="s">
        <v>200</v>
      </c>
      <c r="C987" s="370" t="s">
        <v>84</v>
      </c>
      <c r="D987" s="370" t="s">
        <v>732</v>
      </c>
      <c r="E987" s="370" t="s">
        <v>155</v>
      </c>
      <c r="F987" s="201">
        <f>'Пр.4 Ведом23-25'!G840</f>
        <v>0</v>
      </c>
      <c r="G987" s="201">
        <f>'Пр.4 Ведом23-25'!H840</f>
        <v>0</v>
      </c>
      <c r="H987" s="201">
        <f>'Пр.4 Ведом23-25'!I840</f>
        <v>0</v>
      </c>
      <c r="I987" s="233"/>
      <c r="J987" s="233"/>
      <c r="K987" s="233"/>
    </row>
    <row r="988" spans="1:11" ht="31.5" x14ac:dyDescent="0.25">
      <c r="A988" s="199" t="s">
        <v>385</v>
      </c>
      <c r="B988" s="200" t="s">
        <v>200</v>
      </c>
      <c r="C988" s="200" t="s">
        <v>84</v>
      </c>
      <c r="D988" s="200" t="s">
        <v>608</v>
      </c>
      <c r="E988" s="200"/>
      <c r="F988" s="198">
        <f>F989+F992</f>
        <v>774</v>
      </c>
      <c r="G988" s="198">
        <f t="shared" ref="G988:H988" si="431">G989+G992</f>
        <v>774</v>
      </c>
      <c r="H988" s="198">
        <f t="shared" si="431"/>
        <v>774</v>
      </c>
    </row>
    <row r="989" spans="1:11" ht="31.5" hidden="1" x14ac:dyDescent="0.25">
      <c r="A989" s="367" t="s">
        <v>281</v>
      </c>
      <c r="B989" s="370" t="s">
        <v>200</v>
      </c>
      <c r="C989" s="370" t="s">
        <v>84</v>
      </c>
      <c r="D989" s="370" t="s">
        <v>631</v>
      </c>
      <c r="E989" s="370"/>
      <c r="F989" s="201">
        <f>F990</f>
        <v>0</v>
      </c>
      <c r="G989" s="201">
        <f t="shared" ref="G989:H990" si="432">G990</f>
        <v>0</v>
      </c>
      <c r="H989" s="201">
        <f t="shared" si="432"/>
        <v>0</v>
      </c>
    </row>
    <row r="990" spans="1:11" ht="47.25" hidden="1" x14ac:dyDescent="0.25">
      <c r="A990" s="367" t="s">
        <v>152</v>
      </c>
      <c r="B990" s="370" t="s">
        <v>200</v>
      </c>
      <c r="C990" s="370" t="s">
        <v>84</v>
      </c>
      <c r="D990" s="370" t="s">
        <v>631</v>
      </c>
      <c r="E990" s="370" t="s">
        <v>153</v>
      </c>
      <c r="F990" s="201">
        <f>F991</f>
        <v>0</v>
      </c>
      <c r="G990" s="201">
        <f t="shared" si="432"/>
        <v>0</v>
      </c>
      <c r="H990" s="201">
        <f t="shared" si="432"/>
        <v>0</v>
      </c>
    </row>
    <row r="991" spans="1:11" ht="15.75" hidden="1" x14ac:dyDescent="0.25">
      <c r="A991" s="367" t="s">
        <v>154</v>
      </c>
      <c r="B991" s="370" t="s">
        <v>200</v>
      </c>
      <c r="C991" s="370" t="s">
        <v>84</v>
      </c>
      <c r="D991" s="370" t="s">
        <v>631</v>
      </c>
      <c r="E991" s="370" t="s">
        <v>155</v>
      </c>
      <c r="F991" s="201">
        <f>'Пр.4 Ведом23-25'!G844</f>
        <v>0</v>
      </c>
      <c r="G991" s="201">
        <f>'Пр.4 Ведом23-25'!H844</f>
        <v>0</v>
      </c>
      <c r="H991" s="201">
        <f>'Пр.4 Ведом23-25'!I844</f>
        <v>0</v>
      </c>
    </row>
    <row r="992" spans="1:11" s="232" customFormat="1" ht="31.5" x14ac:dyDescent="0.25">
      <c r="A992" s="28" t="s">
        <v>266</v>
      </c>
      <c r="B992" s="370" t="s">
        <v>200</v>
      </c>
      <c r="C992" s="370" t="s">
        <v>84</v>
      </c>
      <c r="D992" s="370" t="s">
        <v>609</v>
      </c>
      <c r="E992" s="370"/>
      <c r="F992" s="201">
        <f>F993</f>
        <v>774</v>
      </c>
      <c r="G992" s="201">
        <f t="shared" ref="G992:H993" si="433">G993</f>
        <v>774</v>
      </c>
      <c r="H992" s="201">
        <f t="shared" si="433"/>
        <v>774</v>
      </c>
      <c r="I992" s="233"/>
      <c r="J992" s="233"/>
      <c r="K992" s="233"/>
    </row>
    <row r="993" spans="1:11" s="232" customFormat="1" ht="47.25" x14ac:dyDescent="0.25">
      <c r="A993" s="21" t="s">
        <v>152</v>
      </c>
      <c r="B993" s="370" t="s">
        <v>200</v>
      </c>
      <c r="C993" s="370" t="s">
        <v>84</v>
      </c>
      <c r="D993" s="370" t="s">
        <v>609</v>
      </c>
      <c r="E993" s="370" t="s">
        <v>153</v>
      </c>
      <c r="F993" s="201">
        <f>F994</f>
        <v>774</v>
      </c>
      <c r="G993" s="201">
        <f t="shared" si="433"/>
        <v>774</v>
      </c>
      <c r="H993" s="201">
        <f t="shared" si="433"/>
        <v>774</v>
      </c>
      <c r="I993" s="233"/>
      <c r="J993" s="233"/>
      <c r="K993" s="233"/>
    </row>
    <row r="994" spans="1:11" s="232" customFormat="1" ht="15.75" x14ac:dyDescent="0.25">
      <c r="A994" s="21" t="s">
        <v>154</v>
      </c>
      <c r="B994" s="370" t="s">
        <v>200</v>
      </c>
      <c r="C994" s="370" t="s">
        <v>84</v>
      </c>
      <c r="D994" s="370" t="s">
        <v>609</v>
      </c>
      <c r="E994" s="370" t="s">
        <v>155</v>
      </c>
      <c r="F994" s="201">
        <f>'Пр.4 Ведом23-25'!G847</f>
        <v>774</v>
      </c>
      <c r="G994" s="201">
        <f>'Пр.4 Ведом23-25'!H847</f>
        <v>774</v>
      </c>
      <c r="H994" s="201">
        <f>'Пр.4 Ведом23-25'!I847</f>
        <v>774</v>
      </c>
      <c r="I994" s="233"/>
      <c r="J994" s="233"/>
      <c r="K994" s="233"/>
    </row>
    <row r="995" spans="1:11" s="232" customFormat="1" ht="47.25" x14ac:dyDescent="0.25">
      <c r="A995" s="199" t="s">
        <v>354</v>
      </c>
      <c r="B995" s="200" t="s">
        <v>200</v>
      </c>
      <c r="C995" s="200" t="s">
        <v>84</v>
      </c>
      <c r="D995" s="200" t="s">
        <v>610</v>
      </c>
      <c r="E995" s="200"/>
      <c r="F995" s="198">
        <f t="shared" ref="F995:H997" si="434">F996</f>
        <v>554.5</v>
      </c>
      <c r="G995" s="198">
        <f t="shared" si="434"/>
        <v>576.70000000000005</v>
      </c>
      <c r="H995" s="198">
        <f t="shared" si="434"/>
        <v>600</v>
      </c>
      <c r="I995" s="233"/>
      <c r="J995" s="233"/>
      <c r="K995" s="233"/>
    </row>
    <row r="996" spans="1:11" s="232" customFormat="1" ht="47.25" x14ac:dyDescent="0.25">
      <c r="A996" s="367" t="s">
        <v>860</v>
      </c>
      <c r="B996" s="370" t="s">
        <v>200</v>
      </c>
      <c r="C996" s="370" t="s">
        <v>84</v>
      </c>
      <c r="D996" s="370" t="s">
        <v>867</v>
      </c>
      <c r="E996" s="370"/>
      <c r="F996" s="201">
        <f t="shared" si="434"/>
        <v>554.5</v>
      </c>
      <c r="G996" s="201">
        <f t="shared" si="434"/>
        <v>576.70000000000005</v>
      </c>
      <c r="H996" s="201">
        <f t="shared" si="434"/>
        <v>600</v>
      </c>
      <c r="I996" s="233"/>
      <c r="J996" s="233"/>
      <c r="K996" s="233"/>
    </row>
    <row r="997" spans="1:11" s="232" customFormat="1" ht="47.25" x14ac:dyDescent="0.25">
      <c r="A997" s="367" t="s">
        <v>152</v>
      </c>
      <c r="B997" s="370" t="s">
        <v>200</v>
      </c>
      <c r="C997" s="370" t="s">
        <v>84</v>
      </c>
      <c r="D997" s="370" t="s">
        <v>867</v>
      </c>
      <c r="E997" s="370" t="s">
        <v>153</v>
      </c>
      <c r="F997" s="201">
        <f t="shared" si="434"/>
        <v>554.5</v>
      </c>
      <c r="G997" s="201">
        <f t="shared" si="434"/>
        <v>576.70000000000005</v>
      </c>
      <c r="H997" s="201">
        <f t="shared" si="434"/>
        <v>600</v>
      </c>
      <c r="I997" s="233"/>
      <c r="J997" s="233"/>
      <c r="K997" s="233"/>
    </row>
    <row r="998" spans="1:11" ht="15.75" x14ac:dyDescent="0.25">
      <c r="A998" s="367" t="s">
        <v>154</v>
      </c>
      <c r="B998" s="370" t="s">
        <v>200</v>
      </c>
      <c r="C998" s="370" t="s">
        <v>84</v>
      </c>
      <c r="D998" s="370" t="s">
        <v>867</v>
      </c>
      <c r="E998" s="370" t="s">
        <v>155</v>
      </c>
      <c r="F998" s="201">
        <f>'Пр.4 Ведом23-25'!G851</f>
        <v>554.5</v>
      </c>
      <c r="G998" s="201">
        <f>'Пр.4 Ведом23-25'!H851</f>
        <v>576.70000000000005</v>
      </c>
      <c r="H998" s="201">
        <f>'Пр.4 Ведом23-25'!I851</f>
        <v>600</v>
      </c>
    </row>
    <row r="999" spans="1:11" s="112" customFormat="1" ht="47.25" x14ac:dyDescent="0.25">
      <c r="A999" s="199" t="s">
        <v>722</v>
      </c>
      <c r="B999" s="200" t="s">
        <v>200</v>
      </c>
      <c r="C999" s="200" t="s">
        <v>84</v>
      </c>
      <c r="D999" s="200" t="s">
        <v>720</v>
      </c>
      <c r="E999" s="200"/>
      <c r="F999" s="198">
        <f t="shared" ref="F999:H1001" si="435">F1000</f>
        <v>7506.9</v>
      </c>
      <c r="G999" s="198">
        <f t="shared" si="435"/>
        <v>5876.67</v>
      </c>
      <c r="H999" s="198">
        <f t="shared" si="435"/>
        <v>6111.4</v>
      </c>
      <c r="I999" s="233"/>
      <c r="J999" s="233"/>
      <c r="K999" s="233"/>
    </row>
    <row r="1000" spans="1:11" s="112" customFormat="1" ht="31.5" x14ac:dyDescent="0.25">
      <c r="A1000" s="21" t="s">
        <v>868</v>
      </c>
      <c r="B1000" s="370" t="s">
        <v>200</v>
      </c>
      <c r="C1000" s="370" t="s">
        <v>84</v>
      </c>
      <c r="D1000" s="370" t="s">
        <v>721</v>
      </c>
      <c r="E1000" s="370"/>
      <c r="F1000" s="201">
        <f t="shared" si="435"/>
        <v>7506.9</v>
      </c>
      <c r="G1000" s="201">
        <f t="shared" si="435"/>
        <v>5876.67</v>
      </c>
      <c r="H1000" s="201">
        <f t="shared" si="435"/>
        <v>6111.4</v>
      </c>
      <c r="I1000" s="233"/>
      <c r="J1000" s="233"/>
      <c r="K1000" s="233"/>
    </row>
    <row r="1001" spans="1:11" s="112" customFormat="1" ht="47.25" x14ac:dyDescent="0.25">
      <c r="A1001" s="367" t="s">
        <v>152</v>
      </c>
      <c r="B1001" s="370" t="s">
        <v>200</v>
      </c>
      <c r="C1001" s="370" t="s">
        <v>84</v>
      </c>
      <c r="D1001" s="370" t="s">
        <v>721</v>
      </c>
      <c r="E1001" s="370" t="s">
        <v>153</v>
      </c>
      <c r="F1001" s="201">
        <f>F1002</f>
        <v>7506.9</v>
      </c>
      <c r="G1001" s="201">
        <f t="shared" si="435"/>
        <v>5876.67</v>
      </c>
      <c r="H1001" s="201">
        <f t="shared" si="435"/>
        <v>6111.4</v>
      </c>
      <c r="I1001" s="233"/>
      <c r="J1001" s="233"/>
      <c r="K1001" s="233"/>
    </row>
    <row r="1002" spans="1:11" s="232" customFormat="1" ht="15.75" x14ac:dyDescent="0.25">
      <c r="A1002" s="367" t="s">
        <v>154</v>
      </c>
      <c r="B1002" s="370" t="s">
        <v>200</v>
      </c>
      <c r="C1002" s="370" t="s">
        <v>84</v>
      </c>
      <c r="D1002" s="370" t="s">
        <v>721</v>
      </c>
      <c r="E1002" s="370" t="s">
        <v>155</v>
      </c>
      <c r="F1002" s="201">
        <f>'Пр.4 Ведом23-25'!G855</f>
        <v>7506.9</v>
      </c>
      <c r="G1002" s="201">
        <f>'Пр.4 Ведом23-25'!H855</f>
        <v>5876.67</v>
      </c>
      <c r="H1002" s="201">
        <f>'Пр.4 Ведом23-25'!I855</f>
        <v>6111.4</v>
      </c>
      <c r="I1002" s="233"/>
      <c r="J1002" s="233"/>
      <c r="K1002" s="233"/>
    </row>
    <row r="1003" spans="1:11" s="232" customFormat="1" ht="31.5" hidden="1" x14ac:dyDescent="0.25">
      <c r="A1003" s="230" t="s">
        <v>756</v>
      </c>
      <c r="B1003" s="200" t="s">
        <v>200</v>
      </c>
      <c r="C1003" s="200" t="s">
        <v>84</v>
      </c>
      <c r="D1003" s="200" t="s">
        <v>757</v>
      </c>
      <c r="E1003" s="200"/>
      <c r="F1003" s="198">
        <f>F1004</f>
        <v>0</v>
      </c>
      <c r="G1003" s="198">
        <f t="shared" ref="G1003:H1005" si="436">G1004</f>
        <v>0</v>
      </c>
      <c r="H1003" s="198">
        <f t="shared" si="436"/>
        <v>0</v>
      </c>
      <c r="I1003" s="233"/>
      <c r="J1003" s="233"/>
      <c r="K1003" s="233"/>
    </row>
    <row r="1004" spans="1:11" s="112" customFormat="1" ht="31.5" hidden="1" x14ac:dyDescent="0.25">
      <c r="A1004" s="20" t="s">
        <v>759</v>
      </c>
      <c r="B1004" s="370" t="s">
        <v>200</v>
      </c>
      <c r="C1004" s="370" t="s">
        <v>84</v>
      </c>
      <c r="D1004" s="370" t="s">
        <v>758</v>
      </c>
      <c r="E1004" s="370"/>
      <c r="F1004" s="201">
        <f>F1005</f>
        <v>0</v>
      </c>
      <c r="G1004" s="201">
        <f t="shared" si="436"/>
        <v>0</v>
      </c>
      <c r="H1004" s="201">
        <f t="shared" si="436"/>
        <v>0</v>
      </c>
      <c r="I1004" s="233"/>
      <c r="J1004" s="233"/>
      <c r="K1004" s="233"/>
    </row>
    <row r="1005" spans="1:11" s="112" customFormat="1" ht="47.25" hidden="1" x14ac:dyDescent="0.25">
      <c r="A1005" s="367" t="s">
        <v>152</v>
      </c>
      <c r="B1005" s="370" t="s">
        <v>200</v>
      </c>
      <c r="C1005" s="370" t="s">
        <v>84</v>
      </c>
      <c r="D1005" s="370" t="s">
        <v>758</v>
      </c>
      <c r="E1005" s="370" t="s">
        <v>153</v>
      </c>
      <c r="F1005" s="201">
        <f>F1006</f>
        <v>0</v>
      </c>
      <c r="G1005" s="201">
        <f t="shared" si="436"/>
        <v>0</v>
      </c>
      <c r="H1005" s="201">
        <f t="shared" si="436"/>
        <v>0</v>
      </c>
      <c r="I1005" s="233"/>
      <c r="J1005" s="233"/>
      <c r="K1005" s="233"/>
    </row>
    <row r="1006" spans="1:11" s="112" customFormat="1" ht="15.75" hidden="1" x14ac:dyDescent="0.25">
      <c r="A1006" s="367" t="s">
        <v>154</v>
      </c>
      <c r="B1006" s="370" t="s">
        <v>200</v>
      </c>
      <c r="C1006" s="370" t="s">
        <v>84</v>
      </c>
      <c r="D1006" s="370" t="s">
        <v>758</v>
      </c>
      <c r="E1006" s="370" t="s">
        <v>155</v>
      </c>
      <c r="F1006" s="201">
        <f>'Пр.4 Ведом23-25'!G859</f>
        <v>0</v>
      </c>
      <c r="G1006" s="201">
        <f>'Пр.4 Ведом23-25'!H859</f>
        <v>0</v>
      </c>
      <c r="H1006" s="201">
        <f>'Пр.4 Ведом23-25'!I859</f>
        <v>0</v>
      </c>
      <c r="I1006" s="233"/>
      <c r="J1006" s="233"/>
      <c r="K1006" s="233"/>
    </row>
    <row r="1007" spans="1:11" s="112" customFormat="1" ht="47.25" x14ac:dyDescent="0.25">
      <c r="A1007" s="230" t="s">
        <v>861</v>
      </c>
      <c r="B1007" s="200" t="s">
        <v>200</v>
      </c>
      <c r="C1007" s="200" t="s">
        <v>84</v>
      </c>
      <c r="D1007" s="200" t="s">
        <v>264</v>
      </c>
      <c r="E1007" s="204"/>
      <c r="F1007" s="198">
        <f t="shared" ref="F1007:H1010" si="437">F1008</f>
        <v>402.7</v>
      </c>
      <c r="G1007" s="198">
        <f t="shared" si="437"/>
        <v>402.7</v>
      </c>
      <c r="H1007" s="198">
        <f t="shared" si="437"/>
        <v>402.7</v>
      </c>
      <c r="I1007" s="233"/>
      <c r="J1007" s="233"/>
      <c r="K1007" s="233"/>
    </row>
    <row r="1008" spans="1:11" s="112" customFormat="1" ht="47.25" x14ac:dyDescent="0.25">
      <c r="A1008" s="230" t="s">
        <v>346</v>
      </c>
      <c r="B1008" s="200" t="s">
        <v>200</v>
      </c>
      <c r="C1008" s="200" t="s">
        <v>84</v>
      </c>
      <c r="D1008" s="200" t="s">
        <v>344</v>
      </c>
      <c r="E1008" s="204"/>
      <c r="F1008" s="198">
        <f t="shared" si="437"/>
        <v>402.7</v>
      </c>
      <c r="G1008" s="198">
        <f t="shared" si="437"/>
        <v>402.7</v>
      </c>
      <c r="H1008" s="198">
        <f t="shared" si="437"/>
        <v>402.7</v>
      </c>
      <c r="I1008" s="233"/>
      <c r="J1008" s="233"/>
      <c r="K1008" s="233"/>
    </row>
    <row r="1009" spans="1:11" s="112" customFormat="1" ht="47.25" x14ac:dyDescent="0.25">
      <c r="A1009" s="28" t="s">
        <v>279</v>
      </c>
      <c r="B1009" s="370" t="s">
        <v>200</v>
      </c>
      <c r="C1009" s="370" t="s">
        <v>84</v>
      </c>
      <c r="D1009" s="370" t="s">
        <v>379</v>
      </c>
      <c r="E1009" s="202"/>
      <c r="F1009" s="201">
        <f t="shared" si="437"/>
        <v>402.7</v>
      </c>
      <c r="G1009" s="201">
        <f t="shared" si="437"/>
        <v>402.7</v>
      </c>
      <c r="H1009" s="201">
        <f t="shared" si="437"/>
        <v>402.7</v>
      </c>
      <c r="I1009" s="233"/>
      <c r="J1009" s="233"/>
      <c r="K1009" s="233"/>
    </row>
    <row r="1010" spans="1:11" s="112" customFormat="1" ht="47.25" x14ac:dyDescent="0.25">
      <c r="A1010" s="20" t="s">
        <v>152</v>
      </c>
      <c r="B1010" s="370" t="s">
        <v>200</v>
      </c>
      <c r="C1010" s="370" t="s">
        <v>84</v>
      </c>
      <c r="D1010" s="370" t="s">
        <v>379</v>
      </c>
      <c r="E1010" s="202" t="s">
        <v>153</v>
      </c>
      <c r="F1010" s="201">
        <f t="shared" si="437"/>
        <v>402.7</v>
      </c>
      <c r="G1010" s="201">
        <f t="shared" si="437"/>
        <v>402.7</v>
      </c>
      <c r="H1010" s="201">
        <f t="shared" si="437"/>
        <v>402.7</v>
      </c>
      <c r="I1010" s="233"/>
      <c r="J1010" s="233"/>
      <c r="K1010" s="233"/>
    </row>
    <row r="1011" spans="1:11" s="112" customFormat="1" ht="15.75" x14ac:dyDescent="0.25">
      <c r="A1011" s="97" t="s">
        <v>154</v>
      </c>
      <c r="B1011" s="370" t="s">
        <v>200</v>
      </c>
      <c r="C1011" s="370" t="s">
        <v>84</v>
      </c>
      <c r="D1011" s="370" t="s">
        <v>379</v>
      </c>
      <c r="E1011" s="202" t="s">
        <v>155</v>
      </c>
      <c r="F1011" s="201">
        <f>'Пр.4 Ведом23-25'!G864</f>
        <v>402.7</v>
      </c>
      <c r="G1011" s="201">
        <f>'Пр.4 Ведом23-25'!H864</f>
        <v>402.7</v>
      </c>
      <c r="H1011" s="201">
        <f>'Пр.4 Ведом23-25'!I864</f>
        <v>402.7</v>
      </c>
      <c r="I1011" s="233"/>
      <c r="J1011" s="233"/>
      <c r="K1011" s="233"/>
    </row>
    <row r="1012" spans="1:11" s="232" customFormat="1" ht="15.75" x14ac:dyDescent="0.25">
      <c r="A1012" s="117" t="s">
        <v>1016</v>
      </c>
      <c r="B1012" s="200" t="s">
        <v>200</v>
      </c>
      <c r="C1012" s="200" t="s">
        <v>123</v>
      </c>
      <c r="D1012" s="200"/>
      <c r="E1012" s="204"/>
      <c r="F1012" s="198">
        <f>F1013+F1036</f>
        <v>18745.330000000002</v>
      </c>
      <c r="G1012" s="198">
        <f t="shared" ref="G1012:H1012" si="438">G1013+G1036</f>
        <v>18827.05</v>
      </c>
      <c r="H1012" s="198">
        <f t="shared" si="438"/>
        <v>19489.59</v>
      </c>
      <c r="I1012" s="366"/>
      <c r="J1012" s="366"/>
      <c r="K1012" s="366"/>
    </row>
    <row r="1013" spans="1:11" s="232" customFormat="1" ht="47.25" x14ac:dyDescent="0.25">
      <c r="A1013" s="199" t="s">
        <v>897</v>
      </c>
      <c r="B1013" s="200" t="s">
        <v>200</v>
      </c>
      <c r="C1013" s="200" t="s">
        <v>123</v>
      </c>
      <c r="D1013" s="200" t="s">
        <v>198</v>
      </c>
      <c r="E1013" s="200"/>
      <c r="F1013" s="198">
        <f>F1014+F1018+F1028+F1032</f>
        <v>18568.93</v>
      </c>
      <c r="G1013" s="198">
        <f t="shared" ref="G1013:H1013" si="439">G1014+G1018+G1028+G1032</f>
        <v>18650.649999999998</v>
      </c>
      <c r="H1013" s="198">
        <f t="shared" si="439"/>
        <v>19313.189999999999</v>
      </c>
      <c r="I1013" s="366"/>
      <c r="J1013" s="366"/>
      <c r="K1013" s="366"/>
    </row>
    <row r="1014" spans="1:11" s="232" customFormat="1" ht="31.5" x14ac:dyDescent="0.25">
      <c r="A1014" s="199" t="s">
        <v>380</v>
      </c>
      <c r="B1014" s="200" t="s">
        <v>200</v>
      </c>
      <c r="C1014" s="200" t="s">
        <v>123</v>
      </c>
      <c r="D1014" s="200" t="s">
        <v>604</v>
      </c>
      <c r="E1014" s="200"/>
      <c r="F1014" s="198">
        <f t="shared" ref="F1014:H1016" si="440">F1015</f>
        <v>17557.53</v>
      </c>
      <c r="G1014" s="198">
        <f t="shared" si="440"/>
        <v>17716.349999999999</v>
      </c>
      <c r="H1014" s="198">
        <f t="shared" si="440"/>
        <v>18354.689999999999</v>
      </c>
      <c r="I1014" s="366"/>
      <c r="J1014" s="366"/>
      <c r="K1014" s="366"/>
    </row>
    <row r="1015" spans="1:11" s="232" customFormat="1" ht="31.5" x14ac:dyDescent="0.25">
      <c r="A1015" s="367" t="s">
        <v>202</v>
      </c>
      <c r="B1015" s="370" t="s">
        <v>200</v>
      </c>
      <c r="C1015" s="370" t="s">
        <v>123</v>
      </c>
      <c r="D1015" s="370" t="s">
        <v>605</v>
      </c>
      <c r="E1015" s="370"/>
      <c r="F1015" s="201">
        <f t="shared" si="440"/>
        <v>17557.53</v>
      </c>
      <c r="G1015" s="201">
        <f t="shared" si="440"/>
        <v>17716.349999999999</v>
      </c>
      <c r="H1015" s="201">
        <f t="shared" si="440"/>
        <v>18354.689999999999</v>
      </c>
      <c r="I1015" s="366"/>
      <c r="J1015" s="366"/>
      <c r="K1015" s="366"/>
    </row>
    <row r="1016" spans="1:11" s="232" customFormat="1" ht="47.25" x14ac:dyDescent="0.25">
      <c r="A1016" s="367" t="s">
        <v>152</v>
      </c>
      <c r="B1016" s="370" t="s">
        <v>200</v>
      </c>
      <c r="C1016" s="370" t="s">
        <v>123</v>
      </c>
      <c r="D1016" s="370" t="s">
        <v>605</v>
      </c>
      <c r="E1016" s="370" t="s">
        <v>153</v>
      </c>
      <c r="F1016" s="201">
        <f t="shared" si="440"/>
        <v>17557.53</v>
      </c>
      <c r="G1016" s="201">
        <f t="shared" si="440"/>
        <v>17716.349999999999</v>
      </c>
      <c r="H1016" s="201">
        <f t="shared" si="440"/>
        <v>18354.689999999999</v>
      </c>
      <c r="I1016" s="366"/>
      <c r="J1016" s="366"/>
      <c r="K1016" s="366"/>
    </row>
    <row r="1017" spans="1:11" s="232" customFormat="1" ht="15.75" x14ac:dyDescent="0.25">
      <c r="A1017" s="367" t="s">
        <v>154</v>
      </c>
      <c r="B1017" s="370" t="s">
        <v>200</v>
      </c>
      <c r="C1017" s="370" t="s">
        <v>123</v>
      </c>
      <c r="D1017" s="370" t="s">
        <v>605</v>
      </c>
      <c r="E1017" s="370" t="s">
        <v>155</v>
      </c>
      <c r="F1017" s="18">
        <f>'Пр.4 Ведом23-25'!G870</f>
        <v>17557.53</v>
      </c>
      <c r="G1017" s="18">
        <f>'Пр.4 Ведом23-25'!H870</f>
        <v>17716.349999999999</v>
      </c>
      <c r="H1017" s="18">
        <f>'Пр.4 Ведом23-25'!I870</f>
        <v>18354.689999999999</v>
      </c>
      <c r="I1017" s="366"/>
      <c r="J1017" s="366"/>
      <c r="K1017" s="366"/>
    </row>
    <row r="1018" spans="1:11" s="232" customFormat="1" ht="31.5" x14ac:dyDescent="0.25">
      <c r="A1018" s="199" t="s">
        <v>384</v>
      </c>
      <c r="B1018" s="200" t="s">
        <v>200</v>
      </c>
      <c r="C1018" s="200" t="s">
        <v>123</v>
      </c>
      <c r="D1018" s="200" t="s">
        <v>606</v>
      </c>
      <c r="E1018" s="200"/>
      <c r="F1018" s="27">
        <f>F1022+F1025</f>
        <v>136</v>
      </c>
      <c r="G1018" s="27">
        <f t="shared" ref="G1018:H1018" si="441">G1022+G1025</f>
        <v>36</v>
      </c>
      <c r="H1018" s="27">
        <f t="shared" si="441"/>
        <v>36</v>
      </c>
      <c r="I1018" s="366"/>
      <c r="J1018" s="366"/>
      <c r="K1018" s="366"/>
    </row>
    <row r="1019" spans="1:11" s="232" customFormat="1" ht="31.5" hidden="1" x14ac:dyDescent="0.25">
      <c r="A1019" s="367" t="s">
        <v>156</v>
      </c>
      <c r="B1019" s="370" t="s">
        <v>200</v>
      </c>
      <c r="C1019" s="370" t="s">
        <v>84</v>
      </c>
      <c r="D1019" s="370" t="s">
        <v>641</v>
      </c>
      <c r="E1019" s="370"/>
      <c r="F1019" s="201">
        <f>F1020</f>
        <v>0</v>
      </c>
      <c r="G1019" s="201">
        <f t="shared" ref="G1019:H1020" si="442">G1020</f>
        <v>0</v>
      </c>
      <c r="H1019" s="201">
        <f t="shared" si="442"/>
        <v>0</v>
      </c>
      <c r="I1019" s="366"/>
      <c r="J1019" s="366"/>
      <c r="K1019" s="366"/>
    </row>
    <row r="1020" spans="1:11" s="232" customFormat="1" ht="47.25" hidden="1" x14ac:dyDescent="0.25">
      <c r="A1020" s="367" t="s">
        <v>152</v>
      </c>
      <c r="B1020" s="370" t="s">
        <v>200</v>
      </c>
      <c r="C1020" s="370" t="s">
        <v>84</v>
      </c>
      <c r="D1020" s="370" t="s">
        <v>641</v>
      </c>
      <c r="E1020" s="370" t="s">
        <v>153</v>
      </c>
      <c r="F1020" s="201">
        <f>F1021</f>
        <v>0</v>
      </c>
      <c r="G1020" s="201">
        <f t="shared" si="442"/>
        <v>0</v>
      </c>
      <c r="H1020" s="201">
        <f t="shared" si="442"/>
        <v>0</v>
      </c>
      <c r="I1020" s="366"/>
      <c r="J1020" s="366"/>
      <c r="K1020" s="366"/>
    </row>
    <row r="1021" spans="1:11" s="232" customFormat="1" ht="15.75" hidden="1" x14ac:dyDescent="0.25">
      <c r="A1021" s="367" t="s">
        <v>154</v>
      </c>
      <c r="B1021" s="370" t="s">
        <v>200</v>
      </c>
      <c r="C1021" s="370" t="s">
        <v>84</v>
      </c>
      <c r="D1021" s="370" t="s">
        <v>641</v>
      </c>
      <c r="E1021" s="370" t="s">
        <v>155</v>
      </c>
      <c r="F1021" s="201"/>
      <c r="G1021" s="201"/>
      <c r="H1021" s="201"/>
      <c r="I1021" s="366"/>
      <c r="J1021" s="366"/>
      <c r="K1021" s="366"/>
    </row>
    <row r="1022" spans="1:11" s="232" customFormat="1" ht="31.5" x14ac:dyDescent="0.25">
      <c r="A1022" s="367" t="s">
        <v>863</v>
      </c>
      <c r="B1022" s="370" t="s">
        <v>200</v>
      </c>
      <c r="C1022" s="370" t="s">
        <v>123</v>
      </c>
      <c r="D1022" s="370" t="s">
        <v>642</v>
      </c>
      <c r="E1022" s="370"/>
      <c r="F1022" s="201">
        <f>F1023</f>
        <v>100</v>
      </c>
      <c r="G1022" s="201">
        <f t="shared" ref="G1022:H1023" si="443">G1023</f>
        <v>0</v>
      </c>
      <c r="H1022" s="201">
        <f t="shared" si="443"/>
        <v>0</v>
      </c>
      <c r="I1022" s="366"/>
      <c r="J1022" s="366"/>
      <c r="K1022" s="366"/>
    </row>
    <row r="1023" spans="1:11" s="232" customFormat="1" ht="47.25" x14ac:dyDescent="0.25">
      <c r="A1023" s="367" t="s">
        <v>152</v>
      </c>
      <c r="B1023" s="370" t="s">
        <v>200</v>
      </c>
      <c r="C1023" s="370" t="s">
        <v>123</v>
      </c>
      <c r="D1023" s="370" t="s">
        <v>642</v>
      </c>
      <c r="E1023" s="370" t="s">
        <v>153</v>
      </c>
      <c r="F1023" s="201">
        <f>F1024</f>
        <v>100</v>
      </c>
      <c r="G1023" s="201">
        <f t="shared" si="443"/>
        <v>0</v>
      </c>
      <c r="H1023" s="201">
        <f t="shared" si="443"/>
        <v>0</v>
      </c>
      <c r="I1023" s="366"/>
      <c r="J1023" s="366"/>
      <c r="K1023" s="366"/>
    </row>
    <row r="1024" spans="1:11" s="232" customFormat="1" ht="15.75" x14ac:dyDescent="0.25">
      <c r="A1024" s="367" t="s">
        <v>154</v>
      </c>
      <c r="B1024" s="370" t="s">
        <v>200</v>
      </c>
      <c r="C1024" s="370" t="s">
        <v>123</v>
      </c>
      <c r="D1024" s="370" t="s">
        <v>642</v>
      </c>
      <c r="E1024" s="370" t="s">
        <v>155</v>
      </c>
      <c r="F1024" s="201">
        <f>'Пр.4 Ведом23-25'!G877</f>
        <v>100</v>
      </c>
      <c r="G1024" s="201">
        <f>'Пр.4 Ведом23-25'!H877</f>
        <v>0</v>
      </c>
      <c r="H1024" s="201">
        <f>'Пр.4 Ведом23-25'!I877</f>
        <v>0</v>
      </c>
      <c r="I1024" s="366"/>
      <c r="J1024" s="366"/>
      <c r="K1024" s="366"/>
    </row>
    <row r="1025" spans="1:11" s="232" customFormat="1" ht="31.5" x14ac:dyDescent="0.25">
      <c r="A1025" s="367" t="s">
        <v>157</v>
      </c>
      <c r="B1025" s="370" t="s">
        <v>200</v>
      </c>
      <c r="C1025" s="370" t="s">
        <v>123</v>
      </c>
      <c r="D1025" s="370" t="s">
        <v>607</v>
      </c>
      <c r="E1025" s="370"/>
      <c r="F1025" s="201">
        <f>F1026</f>
        <v>36</v>
      </c>
      <c r="G1025" s="201">
        <f t="shared" ref="G1025:H1026" si="444">G1026</f>
        <v>36</v>
      </c>
      <c r="H1025" s="201">
        <f t="shared" si="444"/>
        <v>36</v>
      </c>
      <c r="I1025" s="366"/>
      <c r="J1025" s="366"/>
      <c r="K1025" s="366"/>
    </row>
    <row r="1026" spans="1:11" s="232" customFormat="1" ht="47.25" x14ac:dyDescent="0.25">
      <c r="A1026" s="367" t="s">
        <v>152</v>
      </c>
      <c r="B1026" s="370" t="s">
        <v>200</v>
      </c>
      <c r="C1026" s="370" t="s">
        <v>123</v>
      </c>
      <c r="D1026" s="370" t="s">
        <v>607</v>
      </c>
      <c r="E1026" s="370" t="s">
        <v>153</v>
      </c>
      <c r="F1026" s="201">
        <f>F1027</f>
        <v>36</v>
      </c>
      <c r="G1026" s="201">
        <f t="shared" si="444"/>
        <v>36</v>
      </c>
      <c r="H1026" s="201">
        <f t="shared" si="444"/>
        <v>36</v>
      </c>
      <c r="I1026" s="366"/>
      <c r="J1026" s="366"/>
      <c r="K1026" s="366"/>
    </row>
    <row r="1027" spans="1:11" s="232" customFormat="1" ht="15.75" x14ac:dyDescent="0.25">
      <c r="A1027" s="367" t="s">
        <v>154</v>
      </c>
      <c r="B1027" s="370" t="s">
        <v>200</v>
      </c>
      <c r="C1027" s="370" t="s">
        <v>123</v>
      </c>
      <c r="D1027" s="370" t="s">
        <v>607</v>
      </c>
      <c r="E1027" s="370" t="s">
        <v>155</v>
      </c>
      <c r="F1027" s="201">
        <f>'Пр.4 Ведом23-25'!G880</f>
        <v>36</v>
      </c>
      <c r="G1027" s="201">
        <f>'Пр.4 Ведом23-25'!H880</f>
        <v>36</v>
      </c>
      <c r="H1027" s="201">
        <f>'Пр.4 Ведом23-25'!I880</f>
        <v>36</v>
      </c>
      <c r="I1027" s="366"/>
      <c r="J1027" s="366"/>
      <c r="K1027" s="366"/>
    </row>
    <row r="1028" spans="1:11" s="232" customFormat="1" ht="31.5" x14ac:dyDescent="0.25">
      <c r="A1028" s="199" t="s">
        <v>385</v>
      </c>
      <c r="B1028" s="200" t="s">
        <v>200</v>
      </c>
      <c r="C1028" s="200" t="s">
        <v>123</v>
      </c>
      <c r="D1028" s="200" t="s">
        <v>608</v>
      </c>
      <c r="E1028" s="200"/>
      <c r="F1028" s="27">
        <f>F1029</f>
        <v>301</v>
      </c>
      <c r="G1028" s="27">
        <f t="shared" ref="G1028:H1030" si="445">G1029</f>
        <v>301</v>
      </c>
      <c r="H1028" s="27">
        <f t="shared" si="445"/>
        <v>301</v>
      </c>
      <c r="I1028" s="366"/>
      <c r="J1028" s="366"/>
      <c r="K1028" s="366"/>
    </row>
    <row r="1029" spans="1:11" s="232" customFormat="1" ht="31.5" x14ac:dyDescent="0.25">
      <c r="A1029" s="28" t="s">
        <v>266</v>
      </c>
      <c r="B1029" s="370" t="s">
        <v>200</v>
      </c>
      <c r="C1029" s="370" t="s">
        <v>123</v>
      </c>
      <c r="D1029" s="370" t="s">
        <v>609</v>
      </c>
      <c r="E1029" s="370"/>
      <c r="F1029" s="201">
        <f>F1030</f>
        <v>301</v>
      </c>
      <c r="G1029" s="201">
        <f t="shared" si="445"/>
        <v>301</v>
      </c>
      <c r="H1029" s="201">
        <f t="shared" si="445"/>
        <v>301</v>
      </c>
      <c r="I1029" s="366"/>
      <c r="J1029" s="366"/>
      <c r="K1029" s="366"/>
    </row>
    <row r="1030" spans="1:11" s="232" customFormat="1" ht="47.25" x14ac:dyDescent="0.25">
      <c r="A1030" s="21" t="s">
        <v>152</v>
      </c>
      <c r="B1030" s="370" t="s">
        <v>200</v>
      </c>
      <c r="C1030" s="370" t="s">
        <v>123</v>
      </c>
      <c r="D1030" s="370" t="s">
        <v>609</v>
      </c>
      <c r="E1030" s="370" t="s">
        <v>153</v>
      </c>
      <c r="F1030" s="201">
        <f>F1031</f>
        <v>301</v>
      </c>
      <c r="G1030" s="201">
        <f t="shared" si="445"/>
        <v>301</v>
      </c>
      <c r="H1030" s="201">
        <f t="shared" si="445"/>
        <v>301</v>
      </c>
      <c r="I1030" s="366"/>
      <c r="J1030" s="366"/>
      <c r="K1030" s="366"/>
    </row>
    <row r="1031" spans="1:11" s="232" customFormat="1" ht="15.75" x14ac:dyDescent="0.25">
      <c r="A1031" s="21" t="s">
        <v>154</v>
      </c>
      <c r="B1031" s="370" t="s">
        <v>200</v>
      </c>
      <c r="C1031" s="370" t="s">
        <v>123</v>
      </c>
      <c r="D1031" s="370" t="s">
        <v>609</v>
      </c>
      <c r="E1031" s="370" t="s">
        <v>155</v>
      </c>
      <c r="F1031" s="201">
        <f>'Пр.4 Ведом23-25'!G884</f>
        <v>301</v>
      </c>
      <c r="G1031" s="201">
        <f>'Пр.4 Ведом23-25'!H884</f>
        <v>301</v>
      </c>
      <c r="H1031" s="201">
        <f>'Пр.4 Ведом23-25'!I884</f>
        <v>301</v>
      </c>
      <c r="I1031" s="366"/>
      <c r="J1031" s="366"/>
      <c r="K1031" s="366"/>
    </row>
    <row r="1032" spans="1:11" s="232" customFormat="1" ht="47.25" x14ac:dyDescent="0.25">
      <c r="A1032" s="199" t="s">
        <v>354</v>
      </c>
      <c r="B1032" s="200" t="s">
        <v>200</v>
      </c>
      <c r="C1032" s="200" t="s">
        <v>123</v>
      </c>
      <c r="D1032" s="200" t="s">
        <v>610</v>
      </c>
      <c r="E1032" s="200"/>
      <c r="F1032" s="198">
        <f t="shared" ref="F1032:H1034" si="446">F1033</f>
        <v>574.4</v>
      </c>
      <c r="G1032" s="198">
        <f t="shared" si="446"/>
        <v>597.29999999999995</v>
      </c>
      <c r="H1032" s="198">
        <f t="shared" si="446"/>
        <v>621.5</v>
      </c>
      <c r="I1032" s="366"/>
      <c r="J1032" s="366"/>
      <c r="K1032" s="366"/>
    </row>
    <row r="1033" spans="1:11" s="232" customFormat="1" ht="47.25" x14ac:dyDescent="0.25">
      <c r="A1033" s="367" t="s">
        <v>860</v>
      </c>
      <c r="B1033" s="370" t="s">
        <v>200</v>
      </c>
      <c r="C1033" s="370" t="s">
        <v>123</v>
      </c>
      <c r="D1033" s="370" t="s">
        <v>867</v>
      </c>
      <c r="E1033" s="370"/>
      <c r="F1033" s="201">
        <f t="shared" si="446"/>
        <v>574.4</v>
      </c>
      <c r="G1033" s="201">
        <f t="shared" si="446"/>
        <v>597.29999999999995</v>
      </c>
      <c r="H1033" s="201">
        <f t="shared" si="446"/>
        <v>621.5</v>
      </c>
      <c r="I1033" s="366"/>
      <c r="J1033" s="366"/>
      <c r="K1033" s="366"/>
    </row>
    <row r="1034" spans="1:11" s="232" customFormat="1" ht="47.25" x14ac:dyDescent="0.25">
      <c r="A1034" s="367" t="s">
        <v>152</v>
      </c>
      <c r="B1034" s="370" t="s">
        <v>200</v>
      </c>
      <c r="C1034" s="370" t="s">
        <v>123</v>
      </c>
      <c r="D1034" s="370" t="s">
        <v>867</v>
      </c>
      <c r="E1034" s="370" t="s">
        <v>153</v>
      </c>
      <c r="F1034" s="201">
        <f t="shared" si="446"/>
        <v>574.4</v>
      </c>
      <c r="G1034" s="201">
        <f t="shared" si="446"/>
        <v>597.29999999999995</v>
      </c>
      <c r="H1034" s="201">
        <f t="shared" si="446"/>
        <v>621.5</v>
      </c>
      <c r="I1034" s="366"/>
      <c r="J1034" s="366"/>
      <c r="K1034" s="366"/>
    </row>
    <row r="1035" spans="1:11" s="232" customFormat="1" ht="15.75" x14ac:dyDescent="0.25">
      <c r="A1035" s="367" t="s">
        <v>154</v>
      </c>
      <c r="B1035" s="370" t="s">
        <v>200</v>
      </c>
      <c r="C1035" s="370" t="s">
        <v>123</v>
      </c>
      <c r="D1035" s="370" t="s">
        <v>867</v>
      </c>
      <c r="E1035" s="370" t="s">
        <v>155</v>
      </c>
      <c r="F1035" s="201">
        <f>'Пр.4 Ведом23-25'!G888</f>
        <v>574.4</v>
      </c>
      <c r="G1035" s="201">
        <f>'Пр.4 Ведом23-25'!H888</f>
        <v>597.29999999999995</v>
      </c>
      <c r="H1035" s="201">
        <f>'Пр.4 Ведом23-25'!I888</f>
        <v>621.5</v>
      </c>
      <c r="I1035" s="366"/>
      <c r="J1035" s="366"/>
      <c r="K1035" s="366"/>
    </row>
    <row r="1036" spans="1:11" s="232" customFormat="1" ht="47.25" x14ac:dyDescent="0.25">
      <c r="A1036" s="230" t="s">
        <v>861</v>
      </c>
      <c r="B1036" s="200" t="s">
        <v>200</v>
      </c>
      <c r="C1036" s="200" t="s">
        <v>123</v>
      </c>
      <c r="D1036" s="200" t="s">
        <v>264</v>
      </c>
      <c r="E1036" s="204"/>
      <c r="F1036" s="198">
        <f t="shared" ref="F1036:H1039" si="447">F1037</f>
        <v>176.4</v>
      </c>
      <c r="G1036" s="198">
        <f t="shared" si="447"/>
        <v>176.4</v>
      </c>
      <c r="H1036" s="198">
        <f t="shared" si="447"/>
        <v>176.4</v>
      </c>
      <c r="I1036" s="366"/>
      <c r="J1036" s="366"/>
      <c r="K1036" s="366"/>
    </row>
    <row r="1037" spans="1:11" s="232" customFormat="1" ht="47.25" x14ac:dyDescent="0.25">
      <c r="A1037" s="230" t="s">
        <v>346</v>
      </c>
      <c r="B1037" s="200" t="s">
        <v>200</v>
      </c>
      <c r="C1037" s="200" t="s">
        <v>123</v>
      </c>
      <c r="D1037" s="200" t="s">
        <v>344</v>
      </c>
      <c r="E1037" s="204"/>
      <c r="F1037" s="198">
        <f t="shared" si="447"/>
        <v>176.4</v>
      </c>
      <c r="G1037" s="198">
        <f t="shared" si="447"/>
        <v>176.4</v>
      </c>
      <c r="H1037" s="198">
        <f t="shared" si="447"/>
        <v>176.4</v>
      </c>
      <c r="I1037" s="366"/>
      <c r="J1037" s="366"/>
      <c r="K1037" s="366"/>
    </row>
    <row r="1038" spans="1:11" s="232" customFormat="1" ht="47.25" x14ac:dyDescent="0.25">
      <c r="A1038" s="28" t="s">
        <v>279</v>
      </c>
      <c r="B1038" s="370" t="s">
        <v>200</v>
      </c>
      <c r="C1038" s="370" t="s">
        <v>123</v>
      </c>
      <c r="D1038" s="370" t="s">
        <v>379</v>
      </c>
      <c r="E1038" s="202"/>
      <c r="F1038" s="201">
        <f t="shared" si="447"/>
        <v>176.4</v>
      </c>
      <c r="G1038" s="201">
        <f t="shared" si="447"/>
        <v>176.4</v>
      </c>
      <c r="H1038" s="201">
        <f t="shared" si="447"/>
        <v>176.4</v>
      </c>
      <c r="I1038" s="366"/>
      <c r="J1038" s="366"/>
      <c r="K1038" s="366"/>
    </row>
    <row r="1039" spans="1:11" s="232" customFormat="1" ht="47.25" x14ac:dyDescent="0.25">
      <c r="A1039" s="20" t="s">
        <v>152</v>
      </c>
      <c r="B1039" s="370" t="s">
        <v>200</v>
      </c>
      <c r="C1039" s="370" t="s">
        <v>123</v>
      </c>
      <c r="D1039" s="370" t="s">
        <v>379</v>
      </c>
      <c r="E1039" s="202" t="s">
        <v>153</v>
      </c>
      <c r="F1039" s="201">
        <f t="shared" si="447"/>
        <v>176.4</v>
      </c>
      <c r="G1039" s="201">
        <f t="shared" si="447"/>
        <v>176.4</v>
      </c>
      <c r="H1039" s="201">
        <f t="shared" si="447"/>
        <v>176.4</v>
      </c>
      <c r="I1039" s="366"/>
      <c r="J1039" s="366"/>
      <c r="K1039" s="366"/>
    </row>
    <row r="1040" spans="1:11" s="232" customFormat="1" ht="15.75" x14ac:dyDescent="0.25">
      <c r="A1040" s="97" t="s">
        <v>154</v>
      </c>
      <c r="B1040" s="370" t="s">
        <v>200</v>
      </c>
      <c r="C1040" s="370" t="s">
        <v>123</v>
      </c>
      <c r="D1040" s="370" t="s">
        <v>379</v>
      </c>
      <c r="E1040" s="202" t="s">
        <v>155</v>
      </c>
      <c r="F1040" s="201">
        <f>'Пр.4 Ведом23-25'!G893</f>
        <v>176.4</v>
      </c>
      <c r="G1040" s="201">
        <f>'Пр.4 Ведом23-25'!H893</f>
        <v>176.4</v>
      </c>
      <c r="H1040" s="201">
        <f>'Пр.4 Ведом23-25'!I893</f>
        <v>176.4</v>
      </c>
      <c r="I1040" s="366"/>
      <c r="J1040" s="366"/>
      <c r="K1040" s="366"/>
    </row>
    <row r="1041" spans="1:11" s="112" customFormat="1" ht="31.5" x14ac:dyDescent="0.25">
      <c r="A1041" s="199" t="s">
        <v>203</v>
      </c>
      <c r="B1041" s="200" t="s">
        <v>200</v>
      </c>
      <c r="C1041" s="200" t="s">
        <v>132</v>
      </c>
      <c r="D1041" s="200"/>
      <c r="E1041" s="200"/>
      <c r="F1041" s="198">
        <f>F1042+F1052+F1064</f>
        <v>18111.2</v>
      </c>
      <c r="G1041" s="198">
        <f t="shared" ref="G1041:H1041" si="448">G1042+G1052+G1064</f>
        <v>18017.71</v>
      </c>
      <c r="H1041" s="198">
        <f t="shared" si="448"/>
        <v>19103.849999999999</v>
      </c>
      <c r="I1041" s="233"/>
      <c r="J1041" s="233"/>
      <c r="K1041" s="233"/>
    </row>
    <row r="1042" spans="1:11" s="112" customFormat="1" ht="31.5" x14ac:dyDescent="0.25">
      <c r="A1042" s="199" t="s">
        <v>367</v>
      </c>
      <c r="B1042" s="200" t="s">
        <v>200</v>
      </c>
      <c r="C1042" s="200" t="s">
        <v>132</v>
      </c>
      <c r="D1042" s="200" t="s">
        <v>326</v>
      </c>
      <c r="E1042" s="200"/>
      <c r="F1042" s="198">
        <f>F1043</f>
        <v>6871.19</v>
      </c>
      <c r="G1042" s="198">
        <f t="shared" ref="G1042:H1042" si="449">G1043</f>
        <v>6941.95</v>
      </c>
      <c r="H1042" s="198">
        <f t="shared" si="449"/>
        <v>7212.73</v>
      </c>
      <c r="I1042" s="233"/>
      <c r="J1042" s="233"/>
      <c r="K1042" s="233"/>
    </row>
    <row r="1043" spans="1:11" s="112" customFormat="1" ht="15.75" x14ac:dyDescent="0.25">
      <c r="A1043" s="199" t="s">
        <v>368</v>
      </c>
      <c r="B1043" s="200" t="s">
        <v>200</v>
      </c>
      <c r="C1043" s="200" t="s">
        <v>132</v>
      </c>
      <c r="D1043" s="200" t="s">
        <v>327</v>
      </c>
      <c r="E1043" s="200"/>
      <c r="F1043" s="198">
        <f>F1044+F1049</f>
        <v>6871.19</v>
      </c>
      <c r="G1043" s="198">
        <f t="shared" ref="G1043:H1043" si="450">G1044+G1049</f>
        <v>6941.95</v>
      </c>
      <c r="H1043" s="198">
        <f t="shared" si="450"/>
        <v>7212.73</v>
      </c>
      <c r="I1043" s="233"/>
      <c r="J1043" s="233"/>
      <c r="K1043" s="233"/>
    </row>
    <row r="1044" spans="1:11" s="232" customFormat="1" ht="31.5" x14ac:dyDescent="0.25">
      <c r="A1044" s="367" t="s">
        <v>351</v>
      </c>
      <c r="B1044" s="370" t="s">
        <v>200</v>
      </c>
      <c r="C1044" s="370" t="s">
        <v>132</v>
      </c>
      <c r="D1044" s="370" t="s">
        <v>328</v>
      </c>
      <c r="E1044" s="370"/>
      <c r="F1044" s="201">
        <f>F1045+F1047</f>
        <v>6699.19</v>
      </c>
      <c r="G1044" s="201">
        <f t="shared" ref="G1044:H1044" si="451">G1045+G1047</f>
        <v>6769.95</v>
      </c>
      <c r="H1044" s="201">
        <f t="shared" si="451"/>
        <v>7040.73</v>
      </c>
      <c r="I1044" s="233"/>
      <c r="J1044" s="233"/>
      <c r="K1044" s="233"/>
    </row>
    <row r="1045" spans="1:11" s="232" customFormat="1" ht="78.75" x14ac:dyDescent="0.25">
      <c r="A1045" s="367" t="s">
        <v>87</v>
      </c>
      <c r="B1045" s="370" t="s">
        <v>200</v>
      </c>
      <c r="C1045" s="370" t="s">
        <v>132</v>
      </c>
      <c r="D1045" s="370" t="s">
        <v>328</v>
      </c>
      <c r="E1045" s="370" t="s">
        <v>88</v>
      </c>
      <c r="F1045" s="201">
        <f>F1046</f>
        <v>6595.44</v>
      </c>
      <c r="G1045" s="201">
        <f t="shared" ref="G1045:H1045" si="452">G1046</f>
        <v>6769.95</v>
      </c>
      <c r="H1045" s="201">
        <f t="shared" si="452"/>
        <v>7040.73</v>
      </c>
      <c r="I1045" s="233"/>
      <c r="J1045" s="233"/>
      <c r="K1045" s="233"/>
    </row>
    <row r="1046" spans="1:11" s="232" customFormat="1" ht="31.5" x14ac:dyDescent="0.25">
      <c r="A1046" s="367" t="s">
        <v>89</v>
      </c>
      <c r="B1046" s="370" t="s">
        <v>200</v>
      </c>
      <c r="C1046" s="370" t="s">
        <v>132</v>
      </c>
      <c r="D1046" s="370" t="s">
        <v>328</v>
      </c>
      <c r="E1046" s="370" t="s">
        <v>90</v>
      </c>
      <c r="F1046" s="18">
        <f>'Пр.4 Ведом23-25'!G899</f>
        <v>6595.44</v>
      </c>
      <c r="G1046" s="18">
        <f>'Пр.4 Ведом23-25'!H899</f>
        <v>6769.95</v>
      </c>
      <c r="H1046" s="18">
        <f>'Пр.4 Ведом23-25'!I899</f>
        <v>7040.73</v>
      </c>
      <c r="I1046" s="233"/>
      <c r="J1046" s="233"/>
      <c r="K1046" s="233"/>
    </row>
    <row r="1047" spans="1:11" s="194" customFormat="1" ht="31.5" x14ac:dyDescent="0.25">
      <c r="A1047" s="367" t="s">
        <v>91</v>
      </c>
      <c r="B1047" s="370" t="s">
        <v>200</v>
      </c>
      <c r="C1047" s="370" t="s">
        <v>132</v>
      </c>
      <c r="D1047" s="370" t="s">
        <v>328</v>
      </c>
      <c r="E1047" s="370" t="s">
        <v>92</v>
      </c>
      <c r="F1047" s="18">
        <f>F1048</f>
        <v>103.75</v>
      </c>
      <c r="G1047" s="18">
        <f t="shared" ref="G1047:H1047" si="453">G1048</f>
        <v>0</v>
      </c>
      <c r="H1047" s="18">
        <f t="shared" si="453"/>
        <v>0</v>
      </c>
      <c r="I1047" s="233"/>
      <c r="J1047" s="233"/>
      <c r="K1047" s="233"/>
    </row>
    <row r="1048" spans="1:11" s="194" customFormat="1" ht="47.25" x14ac:dyDescent="0.25">
      <c r="A1048" s="367" t="s">
        <v>93</v>
      </c>
      <c r="B1048" s="370" t="s">
        <v>200</v>
      </c>
      <c r="C1048" s="370" t="s">
        <v>132</v>
      </c>
      <c r="D1048" s="370" t="s">
        <v>328</v>
      </c>
      <c r="E1048" s="370" t="s">
        <v>94</v>
      </c>
      <c r="F1048" s="18">
        <f>'Пр.4 Ведом23-25'!G901</f>
        <v>103.75</v>
      </c>
      <c r="G1048" s="18">
        <f>'Пр.4 Ведом23-25'!H901</f>
        <v>0</v>
      </c>
      <c r="H1048" s="18">
        <f>'Пр.4 Ведом23-25'!I901</f>
        <v>0</v>
      </c>
      <c r="I1048" s="233"/>
      <c r="J1048" s="233"/>
      <c r="K1048" s="233"/>
    </row>
    <row r="1049" spans="1:11" s="194" customFormat="1" ht="47.25" x14ac:dyDescent="0.25">
      <c r="A1049" s="367" t="s">
        <v>309</v>
      </c>
      <c r="B1049" s="370" t="s">
        <v>200</v>
      </c>
      <c r="C1049" s="370" t="s">
        <v>132</v>
      </c>
      <c r="D1049" s="370" t="s">
        <v>330</v>
      </c>
      <c r="E1049" s="370"/>
      <c r="F1049" s="201">
        <f>F1050</f>
        <v>172</v>
      </c>
      <c r="G1049" s="201">
        <f t="shared" ref="G1049:H1050" si="454">G1050</f>
        <v>172</v>
      </c>
      <c r="H1049" s="201">
        <f t="shared" si="454"/>
        <v>172</v>
      </c>
      <c r="I1049" s="233"/>
      <c r="J1049" s="233"/>
      <c r="K1049" s="233"/>
    </row>
    <row r="1050" spans="1:11" s="194" customFormat="1" ht="78.75" x14ac:dyDescent="0.25">
      <c r="A1050" s="367" t="s">
        <v>87</v>
      </c>
      <c r="B1050" s="370" t="s">
        <v>200</v>
      </c>
      <c r="C1050" s="370" t="s">
        <v>132</v>
      </c>
      <c r="D1050" s="370" t="s">
        <v>330</v>
      </c>
      <c r="E1050" s="370" t="s">
        <v>88</v>
      </c>
      <c r="F1050" s="201">
        <f>F1051</f>
        <v>172</v>
      </c>
      <c r="G1050" s="201">
        <f t="shared" si="454"/>
        <v>172</v>
      </c>
      <c r="H1050" s="201">
        <f t="shared" si="454"/>
        <v>172</v>
      </c>
      <c r="I1050" s="233"/>
      <c r="J1050" s="233"/>
      <c r="K1050" s="233"/>
    </row>
    <row r="1051" spans="1:11" s="232" customFormat="1" ht="31.5" x14ac:dyDescent="0.25">
      <c r="A1051" s="367" t="s">
        <v>89</v>
      </c>
      <c r="B1051" s="370" t="s">
        <v>200</v>
      </c>
      <c r="C1051" s="370" t="s">
        <v>132</v>
      </c>
      <c r="D1051" s="370" t="s">
        <v>330</v>
      </c>
      <c r="E1051" s="370" t="s">
        <v>90</v>
      </c>
      <c r="F1051" s="201">
        <f>'Пр.4 Ведом23-25'!G904</f>
        <v>172</v>
      </c>
      <c r="G1051" s="201">
        <f>'Пр.4 Ведом23-25'!H904</f>
        <v>172</v>
      </c>
      <c r="H1051" s="201">
        <f>'Пр.4 Ведом23-25'!I904</f>
        <v>172</v>
      </c>
      <c r="I1051" s="233"/>
      <c r="J1051" s="233"/>
      <c r="K1051" s="233"/>
    </row>
    <row r="1052" spans="1:11" s="232" customFormat="1" ht="15.75" x14ac:dyDescent="0.25">
      <c r="A1052" s="199" t="s">
        <v>100</v>
      </c>
      <c r="B1052" s="200" t="s">
        <v>200</v>
      </c>
      <c r="C1052" s="200" t="s">
        <v>132</v>
      </c>
      <c r="D1052" s="200" t="s">
        <v>334</v>
      </c>
      <c r="E1052" s="200"/>
      <c r="F1052" s="198">
        <f>F1053</f>
        <v>8240.01</v>
      </c>
      <c r="G1052" s="198">
        <f t="shared" ref="G1052:H1052" si="455">G1053</f>
        <v>8575.76</v>
      </c>
      <c r="H1052" s="198">
        <f t="shared" si="455"/>
        <v>8891.1200000000008</v>
      </c>
      <c r="I1052" s="233"/>
      <c r="J1052" s="233"/>
      <c r="K1052" s="233"/>
    </row>
    <row r="1053" spans="1:11" s="232" customFormat="1" ht="15.75" x14ac:dyDescent="0.25">
      <c r="A1053" s="199" t="s">
        <v>742</v>
      </c>
      <c r="B1053" s="200" t="s">
        <v>200</v>
      </c>
      <c r="C1053" s="200" t="s">
        <v>132</v>
      </c>
      <c r="D1053" s="200" t="s">
        <v>389</v>
      </c>
      <c r="E1053" s="200"/>
      <c r="F1053" s="198">
        <f>F1054+F1057</f>
        <v>8240.01</v>
      </c>
      <c r="G1053" s="198">
        <f t="shared" ref="G1053:H1053" si="456">G1054+G1057</f>
        <v>8575.76</v>
      </c>
      <c r="H1053" s="198">
        <f t="shared" si="456"/>
        <v>8891.1200000000008</v>
      </c>
      <c r="I1053" s="233"/>
      <c r="J1053" s="233"/>
      <c r="K1053" s="233"/>
    </row>
    <row r="1054" spans="1:11" s="232" customFormat="1" ht="47.25" x14ac:dyDescent="0.25">
      <c r="A1054" s="367" t="s">
        <v>309</v>
      </c>
      <c r="B1054" s="370" t="s">
        <v>200</v>
      </c>
      <c r="C1054" s="370" t="s">
        <v>132</v>
      </c>
      <c r="D1054" s="370" t="s">
        <v>392</v>
      </c>
      <c r="E1054" s="370"/>
      <c r="F1054" s="201">
        <f>F1055</f>
        <v>387</v>
      </c>
      <c r="G1054" s="201">
        <f t="shared" ref="G1054:H1055" si="457">G1055</f>
        <v>387</v>
      </c>
      <c r="H1054" s="201">
        <f t="shared" si="457"/>
        <v>387</v>
      </c>
      <c r="I1054" s="233"/>
      <c r="J1054" s="233"/>
      <c r="K1054" s="233"/>
    </row>
    <row r="1055" spans="1:11" s="112" customFormat="1" ht="78.75" x14ac:dyDescent="0.25">
      <c r="A1055" s="367" t="s">
        <v>87</v>
      </c>
      <c r="B1055" s="370" t="s">
        <v>200</v>
      </c>
      <c r="C1055" s="370" t="s">
        <v>132</v>
      </c>
      <c r="D1055" s="370" t="s">
        <v>392</v>
      </c>
      <c r="E1055" s="370" t="s">
        <v>88</v>
      </c>
      <c r="F1055" s="201">
        <f>F1056</f>
        <v>387</v>
      </c>
      <c r="G1055" s="201">
        <f t="shared" si="457"/>
        <v>387</v>
      </c>
      <c r="H1055" s="201">
        <f t="shared" si="457"/>
        <v>387</v>
      </c>
      <c r="I1055" s="233"/>
      <c r="J1055" s="233"/>
      <c r="K1055" s="233"/>
    </row>
    <row r="1056" spans="1:11" s="232" customFormat="1" ht="31.5" x14ac:dyDescent="0.25">
      <c r="A1056" s="367" t="s">
        <v>171</v>
      </c>
      <c r="B1056" s="370" t="s">
        <v>200</v>
      </c>
      <c r="C1056" s="370" t="s">
        <v>132</v>
      </c>
      <c r="D1056" s="370" t="s">
        <v>392</v>
      </c>
      <c r="E1056" s="370" t="s">
        <v>120</v>
      </c>
      <c r="F1056" s="201">
        <f>'Пр.4 Ведом23-25'!G909</f>
        <v>387</v>
      </c>
      <c r="G1056" s="201">
        <f>'Пр.4 Ведом23-25'!H909</f>
        <v>387</v>
      </c>
      <c r="H1056" s="201">
        <f>'Пр.4 Ведом23-25'!I909</f>
        <v>387</v>
      </c>
      <c r="I1056" s="233"/>
      <c r="J1056" s="233"/>
      <c r="K1056" s="233"/>
    </row>
    <row r="1057" spans="1:11" s="232" customFormat="1" ht="15.75" x14ac:dyDescent="0.25">
      <c r="A1057" s="367" t="s">
        <v>288</v>
      </c>
      <c r="B1057" s="370" t="s">
        <v>200</v>
      </c>
      <c r="C1057" s="370" t="s">
        <v>132</v>
      </c>
      <c r="D1057" s="370" t="s">
        <v>391</v>
      </c>
      <c r="E1057" s="370"/>
      <c r="F1057" s="201">
        <f>F1058+F1060+F1062</f>
        <v>7853.01</v>
      </c>
      <c r="G1057" s="201">
        <f t="shared" ref="G1057:H1057" si="458">G1058+G1060+G1062</f>
        <v>8188.76</v>
      </c>
      <c r="H1057" s="201">
        <f t="shared" si="458"/>
        <v>8504.1200000000008</v>
      </c>
      <c r="I1057" s="233"/>
      <c r="J1057" s="233"/>
      <c r="K1057" s="233"/>
    </row>
    <row r="1058" spans="1:11" s="232" customFormat="1" ht="78.75" x14ac:dyDescent="0.25">
      <c r="A1058" s="367" t="s">
        <v>87</v>
      </c>
      <c r="B1058" s="370" t="s">
        <v>200</v>
      </c>
      <c r="C1058" s="370" t="s">
        <v>132</v>
      </c>
      <c r="D1058" s="370" t="s">
        <v>391</v>
      </c>
      <c r="E1058" s="370" t="s">
        <v>88</v>
      </c>
      <c r="F1058" s="201">
        <f>F1059</f>
        <v>7660.01</v>
      </c>
      <c r="G1058" s="201">
        <f t="shared" ref="G1058:H1058" si="459">G1059</f>
        <v>7883.76</v>
      </c>
      <c r="H1058" s="201">
        <f t="shared" si="459"/>
        <v>8199.1200000000008</v>
      </c>
      <c r="I1058" s="233"/>
      <c r="J1058" s="233"/>
      <c r="K1058" s="233"/>
    </row>
    <row r="1059" spans="1:11" s="232" customFormat="1" ht="31.5" x14ac:dyDescent="0.25">
      <c r="A1059" s="367" t="s">
        <v>171</v>
      </c>
      <c r="B1059" s="370" t="s">
        <v>200</v>
      </c>
      <c r="C1059" s="370" t="s">
        <v>132</v>
      </c>
      <c r="D1059" s="370" t="s">
        <v>391</v>
      </c>
      <c r="E1059" s="370" t="s">
        <v>120</v>
      </c>
      <c r="F1059" s="201">
        <f>'Пр.4 Ведом23-25'!G912</f>
        <v>7660.01</v>
      </c>
      <c r="G1059" s="201">
        <f>'Пр.4 Ведом23-25'!H912</f>
        <v>7883.76</v>
      </c>
      <c r="H1059" s="201">
        <f>'Пр.4 Ведом23-25'!I912</f>
        <v>8199.1200000000008</v>
      </c>
      <c r="I1059" s="233"/>
      <c r="J1059" s="233"/>
      <c r="K1059" s="233"/>
    </row>
    <row r="1060" spans="1:11" s="232" customFormat="1" ht="31.5" x14ac:dyDescent="0.25">
      <c r="A1060" s="367" t="s">
        <v>91</v>
      </c>
      <c r="B1060" s="370" t="s">
        <v>200</v>
      </c>
      <c r="C1060" s="370" t="s">
        <v>132</v>
      </c>
      <c r="D1060" s="370" t="s">
        <v>391</v>
      </c>
      <c r="E1060" s="370" t="s">
        <v>92</v>
      </c>
      <c r="F1060" s="201">
        <f>F1061</f>
        <v>178</v>
      </c>
      <c r="G1060" s="201">
        <f t="shared" ref="G1060:H1060" si="460">G1061</f>
        <v>290</v>
      </c>
      <c r="H1060" s="201">
        <f t="shared" si="460"/>
        <v>290</v>
      </c>
      <c r="I1060" s="233"/>
      <c r="J1060" s="233"/>
      <c r="K1060" s="233"/>
    </row>
    <row r="1061" spans="1:11" s="232" customFormat="1" ht="47.25" x14ac:dyDescent="0.25">
      <c r="A1061" s="367" t="s">
        <v>93</v>
      </c>
      <c r="B1061" s="370" t="s">
        <v>200</v>
      </c>
      <c r="C1061" s="370" t="s">
        <v>132</v>
      </c>
      <c r="D1061" s="370" t="s">
        <v>391</v>
      </c>
      <c r="E1061" s="370" t="s">
        <v>94</v>
      </c>
      <c r="F1061" s="201">
        <f>'Пр.4 Ведом23-25'!G914</f>
        <v>178</v>
      </c>
      <c r="G1061" s="201">
        <f>'Пр.4 Ведом23-25'!H914</f>
        <v>290</v>
      </c>
      <c r="H1061" s="201">
        <f>'Пр.4 Ведом23-25'!I914</f>
        <v>290</v>
      </c>
      <c r="I1061" s="233"/>
      <c r="J1061" s="233"/>
      <c r="K1061" s="233"/>
    </row>
    <row r="1062" spans="1:11" s="232" customFormat="1" ht="15.75" x14ac:dyDescent="0.25">
      <c r="A1062" s="367" t="s">
        <v>95</v>
      </c>
      <c r="B1062" s="370" t="s">
        <v>200</v>
      </c>
      <c r="C1062" s="370" t="s">
        <v>132</v>
      </c>
      <c r="D1062" s="370" t="s">
        <v>391</v>
      </c>
      <c r="E1062" s="370" t="s">
        <v>101</v>
      </c>
      <c r="F1062" s="201">
        <f>F1063</f>
        <v>15</v>
      </c>
      <c r="G1062" s="201">
        <f t="shared" ref="G1062:H1062" si="461">G1063</f>
        <v>15</v>
      </c>
      <c r="H1062" s="201">
        <f t="shared" si="461"/>
        <v>15</v>
      </c>
      <c r="I1062" s="233"/>
      <c r="J1062" s="233"/>
      <c r="K1062" s="233"/>
    </row>
    <row r="1063" spans="1:11" s="112" customFormat="1" ht="15.75" x14ac:dyDescent="0.25">
      <c r="A1063" s="367" t="s">
        <v>226</v>
      </c>
      <c r="B1063" s="370" t="s">
        <v>200</v>
      </c>
      <c r="C1063" s="370" t="s">
        <v>132</v>
      </c>
      <c r="D1063" s="370" t="s">
        <v>391</v>
      </c>
      <c r="E1063" s="370" t="s">
        <v>97</v>
      </c>
      <c r="F1063" s="201">
        <f>'Пр.4 Ведом23-25'!G916</f>
        <v>15</v>
      </c>
      <c r="G1063" s="201">
        <f>'Пр.4 Ведом23-25'!H916</f>
        <v>15</v>
      </c>
      <c r="H1063" s="201">
        <f>'Пр.4 Ведом23-25'!I916</f>
        <v>15</v>
      </c>
      <c r="I1063" s="233"/>
      <c r="J1063" s="233"/>
      <c r="K1063" s="233"/>
    </row>
    <row r="1064" spans="1:11" s="112" customFormat="1" ht="47.25" x14ac:dyDescent="0.25">
      <c r="A1064" s="230" t="s">
        <v>897</v>
      </c>
      <c r="B1064" s="200" t="s">
        <v>200</v>
      </c>
      <c r="C1064" s="200" t="s">
        <v>132</v>
      </c>
      <c r="D1064" s="6" t="s">
        <v>198</v>
      </c>
      <c r="E1064" s="200"/>
      <c r="F1064" s="198">
        <f>F1065</f>
        <v>3000</v>
      </c>
      <c r="G1064" s="198">
        <f t="shared" ref="G1064:H1065" si="462">G1065</f>
        <v>2500</v>
      </c>
      <c r="H1064" s="198">
        <f t="shared" si="462"/>
        <v>3000</v>
      </c>
      <c r="I1064" s="233"/>
      <c r="J1064" s="233"/>
      <c r="K1064" s="233"/>
    </row>
    <row r="1065" spans="1:11" s="112" customFormat="1" ht="31.5" x14ac:dyDescent="0.25">
      <c r="A1065" s="34" t="s">
        <v>387</v>
      </c>
      <c r="B1065" s="200" t="s">
        <v>200</v>
      </c>
      <c r="C1065" s="200" t="s">
        <v>132</v>
      </c>
      <c r="D1065" s="6" t="s">
        <v>611</v>
      </c>
      <c r="E1065" s="200"/>
      <c r="F1065" s="198">
        <f>F1066</f>
        <v>3000</v>
      </c>
      <c r="G1065" s="198">
        <f t="shared" si="462"/>
        <v>2500</v>
      </c>
      <c r="H1065" s="198">
        <f t="shared" si="462"/>
        <v>3000</v>
      </c>
      <c r="I1065" s="233"/>
      <c r="J1065" s="233"/>
      <c r="K1065" s="233"/>
    </row>
    <row r="1066" spans="1:11" s="232" customFormat="1" ht="31.5" x14ac:dyDescent="0.25">
      <c r="A1066" s="20" t="s">
        <v>388</v>
      </c>
      <c r="B1066" s="370" t="s">
        <v>200</v>
      </c>
      <c r="C1066" s="370" t="s">
        <v>132</v>
      </c>
      <c r="D1066" s="369" t="s">
        <v>612</v>
      </c>
      <c r="E1066" s="370"/>
      <c r="F1066" s="201">
        <f>F1067+F1069</f>
        <v>3000</v>
      </c>
      <c r="G1066" s="201">
        <f t="shared" ref="G1066:H1066" si="463">G1067+G1069</f>
        <v>2500</v>
      </c>
      <c r="H1066" s="201">
        <f t="shared" si="463"/>
        <v>3000</v>
      </c>
      <c r="I1066" s="233"/>
      <c r="J1066" s="233"/>
      <c r="K1066" s="233"/>
    </row>
    <row r="1067" spans="1:11" s="232" customFormat="1" ht="78.75" x14ac:dyDescent="0.25">
      <c r="A1067" s="367" t="s">
        <v>87</v>
      </c>
      <c r="B1067" s="370" t="s">
        <v>200</v>
      </c>
      <c r="C1067" s="370" t="s">
        <v>132</v>
      </c>
      <c r="D1067" s="369" t="s">
        <v>612</v>
      </c>
      <c r="E1067" s="370" t="s">
        <v>88</v>
      </c>
      <c r="F1067" s="201">
        <f>F1068</f>
        <v>2500</v>
      </c>
      <c r="G1067" s="201">
        <f t="shared" ref="G1067:H1067" si="464">G1068</f>
        <v>2000</v>
      </c>
      <c r="H1067" s="201">
        <f t="shared" si="464"/>
        <v>2500</v>
      </c>
      <c r="I1067" s="233"/>
      <c r="J1067" s="233"/>
      <c r="K1067" s="233"/>
    </row>
    <row r="1068" spans="1:11" ht="31.5" x14ac:dyDescent="0.25">
      <c r="A1068" s="367" t="s">
        <v>171</v>
      </c>
      <c r="B1068" s="370" t="s">
        <v>200</v>
      </c>
      <c r="C1068" s="370" t="s">
        <v>132</v>
      </c>
      <c r="D1068" s="369" t="s">
        <v>612</v>
      </c>
      <c r="E1068" s="370" t="s">
        <v>120</v>
      </c>
      <c r="F1068" s="201">
        <f>'Пр.4 Ведом23-25'!G921</f>
        <v>2500</v>
      </c>
      <c r="G1068" s="201">
        <f>'Пр.4 Ведом23-25'!H921</f>
        <v>2000</v>
      </c>
      <c r="H1068" s="201">
        <f>'Пр.4 Ведом23-25'!I921</f>
        <v>2500</v>
      </c>
    </row>
    <row r="1069" spans="1:11" ht="31.5" x14ac:dyDescent="0.25">
      <c r="A1069" s="20" t="s">
        <v>91</v>
      </c>
      <c r="B1069" s="370" t="s">
        <v>200</v>
      </c>
      <c r="C1069" s="370" t="s">
        <v>132</v>
      </c>
      <c r="D1069" s="369" t="s">
        <v>612</v>
      </c>
      <c r="E1069" s="370" t="s">
        <v>92</v>
      </c>
      <c r="F1069" s="201">
        <f>F1070</f>
        <v>500</v>
      </c>
      <c r="G1069" s="201">
        <f t="shared" ref="G1069:H1069" si="465">G1070</f>
        <v>500</v>
      </c>
      <c r="H1069" s="201">
        <f t="shared" si="465"/>
        <v>500</v>
      </c>
    </row>
    <row r="1070" spans="1:11" ht="47.25" x14ac:dyDescent="0.25">
      <c r="A1070" s="20" t="s">
        <v>93</v>
      </c>
      <c r="B1070" s="370" t="s">
        <v>200</v>
      </c>
      <c r="C1070" s="370" t="s">
        <v>132</v>
      </c>
      <c r="D1070" s="369" t="s">
        <v>612</v>
      </c>
      <c r="E1070" s="370" t="s">
        <v>94</v>
      </c>
      <c r="F1070" s="201">
        <f>'Пр.4 Ведом23-25'!G923</f>
        <v>500</v>
      </c>
      <c r="G1070" s="201">
        <f>'Пр.4 Ведом23-25'!H923</f>
        <v>500</v>
      </c>
      <c r="H1070" s="201">
        <f>'Пр.4 Ведом23-25'!I923</f>
        <v>500</v>
      </c>
    </row>
    <row r="1071" spans="1:11" ht="15.75" x14ac:dyDescent="0.25">
      <c r="A1071" s="199" t="s">
        <v>233</v>
      </c>
      <c r="B1071" s="200" t="s">
        <v>135</v>
      </c>
      <c r="C1071" s="370"/>
      <c r="D1071" s="370"/>
      <c r="E1071" s="370"/>
      <c r="F1071" s="198">
        <f>F1072</f>
        <v>5972.94</v>
      </c>
      <c r="G1071" s="198">
        <f t="shared" ref="G1071:H1071" si="466">G1072</f>
        <v>6270.39</v>
      </c>
      <c r="H1071" s="198">
        <f t="shared" si="466"/>
        <v>6465.28</v>
      </c>
    </row>
    <row r="1072" spans="1:11" ht="15.75" x14ac:dyDescent="0.25">
      <c r="A1072" s="199" t="s">
        <v>234</v>
      </c>
      <c r="B1072" s="200" t="s">
        <v>135</v>
      </c>
      <c r="C1072" s="200" t="s">
        <v>122</v>
      </c>
      <c r="D1072" s="200"/>
      <c r="E1072" s="200"/>
      <c r="F1072" s="198">
        <f>F1073+F1086</f>
        <v>5972.94</v>
      </c>
      <c r="G1072" s="198">
        <f t="shared" ref="G1072:H1072" si="467">G1073+G1086</f>
        <v>6270.39</v>
      </c>
      <c r="H1072" s="198">
        <f t="shared" si="467"/>
        <v>6465.28</v>
      </c>
    </row>
    <row r="1073" spans="1:11" s="232" customFormat="1" ht="31.5" x14ac:dyDescent="0.25">
      <c r="A1073" s="199" t="s">
        <v>647</v>
      </c>
      <c r="B1073" s="200" t="s">
        <v>135</v>
      </c>
      <c r="C1073" s="200" t="s">
        <v>122</v>
      </c>
      <c r="D1073" s="200" t="s">
        <v>150</v>
      </c>
      <c r="E1073" s="200"/>
      <c r="F1073" s="198">
        <f>F1074+F1082</f>
        <v>5894.94</v>
      </c>
      <c r="G1073" s="198">
        <f t="shared" ref="G1073:H1073" si="468">G1074+G1082</f>
        <v>6192.39</v>
      </c>
      <c r="H1073" s="198">
        <f t="shared" si="468"/>
        <v>6387.28</v>
      </c>
      <c r="I1073" s="233"/>
      <c r="J1073" s="233"/>
      <c r="K1073" s="233"/>
    </row>
    <row r="1074" spans="1:11" s="232" customFormat="1" ht="31.5" x14ac:dyDescent="0.25">
      <c r="A1074" s="199" t="s">
        <v>628</v>
      </c>
      <c r="B1074" s="200" t="s">
        <v>135</v>
      </c>
      <c r="C1074" s="200" t="s">
        <v>122</v>
      </c>
      <c r="D1074" s="200" t="s">
        <v>565</v>
      </c>
      <c r="E1074" s="200"/>
      <c r="F1074" s="198">
        <f>F1075</f>
        <v>5636.94</v>
      </c>
      <c r="G1074" s="198">
        <f t="shared" ref="G1074:H1074" si="469">G1075</f>
        <v>5934.39</v>
      </c>
      <c r="H1074" s="198">
        <f t="shared" si="469"/>
        <v>6129.28</v>
      </c>
      <c r="I1074" s="233"/>
      <c r="J1074" s="233"/>
      <c r="K1074" s="233"/>
    </row>
    <row r="1075" spans="1:11" s="232" customFormat="1" ht="15.75" x14ac:dyDescent="0.25">
      <c r="A1075" s="367" t="s">
        <v>288</v>
      </c>
      <c r="B1075" s="370" t="s">
        <v>135</v>
      </c>
      <c r="C1075" s="370" t="s">
        <v>122</v>
      </c>
      <c r="D1075" s="370" t="s">
        <v>566</v>
      </c>
      <c r="E1075" s="370"/>
      <c r="F1075" s="201">
        <f>F1076+F1078+F1080</f>
        <v>5636.94</v>
      </c>
      <c r="G1075" s="201">
        <f t="shared" ref="G1075:H1075" si="470">G1076+G1078+G1080</f>
        <v>5934.39</v>
      </c>
      <c r="H1075" s="201">
        <f t="shared" si="470"/>
        <v>6129.28</v>
      </c>
      <c r="I1075" s="233"/>
      <c r="J1075" s="233"/>
      <c r="K1075" s="233"/>
    </row>
    <row r="1076" spans="1:11" ht="78.75" x14ac:dyDescent="0.25">
      <c r="A1076" s="367" t="s">
        <v>87</v>
      </c>
      <c r="B1076" s="370" t="s">
        <v>135</v>
      </c>
      <c r="C1076" s="370" t="s">
        <v>122</v>
      </c>
      <c r="D1076" s="370" t="s">
        <v>566</v>
      </c>
      <c r="E1076" s="370" t="s">
        <v>88</v>
      </c>
      <c r="F1076" s="201">
        <f>F1077</f>
        <v>4677.9399999999996</v>
      </c>
      <c r="G1076" s="201">
        <f t="shared" ref="G1076:H1076" si="471">G1077</f>
        <v>4865.05</v>
      </c>
      <c r="H1076" s="201">
        <f t="shared" si="471"/>
        <v>5059.6499999999996</v>
      </c>
    </row>
    <row r="1077" spans="1:11" ht="31.5" x14ac:dyDescent="0.25">
      <c r="A1077" s="367" t="s">
        <v>119</v>
      </c>
      <c r="B1077" s="370" t="s">
        <v>135</v>
      </c>
      <c r="C1077" s="370" t="s">
        <v>122</v>
      </c>
      <c r="D1077" s="370" t="s">
        <v>566</v>
      </c>
      <c r="E1077" s="370" t="s">
        <v>120</v>
      </c>
      <c r="F1077" s="18">
        <f>'Пр.4 Ведом23-25'!G537</f>
        <v>4677.9399999999996</v>
      </c>
      <c r="G1077" s="18">
        <f>'Пр.4 Ведом23-25'!H537</f>
        <v>4865.05</v>
      </c>
      <c r="H1077" s="18">
        <f>'Пр.4 Ведом23-25'!I537</f>
        <v>5059.6499999999996</v>
      </c>
    </row>
    <row r="1078" spans="1:11" ht="31.5" x14ac:dyDescent="0.25">
      <c r="A1078" s="367" t="s">
        <v>91</v>
      </c>
      <c r="B1078" s="370" t="s">
        <v>135</v>
      </c>
      <c r="C1078" s="370" t="s">
        <v>122</v>
      </c>
      <c r="D1078" s="370" t="s">
        <v>566</v>
      </c>
      <c r="E1078" s="370" t="s">
        <v>92</v>
      </c>
      <c r="F1078" s="201">
        <f>F1079</f>
        <v>941.5</v>
      </c>
      <c r="G1078" s="201">
        <f t="shared" ref="G1078:H1078" si="472">G1079</f>
        <v>1051.8399999999999</v>
      </c>
      <c r="H1078" s="201">
        <f t="shared" si="472"/>
        <v>1052.1300000000001</v>
      </c>
    </row>
    <row r="1079" spans="1:11" ht="47.25" x14ac:dyDescent="0.25">
      <c r="A1079" s="367" t="s">
        <v>93</v>
      </c>
      <c r="B1079" s="370" t="s">
        <v>135</v>
      </c>
      <c r="C1079" s="370" t="s">
        <v>122</v>
      </c>
      <c r="D1079" s="370" t="s">
        <v>566</v>
      </c>
      <c r="E1079" s="370" t="s">
        <v>94</v>
      </c>
      <c r="F1079" s="18">
        <f>'Пр.4 Ведом23-25'!G539</f>
        <v>941.5</v>
      </c>
      <c r="G1079" s="18">
        <f>'Пр.4 Ведом23-25'!H539</f>
        <v>1051.8399999999999</v>
      </c>
      <c r="H1079" s="18">
        <f>'Пр.4 Ведом23-25'!I539</f>
        <v>1052.1300000000001</v>
      </c>
    </row>
    <row r="1080" spans="1:11" ht="15.75" x14ac:dyDescent="0.25">
      <c r="A1080" s="367" t="s">
        <v>95</v>
      </c>
      <c r="B1080" s="370" t="s">
        <v>135</v>
      </c>
      <c r="C1080" s="370" t="s">
        <v>122</v>
      </c>
      <c r="D1080" s="370" t="s">
        <v>566</v>
      </c>
      <c r="E1080" s="370" t="s">
        <v>101</v>
      </c>
      <c r="F1080" s="201">
        <f>F1081</f>
        <v>17.5</v>
      </c>
      <c r="G1080" s="201">
        <f t="shared" ref="G1080:H1080" si="473">G1081</f>
        <v>17.5</v>
      </c>
      <c r="H1080" s="201">
        <f t="shared" si="473"/>
        <v>17.5</v>
      </c>
    </row>
    <row r="1081" spans="1:11" s="232" customFormat="1" ht="15.75" x14ac:dyDescent="0.25">
      <c r="A1081" s="367" t="s">
        <v>226</v>
      </c>
      <c r="B1081" s="370" t="s">
        <v>135</v>
      </c>
      <c r="C1081" s="370" t="s">
        <v>122</v>
      </c>
      <c r="D1081" s="370" t="s">
        <v>566</v>
      </c>
      <c r="E1081" s="370" t="s">
        <v>97</v>
      </c>
      <c r="F1081" s="201">
        <f>'Пр.4 Ведом23-25'!G541</f>
        <v>17.5</v>
      </c>
      <c r="G1081" s="201">
        <f>'Пр.4 Ведом23-25'!H541</f>
        <v>17.5</v>
      </c>
      <c r="H1081" s="201">
        <f>'Пр.4 Ведом23-25'!I541</f>
        <v>17.5</v>
      </c>
      <c r="I1081" s="233"/>
      <c r="J1081" s="233"/>
      <c r="K1081" s="233"/>
    </row>
    <row r="1082" spans="1:11" s="232" customFormat="1" ht="31.5" x14ac:dyDescent="0.25">
      <c r="A1082" s="199" t="s">
        <v>385</v>
      </c>
      <c r="B1082" s="200" t="s">
        <v>135</v>
      </c>
      <c r="C1082" s="200" t="s">
        <v>122</v>
      </c>
      <c r="D1082" s="200" t="s">
        <v>570</v>
      </c>
      <c r="E1082" s="200"/>
      <c r="F1082" s="198">
        <f t="shared" ref="F1082:H1084" si="474">F1083</f>
        <v>258</v>
      </c>
      <c r="G1082" s="198">
        <f t="shared" si="474"/>
        <v>258</v>
      </c>
      <c r="H1082" s="198">
        <f t="shared" si="474"/>
        <v>258</v>
      </c>
      <c r="I1082" s="233"/>
      <c r="J1082" s="233"/>
      <c r="K1082" s="233"/>
    </row>
    <row r="1083" spans="1:11" s="232" customFormat="1" ht="47.25" x14ac:dyDescent="0.25">
      <c r="A1083" s="367" t="s">
        <v>309</v>
      </c>
      <c r="B1083" s="370" t="s">
        <v>135</v>
      </c>
      <c r="C1083" s="370" t="s">
        <v>122</v>
      </c>
      <c r="D1083" s="370" t="s">
        <v>571</v>
      </c>
      <c r="E1083" s="370"/>
      <c r="F1083" s="201">
        <f t="shared" si="474"/>
        <v>258</v>
      </c>
      <c r="G1083" s="201">
        <f t="shared" si="474"/>
        <v>258</v>
      </c>
      <c r="H1083" s="201">
        <f t="shared" si="474"/>
        <v>258</v>
      </c>
      <c r="I1083" s="233"/>
      <c r="J1083" s="233"/>
      <c r="K1083" s="233"/>
    </row>
    <row r="1084" spans="1:11" s="112" customFormat="1" ht="78.75" x14ac:dyDescent="0.25">
      <c r="A1084" s="367" t="s">
        <v>87</v>
      </c>
      <c r="B1084" s="370" t="s">
        <v>135</v>
      </c>
      <c r="C1084" s="370" t="s">
        <v>122</v>
      </c>
      <c r="D1084" s="370" t="s">
        <v>571</v>
      </c>
      <c r="E1084" s="370" t="s">
        <v>88</v>
      </c>
      <c r="F1084" s="201">
        <f t="shared" si="474"/>
        <v>258</v>
      </c>
      <c r="G1084" s="201">
        <f t="shared" si="474"/>
        <v>258</v>
      </c>
      <c r="H1084" s="201">
        <f t="shared" si="474"/>
        <v>258</v>
      </c>
      <c r="I1084" s="233"/>
      <c r="J1084" s="233"/>
      <c r="K1084" s="233"/>
    </row>
    <row r="1085" spans="1:11" s="112" customFormat="1" ht="31.5" x14ac:dyDescent="0.25">
      <c r="A1085" s="367" t="s">
        <v>119</v>
      </c>
      <c r="B1085" s="370" t="s">
        <v>135</v>
      </c>
      <c r="C1085" s="370" t="s">
        <v>122</v>
      </c>
      <c r="D1085" s="370" t="s">
        <v>571</v>
      </c>
      <c r="E1085" s="370" t="s">
        <v>120</v>
      </c>
      <c r="F1085" s="201">
        <f>'Пр.4 Ведом23-25'!G545</f>
        <v>258</v>
      </c>
      <c r="G1085" s="201">
        <f>'Пр.4 Ведом23-25'!H545</f>
        <v>258</v>
      </c>
      <c r="H1085" s="201">
        <f>'Пр.4 Ведом23-25'!I545</f>
        <v>258</v>
      </c>
      <c r="I1085" s="233"/>
      <c r="J1085" s="233"/>
      <c r="K1085" s="233"/>
    </row>
    <row r="1086" spans="1:11" s="112" customFormat="1" ht="47.25" x14ac:dyDescent="0.25">
      <c r="A1086" s="230" t="s">
        <v>861</v>
      </c>
      <c r="B1086" s="200" t="s">
        <v>135</v>
      </c>
      <c r="C1086" s="200" t="s">
        <v>122</v>
      </c>
      <c r="D1086" s="200" t="s">
        <v>264</v>
      </c>
      <c r="E1086" s="204"/>
      <c r="F1086" s="198">
        <f>F1088</f>
        <v>78</v>
      </c>
      <c r="G1086" s="198">
        <f t="shared" ref="G1086:H1086" si="475">G1088</f>
        <v>78</v>
      </c>
      <c r="H1086" s="198">
        <f t="shared" si="475"/>
        <v>78</v>
      </c>
      <c r="I1086" s="233"/>
      <c r="J1086" s="233"/>
      <c r="K1086" s="233"/>
    </row>
    <row r="1087" spans="1:11" s="112" customFormat="1" ht="47.25" x14ac:dyDescent="0.25">
      <c r="A1087" s="230" t="s">
        <v>346</v>
      </c>
      <c r="B1087" s="200" t="s">
        <v>135</v>
      </c>
      <c r="C1087" s="200" t="s">
        <v>122</v>
      </c>
      <c r="D1087" s="200" t="s">
        <v>344</v>
      </c>
      <c r="E1087" s="204"/>
      <c r="F1087" s="198">
        <f t="shared" ref="F1087:H1089" si="476">F1088</f>
        <v>78</v>
      </c>
      <c r="G1087" s="198">
        <f t="shared" si="476"/>
        <v>78</v>
      </c>
      <c r="H1087" s="198">
        <f t="shared" si="476"/>
        <v>78</v>
      </c>
      <c r="I1087" s="233"/>
      <c r="J1087" s="233"/>
      <c r="K1087" s="233"/>
    </row>
    <row r="1088" spans="1:11" s="112" customFormat="1" ht="47.25" x14ac:dyDescent="0.25">
      <c r="A1088" s="28" t="s">
        <v>438</v>
      </c>
      <c r="B1088" s="370" t="s">
        <v>135</v>
      </c>
      <c r="C1088" s="370" t="s">
        <v>122</v>
      </c>
      <c r="D1088" s="370" t="s">
        <v>345</v>
      </c>
      <c r="E1088" s="202"/>
      <c r="F1088" s="201">
        <f t="shared" si="476"/>
        <v>78</v>
      </c>
      <c r="G1088" s="201">
        <f t="shared" si="476"/>
        <v>78</v>
      </c>
      <c r="H1088" s="201">
        <f t="shared" si="476"/>
        <v>78</v>
      </c>
      <c r="I1088" s="233"/>
      <c r="J1088" s="233"/>
      <c r="K1088" s="233"/>
    </row>
    <row r="1089" spans="1:8" ht="31.5" x14ac:dyDescent="0.25">
      <c r="A1089" s="367" t="s">
        <v>91</v>
      </c>
      <c r="B1089" s="370" t="s">
        <v>135</v>
      </c>
      <c r="C1089" s="370" t="s">
        <v>122</v>
      </c>
      <c r="D1089" s="370" t="s">
        <v>345</v>
      </c>
      <c r="E1089" s="202" t="s">
        <v>92</v>
      </c>
      <c r="F1089" s="201">
        <f t="shared" si="476"/>
        <v>78</v>
      </c>
      <c r="G1089" s="201">
        <f t="shared" si="476"/>
        <v>78</v>
      </c>
      <c r="H1089" s="201">
        <f t="shared" si="476"/>
        <v>78</v>
      </c>
    </row>
    <row r="1090" spans="1:8" ht="47.25" x14ac:dyDescent="0.25">
      <c r="A1090" s="367" t="s">
        <v>93</v>
      </c>
      <c r="B1090" s="370" t="s">
        <v>135</v>
      </c>
      <c r="C1090" s="370" t="s">
        <v>122</v>
      </c>
      <c r="D1090" s="370" t="s">
        <v>345</v>
      </c>
      <c r="E1090" s="202" t="s">
        <v>94</v>
      </c>
      <c r="F1090" s="201">
        <f>'Пр.4 Ведом23-25'!G550</f>
        <v>78</v>
      </c>
      <c r="G1090" s="201">
        <f>'Пр.4 Ведом23-25'!H550</f>
        <v>78</v>
      </c>
      <c r="H1090" s="201">
        <f>'Пр.4 Ведом23-25'!I550</f>
        <v>78</v>
      </c>
    </row>
    <row r="1091" spans="1:8" ht="15.75" x14ac:dyDescent="0.25">
      <c r="A1091" s="56" t="s">
        <v>235</v>
      </c>
      <c r="B1091" s="6"/>
      <c r="C1091" s="6"/>
      <c r="D1091" s="6"/>
      <c r="E1091" s="6"/>
      <c r="F1091" s="162">
        <f>F10+F9+F230+F237+F263+F328+F527+F534+F773+F908+F968+F1071</f>
        <v>965544.68480999989</v>
      </c>
      <c r="G1091" s="162">
        <f>G10+G9+G230+G237+G263+G328+G527+G534+G773+G908+G968+G1071</f>
        <v>892193.95122000005</v>
      </c>
      <c r="H1091" s="162">
        <f>H10+H9+H230+H237+H263+H328+H527+H534+H773+H908+H968+H1071</f>
        <v>928336.23454000009</v>
      </c>
    </row>
    <row r="1092" spans="1:8" x14ac:dyDescent="0.25">
      <c r="F1092" s="64">
        <f>'Пр.4 Ведом23-25'!G1204</f>
        <v>965544.68481000001</v>
      </c>
      <c r="G1092" s="64">
        <f>'Пр.4 Ведом23-25'!H1204</f>
        <v>892193.95121999993</v>
      </c>
      <c r="H1092" s="64">
        <f>'Пр.4 Ведом23-25'!I1204</f>
        <v>928336.23453999998</v>
      </c>
    </row>
  </sheetData>
  <mergeCells count="12">
    <mergeCell ref="E3:F3"/>
    <mergeCell ref="E1:F1"/>
    <mergeCell ref="E2:F2"/>
    <mergeCell ref="A7:A8"/>
    <mergeCell ref="B7:B8"/>
    <mergeCell ref="C7:C8"/>
    <mergeCell ref="D7:D8"/>
    <mergeCell ref="E7:E8"/>
    <mergeCell ref="F7:H7"/>
    <mergeCell ref="A5:H5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90"/>
  <sheetViews>
    <sheetView tabSelected="1" view="pageBreakPreview" zoomScale="93" zoomScaleNormal="100" zoomScaleSheetLayoutView="93" workbookViewId="0">
      <selection activeCell="K1203" sqref="K1203"/>
    </sheetView>
  </sheetViews>
  <sheetFormatPr defaultColWidth="9.140625" defaultRowHeight="15" x14ac:dyDescent="0.25"/>
  <cols>
    <col min="1" max="1" width="58.7109375" style="320" customWidth="1"/>
    <col min="2" max="2" width="7" style="366" customWidth="1"/>
    <col min="3" max="3" width="4.28515625" style="366" customWidth="1"/>
    <col min="4" max="4" width="4.85546875" style="366" customWidth="1"/>
    <col min="5" max="5" width="15.42578125" style="320" customWidth="1"/>
    <col min="6" max="6" width="6.28515625" style="366" customWidth="1"/>
    <col min="7" max="7" width="16.42578125" style="91" customWidth="1"/>
    <col min="8" max="8" width="16.7109375" style="91" customWidth="1"/>
    <col min="9" max="9" width="16.5703125" style="91" customWidth="1"/>
    <col min="10" max="10" width="13.5703125" style="267" customWidth="1"/>
    <col min="11" max="11" width="21.85546875" style="207" customWidth="1"/>
    <col min="12" max="12" width="24.140625" style="203" customWidth="1"/>
    <col min="13" max="13" width="12.42578125" style="203" customWidth="1"/>
    <col min="14" max="14" width="10.5703125" style="203" customWidth="1"/>
    <col min="15" max="15" width="12.7109375" style="203" customWidth="1"/>
    <col min="16" max="16" width="16.42578125" style="203" customWidth="1"/>
    <col min="17" max="17" width="9.140625" style="1"/>
    <col min="18" max="18" width="10" style="1" customWidth="1"/>
    <col min="19" max="19" width="9.140625" style="1" customWidth="1"/>
    <col min="20" max="20" width="10.28515625" style="1" customWidth="1"/>
    <col min="21" max="21" width="9.140625" style="1" customWidth="1"/>
    <col min="22" max="28" width="9.140625" style="1"/>
    <col min="29" max="29" width="11.42578125" style="1" customWidth="1"/>
    <col min="30" max="31" width="9.140625" style="1"/>
    <col min="32" max="33" width="9.140625" style="113"/>
    <col min="34" max="34" width="9.140625" style="1"/>
    <col min="35" max="36" width="9.140625" style="113"/>
    <col min="37" max="37" width="9.140625" style="1"/>
    <col min="38" max="38" width="9.140625" style="113"/>
    <col min="39" max="39" width="9.140625" style="1"/>
    <col min="40" max="40" width="11.42578125" style="1" customWidth="1"/>
    <col min="41" max="16384" width="9.140625" style="1"/>
  </cols>
  <sheetData>
    <row r="1" spans="1:16" ht="15.75" x14ac:dyDescent="0.25">
      <c r="A1" s="38"/>
      <c r="B1" s="38"/>
      <c r="C1" s="38"/>
      <c r="D1" s="38"/>
      <c r="E1" s="493"/>
      <c r="F1" s="493"/>
      <c r="G1" s="493"/>
      <c r="H1" s="513" t="s">
        <v>1107</v>
      </c>
      <c r="I1" s="513"/>
    </row>
    <row r="2" spans="1:16" ht="15.75" x14ac:dyDescent="0.25">
      <c r="A2" s="38"/>
      <c r="B2" s="38"/>
      <c r="C2" s="38"/>
      <c r="D2" s="38"/>
      <c r="E2" s="493"/>
      <c r="F2" s="493"/>
      <c r="G2" s="493"/>
      <c r="H2" s="513" t="s">
        <v>1084</v>
      </c>
      <c r="I2" s="513"/>
    </row>
    <row r="3" spans="1:16" ht="15.75" x14ac:dyDescent="0.25">
      <c r="A3" s="70"/>
      <c r="B3" s="70"/>
      <c r="C3" s="70"/>
      <c r="D3" s="70"/>
      <c r="E3" s="493"/>
      <c r="F3" s="493"/>
      <c r="G3" s="493"/>
      <c r="H3" s="513" t="s">
        <v>1106</v>
      </c>
      <c r="I3" s="513"/>
    </row>
    <row r="4" spans="1:16" s="113" customFormat="1" ht="15.75" x14ac:dyDescent="0.25">
      <c r="A4" s="256"/>
      <c r="B4" s="256"/>
      <c r="C4" s="256"/>
      <c r="D4" s="256"/>
      <c r="E4" s="256"/>
      <c r="F4" s="256"/>
      <c r="G4" s="484"/>
      <c r="H4" s="484"/>
      <c r="I4" s="484"/>
      <c r="J4" s="267"/>
      <c r="K4" s="207"/>
      <c r="L4" s="203"/>
      <c r="M4" s="203"/>
      <c r="N4" s="203"/>
      <c r="O4" s="203"/>
      <c r="P4" s="203"/>
    </row>
    <row r="5" spans="1:16" ht="15.75" customHeight="1" x14ac:dyDescent="0.25">
      <c r="A5" s="511" t="s">
        <v>1038</v>
      </c>
      <c r="B5" s="511"/>
      <c r="C5" s="511"/>
      <c r="D5" s="511"/>
      <c r="E5" s="511"/>
      <c r="F5" s="511"/>
      <c r="G5" s="511"/>
      <c r="H5" s="511"/>
      <c r="I5" s="511"/>
    </row>
    <row r="6" spans="1:16" ht="15.75" hidden="1" x14ac:dyDescent="0.25">
      <c r="A6" s="490"/>
      <c r="B6" s="490"/>
      <c r="C6" s="490"/>
      <c r="D6" s="490"/>
      <c r="E6" s="490"/>
      <c r="F6" s="490"/>
    </row>
    <row r="7" spans="1:16" ht="15.75" x14ac:dyDescent="0.25">
      <c r="A7" s="12"/>
      <c r="B7" s="12"/>
      <c r="C7" s="12"/>
      <c r="D7" s="12"/>
      <c r="E7" s="12"/>
      <c r="F7" s="12"/>
      <c r="G7" s="343"/>
      <c r="H7" s="343"/>
      <c r="I7" s="343" t="s">
        <v>1</v>
      </c>
    </row>
    <row r="8" spans="1:16" s="366" customFormat="1" ht="15.75" customHeight="1" x14ac:dyDescent="0.25">
      <c r="A8" s="522" t="s">
        <v>77</v>
      </c>
      <c r="B8" s="522" t="s">
        <v>78</v>
      </c>
      <c r="C8" s="523" t="s">
        <v>79</v>
      </c>
      <c r="D8" s="523" t="s">
        <v>80</v>
      </c>
      <c r="E8" s="523" t="s">
        <v>81</v>
      </c>
      <c r="F8" s="523" t="s">
        <v>82</v>
      </c>
      <c r="G8" s="524" t="s">
        <v>907</v>
      </c>
      <c r="H8" s="524"/>
      <c r="I8" s="524"/>
      <c r="J8" s="267"/>
      <c r="K8" s="207"/>
      <c r="L8" s="203"/>
      <c r="M8" s="203"/>
      <c r="N8" s="203"/>
      <c r="O8" s="203"/>
      <c r="P8" s="203"/>
    </row>
    <row r="9" spans="1:16" ht="47.25" customHeight="1" x14ac:dyDescent="0.25">
      <c r="A9" s="522"/>
      <c r="B9" s="522"/>
      <c r="C9" s="523"/>
      <c r="D9" s="523"/>
      <c r="E9" s="523"/>
      <c r="F9" s="523"/>
      <c r="G9" s="163" t="s">
        <v>908</v>
      </c>
      <c r="H9" s="163" t="s">
        <v>909</v>
      </c>
      <c r="I9" s="163" t="s">
        <v>910</v>
      </c>
    </row>
    <row r="10" spans="1:16" s="434" customFormat="1" ht="15.75" x14ac:dyDescent="0.25">
      <c r="A10" s="150" t="s">
        <v>884</v>
      </c>
      <c r="B10" s="430"/>
      <c r="C10" s="309"/>
      <c r="D10" s="309"/>
      <c r="E10" s="309"/>
      <c r="F10" s="309"/>
      <c r="G10" s="9"/>
      <c r="H10" s="35">
        <f>13997.7+496.7</f>
        <v>14494.400000000001</v>
      </c>
      <c r="I10" s="35">
        <f>28927.3+1043.1</f>
        <v>29970.399999999998</v>
      </c>
      <c r="J10" s="432"/>
      <c r="K10" s="445"/>
      <c r="L10" s="433"/>
    </row>
    <row r="11" spans="1:16" ht="31.5" x14ac:dyDescent="0.25">
      <c r="A11" s="197" t="s">
        <v>1017</v>
      </c>
      <c r="B11" s="197">
        <v>901</v>
      </c>
      <c r="C11" s="370"/>
      <c r="D11" s="370"/>
      <c r="E11" s="370"/>
      <c r="F11" s="370"/>
      <c r="G11" s="198">
        <f>G12</f>
        <v>16416.699999999997</v>
      </c>
      <c r="H11" s="198">
        <f t="shared" ref="H11:I11" si="0">H12</f>
        <v>16222.199999999999</v>
      </c>
      <c r="I11" s="198">
        <f t="shared" si="0"/>
        <v>15881.9</v>
      </c>
      <c r="J11" s="268"/>
      <c r="K11" s="65"/>
      <c r="M11" s="113"/>
      <c r="N11" s="1"/>
      <c r="O11" s="1"/>
      <c r="P11" s="1"/>
    </row>
    <row r="12" spans="1:16" ht="15.75" x14ac:dyDescent="0.25">
      <c r="A12" s="199" t="s">
        <v>83</v>
      </c>
      <c r="B12" s="197">
        <v>901</v>
      </c>
      <c r="C12" s="200" t="s">
        <v>84</v>
      </c>
      <c r="D12" s="370"/>
      <c r="E12" s="370"/>
      <c r="F12" s="370"/>
      <c r="G12" s="198">
        <f>G13+G26+G32</f>
        <v>16416.699999999997</v>
      </c>
      <c r="H12" s="198">
        <f t="shared" ref="H12:I12" si="1">H13+H26+H32</f>
        <v>16222.199999999999</v>
      </c>
      <c r="I12" s="198">
        <f t="shared" si="1"/>
        <v>15881.9</v>
      </c>
      <c r="J12" s="268"/>
      <c r="M12" s="113"/>
      <c r="N12" s="1"/>
      <c r="O12" s="1"/>
      <c r="P12" s="1"/>
    </row>
    <row r="13" spans="1:16" ht="47.25" x14ac:dyDescent="0.25">
      <c r="A13" s="199" t="s">
        <v>85</v>
      </c>
      <c r="B13" s="197">
        <v>901</v>
      </c>
      <c r="C13" s="200" t="s">
        <v>84</v>
      </c>
      <c r="D13" s="200" t="s">
        <v>86</v>
      </c>
      <c r="E13" s="200"/>
      <c r="F13" s="200"/>
      <c r="G13" s="198">
        <f>G14</f>
        <v>15916.699999999999</v>
      </c>
      <c r="H13" s="198">
        <f t="shared" ref="H13:I14" si="2">H14</f>
        <v>16172.199999999999</v>
      </c>
      <c r="I13" s="198">
        <f t="shared" si="2"/>
        <v>15381.9</v>
      </c>
      <c r="J13" s="268"/>
      <c r="M13" s="113"/>
      <c r="N13" s="1"/>
      <c r="O13" s="1"/>
      <c r="P13" s="1"/>
    </row>
    <row r="14" spans="1:16" ht="31.5" x14ac:dyDescent="0.25">
      <c r="A14" s="199" t="s">
        <v>367</v>
      </c>
      <c r="B14" s="197">
        <v>901</v>
      </c>
      <c r="C14" s="200" t="s">
        <v>84</v>
      </c>
      <c r="D14" s="200" t="s">
        <v>86</v>
      </c>
      <c r="E14" s="200" t="s">
        <v>326</v>
      </c>
      <c r="F14" s="200"/>
      <c r="G14" s="198">
        <f>G15</f>
        <v>15916.699999999999</v>
      </c>
      <c r="H14" s="198">
        <f t="shared" si="2"/>
        <v>16172.199999999999</v>
      </c>
      <c r="I14" s="198">
        <f t="shared" si="2"/>
        <v>15381.9</v>
      </c>
      <c r="M14" s="113"/>
      <c r="N14" s="1"/>
      <c r="O14" s="1"/>
      <c r="P14" s="1"/>
    </row>
    <row r="15" spans="1:16" ht="15.75" x14ac:dyDescent="0.25">
      <c r="A15" s="199" t="s">
        <v>368</v>
      </c>
      <c r="B15" s="197">
        <v>901</v>
      </c>
      <c r="C15" s="200" t="s">
        <v>84</v>
      </c>
      <c r="D15" s="200" t="s">
        <v>86</v>
      </c>
      <c r="E15" s="200" t="s">
        <v>327</v>
      </c>
      <c r="F15" s="200"/>
      <c r="G15" s="198">
        <f>G16+G23</f>
        <v>15916.699999999999</v>
      </c>
      <c r="H15" s="198">
        <f t="shared" ref="H15:I15" si="3">H16+H23</f>
        <v>16172.199999999999</v>
      </c>
      <c r="I15" s="198">
        <f t="shared" si="3"/>
        <v>15381.9</v>
      </c>
      <c r="M15" s="113"/>
      <c r="N15" s="1"/>
      <c r="O15" s="1"/>
      <c r="P15" s="1"/>
    </row>
    <row r="16" spans="1:16" ht="31.5" x14ac:dyDescent="0.25">
      <c r="A16" s="367" t="s">
        <v>351</v>
      </c>
      <c r="B16" s="491">
        <v>901</v>
      </c>
      <c r="C16" s="370" t="s">
        <v>84</v>
      </c>
      <c r="D16" s="370" t="s">
        <v>86</v>
      </c>
      <c r="E16" s="370" t="s">
        <v>328</v>
      </c>
      <c r="F16" s="370"/>
      <c r="G16" s="201">
        <f>G17+G19+G21</f>
        <v>15466.699999999999</v>
      </c>
      <c r="H16" s="201">
        <f t="shared" ref="H16:I16" si="4">H17+H19+H21</f>
        <v>15722.199999999999</v>
      </c>
      <c r="I16" s="201">
        <f t="shared" si="4"/>
        <v>14931.9</v>
      </c>
      <c r="M16" s="113"/>
      <c r="N16" s="1"/>
      <c r="O16" s="1"/>
      <c r="P16" s="1"/>
    </row>
    <row r="17" spans="1:16" ht="78.75" x14ac:dyDescent="0.25">
      <c r="A17" s="367" t="s">
        <v>87</v>
      </c>
      <c r="B17" s="491">
        <v>901</v>
      </c>
      <c r="C17" s="370" t="s">
        <v>84</v>
      </c>
      <c r="D17" s="370" t="s">
        <v>86</v>
      </c>
      <c r="E17" s="370" t="s">
        <v>328</v>
      </c>
      <c r="F17" s="370" t="s">
        <v>88</v>
      </c>
      <c r="G17" s="201">
        <f>G18</f>
        <v>14416.4</v>
      </c>
      <c r="H17" s="201">
        <f t="shared" ref="H17:I17" si="5">H18</f>
        <v>14671.9</v>
      </c>
      <c r="I17" s="201">
        <f t="shared" si="5"/>
        <v>14931.9</v>
      </c>
      <c r="M17" s="113"/>
      <c r="N17" s="1"/>
      <c r="O17" s="1"/>
      <c r="P17" s="1"/>
    </row>
    <row r="18" spans="1:16" ht="31.5" x14ac:dyDescent="0.25">
      <c r="A18" s="367" t="s">
        <v>89</v>
      </c>
      <c r="B18" s="491">
        <v>901</v>
      </c>
      <c r="C18" s="370" t="s">
        <v>84</v>
      </c>
      <c r="D18" s="370" t="s">
        <v>86</v>
      </c>
      <c r="E18" s="370" t="s">
        <v>328</v>
      </c>
      <c r="F18" s="370" t="s">
        <v>90</v>
      </c>
      <c r="G18" s="18">
        <v>14416.4</v>
      </c>
      <c r="H18" s="18">
        <v>14671.9</v>
      </c>
      <c r="I18" s="18">
        <v>14931.9</v>
      </c>
      <c r="L18" s="207"/>
      <c r="M18" s="113"/>
      <c r="N18" s="1"/>
      <c r="O18" s="1"/>
      <c r="P18" s="1"/>
    </row>
    <row r="19" spans="1:16" ht="31.5" x14ac:dyDescent="0.25">
      <c r="A19" s="367" t="s">
        <v>91</v>
      </c>
      <c r="B19" s="491">
        <v>901</v>
      </c>
      <c r="C19" s="370" t="s">
        <v>84</v>
      </c>
      <c r="D19" s="370" t="s">
        <v>86</v>
      </c>
      <c r="E19" s="370" t="s">
        <v>328</v>
      </c>
      <c r="F19" s="370" t="s">
        <v>92</v>
      </c>
      <c r="G19" s="201">
        <f>G20</f>
        <v>1022.3</v>
      </c>
      <c r="H19" s="201">
        <f t="shared" ref="H19:I19" si="6">H20</f>
        <v>1022.3</v>
      </c>
      <c r="I19" s="201">
        <f t="shared" si="6"/>
        <v>0</v>
      </c>
      <c r="M19" s="113"/>
      <c r="N19" s="1"/>
      <c r="O19" s="1"/>
      <c r="P19" s="1"/>
    </row>
    <row r="20" spans="1:16" ht="31.5" x14ac:dyDescent="0.25">
      <c r="A20" s="367" t="s">
        <v>93</v>
      </c>
      <c r="B20" s="491">
        <v>901</v>
      </c>
      <c r="C20" s="370" t="s">
        <v>84</v>
      </c>
      <c r="D20" s="370" t="s">
        <v>86</v>
      </c>
      <c r="E20" s="370" t="s">
        <v>328</v>
      </c>
      <c r="F20" s="370" t="s">
        <v>94</v>
      </c>
      <c r="G20" s="18">
        <v>1022.3</v>
      </c>
      <c r="H20" s="18">
        <v>1022.3</v>
      </c>
      <c r="I20" s="18">
        <v>0</v>
      </c>
      <c r="M20" s="113"/>
      <c r="N20" s="1"/>
      <c r="O20" s="1"/>
      <c r="P20" s="1"/>
    </row>
    <row r="21" spans="1:16" ht="15.75" x14ac:dyDescent="0.25">
      <c r="A21" s="367" t="s">
        <v>95</v>
      </c>
      <c r="B21" s="491">
        <v>901</v>
      </c>
      <c r="C21" s="370" t="s">
        <v>84</v>
      </c>
      <c r="D21" s="370" t="s">
        <v>86</v>
      </c>
      <c r="E21" s="370" t="s">
        <v>328</v>
      </c>
      <c r="F21" s="370" t="s">
        <v>96</v>
      </c>
      <c r="G21" s="201">
        <f>G22</f>
        <v>28</v>
      </c>
      <c r="H21" s="201">
        <f t="shared" ref="H21:I21" si="7">H22</f>
        <v>28</v>
      </c>
      <c r="I21" s="201">
        <f t="shared" si="7"/>
        <v>0</v>
      </c>
      <c r="M21" s="113"/>
      <c r="N21" s="1"/>
      <c r="O21" s="1"/>
      <c r="P21" s="1"/>
    </row>
    <row r="22" spans="1:16" ht="15.75" x14ac:dyDescent="0.25">
      <c r="A22" s="367" t="s">
        <v>226</v>
      </c>
      <c r="B22" s="491">
        <v>901</v>
      </c>
      <c r="C22" s="370" t="s">
        <v>84</v>
      </c>
      <c r="D22" s="370" t="s">
        <v>86</v>
      </c>
      <c r="E22" s="370" t="s">
        <v>328</v>
      </c>
      <c r="F22" s="370" t="s">
        <v>97</v>
      </c>
      <c r="G22" s="201">
        <v>28</v>
      </c>
      <c r="H22" s="201">
        <v>28</v>
      </c>
      <c r="I22" s="201">
        <v>0</v>
      </c>
      <c r="M22" s="113"/>
      <c r="N22" s="1"/>
      <c r="O22" s="1"/>
      <c r="P22" s="1"/>
    </row>
    <row r="23" spans="1:16" s="113" customFormat="1" ht="47.25" x14ac:dyDescent="0.25">
      <c r="A23" s="367" t="s">
        <v>309</v>
      </c>
      <c r="B23" s="491">
        <v>901</v>
      </c>
      <c r="C23" s="370" t="s">
        <v>84</v>
      </c>
      <c r="D23" s="370" t="s">
        <v>86</v>
      </c>
      <c r="E23" s="370" t="s">
        <v>330</v>
      </c>
      <c r="F23" s="370"/>
      <c r="G23" s="201">
        <f>G24</f>
        <v>450</v>
      </c>
      <c r="H23" s="201">
        <f t="shared" ref="H23:I24" si="8">H24</f>
        <v>450</v>
      </c>
      <c r="I23" s="201">
        <f t="shared" si="8"/>
        <v>450</v>
      </c>
      <c r="J23" s="267"/>
      <c r="K23" s="207"/>
      <c r="L23" s="203"/>
    </row>
    <row r="24" spans="1:16" s="113" customFormat="1" ht="78.75" x14ac:dyDescent="0.25">
      <c r="A24" s="367" t="s">
        <v>87</v>
      </c>
      <c r="B24" s="491">
        <v>901</v>
      </c>
      <c r="C24" s="370" t="s">
        <v>84</v>
      </c>
      <c r="D24" s="370" t="s">
        <v>86</v>
      </c>
      <c r="E24" s="370" t="s">
        <v>330</v>
      </c>
      <c r="F24" s="370" t="s">
        <v>88</v>
      </c>
      <c r="G24" s="201">
        <f>G25</f>
        <v>450</v>
      </c>
      <c r="H24" s="201">
        <f t="shared" si="8"/>
        <v>450</v>
      </c>
      <c r="I24" s="201">
        <f t="shared" si="8"/>
        <v>450</v>
      </c>
      <c r="J24" s="267"/>
      <c r="K24" s="207"/>
      <c r="L24" s="203"/>
    </row>
    <row r="25" spans="1:16" s="113" customFormat="1" ht="31.5" x14ac:dyDescent="0.25">
      <c r="A25" s="367" t="s">
        <v>89</v>
      </c>
      <c r="B25" s="491">
        <v>901</v>
      </c>
      <c r="C25" s="370" t="s">
        <v>84</v>
      </c>
      <c r="D25" s="370" t="s">
        <v>86</v>
      </c>
      <c r="E25" s="370" t="s">
        <v>330</v>
      </c>
      <c r="F25" s="370" t="s">
        <v>90</v>
      </c>
      <c r="G25" s="201">
        <v>450</v>
      </c>
      <c r="H25" s="201">
        <v>450</v>
      </c>
      <c r="I25" s="201">
        <v>450</v>
      </c>
      <c r="J25" s="267"/>
      <c r="K25" s="207"/>
      <c r="L25" s="203"/>
    </row>
    <row r="26" spans="1:16" s="113" customFormat="1" ht="15.75" x14ac:dyDescent="0.25">
      <c r="A26" s="199" t="s">
        <v>657</v>
      </c>
      <c r="B26" s="197">
        <v>901</v>
      </c>
      <c r="C26" s="200" t="s">
        <v>84</v>
      </c>
      <c r="D26" s="200" t="s">
        <v>200</v>
      </c>
      <c r="E26" s="200"/>
      <c r="F26" s="200"/>
      <c r="G26" s="198">
        <f t="shared" ref="G26:I30" si="9">G27</f>
        <v>500</v>
      </c>
      <c r="H26" s="198">
        <f t="shared" si="9"/>
        <v>50</v>
      </c>
      <c r="I26" s="198">
        <f t="shared" si="9"/>
        <v>500</v>
      </c>
      <c r="J26" s="267"/>
      <c r="K26" s="207"/>
      <c r="L26" s="203"/>
    </row>
    <row r="27" spans="1:16" s="113" customFormat="1" ht="15.75" x14ac:dyDescent="0.25">
      <c r="A27" s="199" t="s">
        <v>100</v>
      </c>
      <c r="B27" s="197">
        <v>901</v>
      </c>
      <c r="C27" s="200" t="s">
        <v>84</v>
      </c>
      <c r="D27" s="200" t="s">
        <v>200</v>
      </c>
      <c r="E27" s="200" t="s">
        <v>334</v>
      </c>
      <c r="F27" s="200"/>
      <c r="G27" s="198">
        <f t="shared" si="9"/>
        <v>500</v>
      </c>
      <c r="H27" s="198">
        <f t="shared" si="9"/>
        <v>50</v>
      </c>
      <c r="I27" s="198">
        <f t="shared" si="9"/>
        <v>500</v>
      </c>
      <c r="J27" s="267"/>
      <c r="K27" s="207"/>
      <c r="L27" s="203"/>
    </row>
    <row r="28" spans="1:16" s="113" customFormat="1" ht="31.5" x14ac:dyDescent="0.25">
      <c r="A28" s="199" t="s">
        <v>335</v>
      </c>
      <c r="B28" s="197">
        <v>901</v>
      </c>
      <c r="C28" s="200" t="s">
        <v>84</v>
      </c>
      <c r="D28" s="200" t="s">
        <v>200</v>
      </c>
      <c r="E28" s="200" t="s">
        <v>333</v>
      </c>
      <c r="F28" s="200"/>
      <c r="G28" s="198">
        <f t="shared" si="9"/>
        <v>500</v>
      </c>
      <c r="H28" s="198">
        <f t="shared" si="9"/>
        <v>50</v>
      </c>
      <c r="I28" s="198">
        <f t="shared" si="9"/>
        <v>500</v>
      </c>
      <c r="J28" s="267"/>
      <c r="K28" s="207"/>
      <c r="L28" s="203"/>
    </row>
    <row r="29" spans="1:16" s="113" customFormat="1" ht="15.75" x14ac:dyDescent="0.25">
      <c r="A29" s="367" t="s">
        <v>541</v>
      </c>
      <c r="B29" s="491">
        <v>901</v>
      </c>
      <c r="C29" s="370" t="s">
        <v>84</v>
      </c>
      <c r="D29" s="370" t="s">
        <v>200</v>
      </c>
      <c r="E29" s="370" t="s">
        <v>542</v>
      </c>
      <c r="F29" s="370"/>
      <c r="G29" s="201">
        <f t="shared" si="9"/>
        <v>500</v>
      </c>
      <c r="H29" s="201">
        <f t="shared" si="9"/>
        <v>50</v>
      </c>
      <c r="I29" s="201">
        <f t="shared" si="9"/>
        <v>500</v>
      </c>
      <c r="J29" s="267"/>
      <c r="K29" s="207"/>
      <c r="L29" s="203"/>
    </row>
    <row r="30" spans="1:16" s="113" customFormat="1" ht="15.75" x14ac:dyDescent="0.25">
      <c r="A30" s="367" t="s">
        <v>95</v>
      </c>
      <c r="B30" s="491">
        <v>901</v>
      </c>
      <c r="C30" s="370" t="s">
        <v>84</v>
      </c>
      <c r="D30" s="370" t="s">
        <v>200</v>
      </c>
      <c r="E30" s="370" t="s">
        <v>542</v>
      </c>
      <c r="F30" s="370" t="s">
        <v>101</v>
      </c>
      <c r="G30" s="201">
        <f t="shared" si="9"/>
        <v>500</v>
      </c>
      <c r="H30" s="201">
        <f t="shared" si="9"/>
        <v>50</v>
      </c>
      <c r="I30" s="201">
        <f t="shared" si="9"/>
        <v>500</v>
      </c>
      <c r="J30" s="267"/>
      <c r="K30" s="207"/>
      <c r="L30" s="203"/>
    </row>
    <row r="31" spans="1:16" s="113" customFormat="1" ht="15.75" x14ac:dyDescent="0.25">
      <c r="A31" s="367" t="s">
        <v>541</v>
      </c>
      <c r="B31" s="491">
        <v>901</v>
      </c>
      <c r="C31" s="370" t="s">
        <v>84</v>
      </c>
      <c r="D31" s="370" t="s">
        <v>200</v>
      </c>
      <c r="E31" s="370" t="s">
        <v>542</v>
      </c>
      <c r="F31" s="370" t="s">
        <v>543</v>
      </c>
      <c r="G31" s="201">
        <v>500</v>
      </c>
      <c r="H31" s="201">
        <v>50</v>
      </c>
      <c r="I31" s="201">
        <v>500</v>
      </c>
      <c r="J31" s="267"/>
      <c r="K31" s="207"/>
      <c r="L31" s="203"/>
    </row>
    <row r="32" spans="1:16" s="233" customFormat="1" ht="15.75" hidden="1" x14ac:dyDescent="0.25">
      <c r="A32" s="199" t="s">
        <v>98</v>
      </c>
      <c r="B32" s="197">
        <v>901</v>
      </c>
      <c r="C32" s="200" t="s">
        <v>84</v>
      </c>
      <c r="D32" s="200" t="s">
        <v>99</v>
      </c>
      <c r="E32" s="200"/>
      <c r="F32" s="370"/>
      <c r="G32" s="201">
        <f>G33</f>
        <v>0</v>
      </c>
      <c r="H32" s="201">
        <f t="shared" ref="H32:I36" si="10">H33</f>
        <v>0</v>
      </c>
      <c r="I32" s="201">
        <f t="shared" si="10"/>
        <v>0</v>
      </c>
      <c r="J32" s="268"/>
      <c r="K32" s="207"/>
      <c r="L32" s="203"/>
    </row>
    <row r="33" spans="1:16" s="233" customFormat="1" ht="15.75" hidden="1" x14ac:dyDescent="0.25">
      <c r="A33" s="199" t="s">
        <v>100</v>
      </c>
      <c r="B33" s="197">
        <v>901</v>
      </c>
      <c r="C33" s="200" t="s">
        <v>84</v>
      </c>
      <c r="D33" s="200" t="s">
        <v>99</v>
      </c>
      <c r="E33" s="200" t="s">
        <v>334</v>
      </c>
      <c r="F33" s="370"/>
      <c r="G33" s="201">
        <f>G34</f>
        <v>0</v>
      </c>
      <c r="H33" s="201">
        <f t="shared" si="10"/>
        <v>0</v>
      </c>
      <c r="I33" s="201">
        <f t="shared" si="10"/>
        <v>0</v>
      </c>
      <c r="J33" s="267"/>
      <c r="K33" s="207"/>
      <c r="L33" s="203"/>
    </row>
    <row r="34" spans="1:16" s="233" customFormat="1" ht="34.9" hidden="1" customHeight="1" x14ac:dyDescent="0.25">
      <c r="A34" s="199" t="s">
        <v>335</v>
      </c>
      <c r="B34" s="197">
        <v>901</v>
      </c>
      <c r="C34" s="200" t="s">
        <v>84</v>
      </c>
      <c r="D34" s="200" t="s">
        <v>99</v>
      </c>
      <c r="E34" s="200" t="s">
        <v>333</v>
      </c>
      <c r="F34" s="370"/>
      <c r="G34" s="201">
        <f>G35</f>
        <v>0</v>
      </c>
      <c r="H34" s="201">
        <f t="shared" si="10"/>
        <v>0</v>
      </c>
      <c r="I34" s="201">
        <f t="shared" si="10"/>
        <v>0</v>
      </c>
      <c r="J34" s="267"/>
      <c r="K34" s="207"/>
      <c r="L34" s="203"/>
    </row>
    <row r="35" spans="1:16" s="114" customFormat="1" ht="31.5" hidden="1" x14ac:dyDescent="0.25">
      <c r="A35" s="367" t="s">
        <v>859</v>
      </c>
      <c r="B35" s="491">
        <v>901</v>
      </c>
      <c r="C35" s="370" t="s">
        <v>84</v>
      </c>
      <c r="D35" s="370" t="s">
        <v>99</v>
      </c>
      <c r="E35" s="370" t="s">
        <v>846</v>
      </c>
      <c r="F35" s="370"/>
      <c r="G35" s="201">
        <f>G36</f>
        <v>0</v>
      </c>
      <c r="H35" s="201">
        <f t="shared" si="10"/>
        <v>0</v>
      </c>
      <c r="I35" s="201">
        <f t="shared" si="10"/>
        <v>0</v>
      </c>
      <c r="J35" s="267"/>
      <c r="K35" s="210"/>
      <c r="L35" s="68"/>
    </row>
    <row r="36" spans="1:16" s="233" customFormat="1" ht="31.5" hidden="1" x14ac:dyDescent="0.25">
      <c r="A36" s="367" t="s">
        <v>91</v>
      </c>
      <c r="B36" s="491">
        <v>901</v>
      </c>
      <c r="C36" s="370" t="s">
        <v>84</v>
      </c>
      <c r="D36" s="370" t="s">
        <v>99</v>
      </c>
      <c r="E36" s="370" t="s">
        <v>846</v>
      </c>
      <c r="F36" s="370" t="s">
        <v>92</v>
      </c>
      <c r="G36" s="201">
        <f>G37</f>
        <v>0</v>
      </c>
      <c r="H36" s="201">
        <f t="shared" si="10"/>
        <v>0</v>
      </c>
      <c r="I36" s="201">
        <f t="shared" si="10"/>
        <v>0</v>
      </c>
      <c r="J36" s="267"/>
      <c r="K36" s="207"/>
      <c r="L36" s="203"/>
    </row>
    <row r="37" spans="1:16" s="233" customFormat="1" ht="31.5" hidden="1" x14ac:dyDescent="0.25">
      <c r="A37" s="367" t="s">
        <v>93</v>
      </c>
      <c r="B37" s="491">
        <v>901</v>
      </c>
      <c r="C37" s="370" t="s">
        <v>84</v>
      </c>
      <c r="D37" s="370" t="s">
        <v>99</v>
      </c>
      <c r="E37" s="370" t="s">
        <v>846</v>
      </c>
      <c r="F37" s="370" t="s">
        <v>94</v>
      </c>
      <c r="G37" s="201"/>
      <c r="H37" s="201"/>
      <c r="I37" s="201"/>
      <c r="J37" s="267"/>
      <c r="K37" s="207"/>
      <c r="L37" s="203"/>
    </row>
    <row r="38" spans="1:16" ht="31.5" x14ac:dyDescent="0.25">
      <c r="A38" s="197" t="s">
        <v>889</v>
      </c>
      <c r="B38" s="197">
        <v>902</v>
      </c>
      <c r="C38" s="370"/>
      <c r="D38" s="370"/>
      <c r="E38" s="370"/>
      <c r="F38" s="370"/>
      <c r="G38" s="198">
        <f>G39+G175+G201+G225+G168</f>
        <v>111586.92240000001</v>
      </c>
      <c r="H38" s="198">
        <f>H39+H175+H201+H225+H168</f>
        <v>104763.98</v>
      </c>
      <c r="I38" s="198">
        <f>I39+I175+I201+I225+I168</f>
        <v>105878.20999999999</v>
      </c>
      <c r="J38" s="268"/>
      <c r="M38" s="123"/>
      <c r="N38" s="1"/>
      <c r="O38" s="1"/>
      <c r="P38" s="1"/>
    </row>
    <row r="39" spans="1:16" ht="15.75" x14ac:dyDescent="0.25">
      <c r="A39" s="199" t="s">
        <v>83</v>
      </c>
      <c r="B39" s="197">
        <v>902</v>
      </c>
      <c r="C39" s="200" t="s">
        <v>84</v>
      </c>
      <c r="D39" s="370"/>
      <c r="E39" s="370"/>
      <c r="F39" s="370"/>
      <c r="G39" s="198">
        <f>G56+G113+G130+G122+G40</f>
        <v>83559.345000000016</v>
      </c>
      <c r="H39" s="198">
        <f>H56+H113+H130+H122+H40</f>
        <v>76615.81</v>
      </c>
      <c r="I39" s="198">
        <f>I56+I113+I130+I122+I40</f>
        <v>77454.009999999995</v>
      </c>
      <c r="M39" s="113"/>
      <c r="N39" s="1"/>
      <c r="O39" s="1"/>
      <c r="P39" s="1"/>
    </row>
    <row r="40" spans="1:16" s="113" customFormat="1" ht="47.25" x14ac:dyDescent="0.25">
      <c r="A40" s="199" t="s">
        <v>230</v>
      </c>
      <c r="B40" s="197">
        <v>902</v>
      </c>
      <c r="C40" s="200" t="s">
        <v>84</v>
      </c>
      <c r="D40" s="200" t="s">
        <v>122</v>
      </c>
      <c r="E40" s="370"/>
      <c r="F40" s="370"/>
      <c r="G40" s="198">
        <f>G41</f>
        <v>6750.1</v>
      </c>
      <c r="H40" s="198">
        <f t="shared" ref="H40:I40" si="11">H41</f>
        <v>6652.3</v>
      </c>
      <c r="I40" s="198">
        <f t="shared" si="11"/>
        <v>6770.2</v>
      </c>
      <c r="J40" s="267"/>
      <c r="K40" s="207"/>
      <c r="L40" s="203"/>
    </row>
    <row r="41" spans="1:16" s="113" customFormat="1" ht="31.5" x14ac:dyDescent="0.25">
      <c r="A41" s="199" t="s">
        <v>367</v>
      </c>
      <c r="B41" s="197">
        <v>902</v>
      </c>
      <c r="C41" s="200" t="s">
        <v>84</v>
      </c>
      <c r="D41" s="200" t="s">
        <v>122</v>
      </c>
      <c r="E41" s="200" t="s">
        <v>326</v>
      </c>
      <c r="F41" s="370"/>
      <c r="G41" s="198">
        <f>G42+G51</f>
        <v>6750.1</v>
      </c>
      <c r="H41" s="198">
        <f t="shared" ref="H41:I41" si="12">H42+H51</f>
        <v>6652.3</v>
      </c>
      <c r="I41" s="198">
        <f t="shared" si="12"/>
        <v>6770.2</v>
      </c>
      <c r="J41" s="267"/>
      <c r="K41" s="207"/>
      <c r="L41" s="203"/>
    </row>
    <row r="42" spans="1:16" s="113" customFormat="1" ht="15.75" x14ac:dyDescent="0.25">
      <c r="A42" s="199" t="s">
        <v>368</v>
      </c>
      <c r="B42" s="197">
        <v>902</v>
      </c>
      <c r="C42" s="200" t="s">
        <v>84</v>
      </c>
      <c r="D42" s="200" t="s">
        <v>122</v>
      </c>
      <c r="E42" s="200" t="s">
        <v>327</v>
      </c>
      <c r="F42" s="370"/>
      <c r="G42" s="198">
        <f>G43+G48</f>
        <v>6750.1</v>
      </c>
      <c r="H42" s="198">
        <f t="shared" ref="H42:I42" si="13">H43+H48</f>
        <v>6652.3</v>
      </c>
      <c r="I42" s="198">
        <f t="shared" si="13"/>
        <v>6770.2</v>
      </c>
      <c r="J42" s="267"/>
      <c r="K42" s="207"/>
      <c r="L42" s="203"/>
    </row>
    <row r="43" spans="1:16" s="113" customFormat="1" ht="31.5" x14ac:dyDescent="0.25">
      <c r="A43" s="367" t="s">
        <v>231</v>
      </c>
      <c r="B43" s="491">
        <v>902</v>
      </c>
      <c r="C43" s="370" t="s">
        <v>84</v>
      </c>
      <c r="D43" s="370" t="s">
        <v>122</v>
      </c>
      <c r="E43" s="370" t="s">
        <v>644</v>
      </c>
      <c r="F43" s="370"/>
      <c r="G43" s="201">
        <f>G44+G46</f>
        <v>6664.1</v>
      </c>
      <c r="H43" s="201">
        <f t="shared" ref="H43:I43" si="14">H44+H46</f>
        <v>6652.3</v>
      </c>
      <c r="I43" s="201">
        <f t="shared" si="14"/>
        <v>6770.2</v>
      </c>
      <c r="J43" s="267"/>
      <c r="K43" s="207"/>
      <c r="L43" s="203"/>
    </row>
    <row r="44" spans="1:16" s="113" customFormat="1" ht="78.75" x14ac:dyDescent="0.25">
      <c r="A44" s="367" t="s">
        <v>87</v>
      </c>
      <c r="B44" s="491">
        <v>902</v>
      </c>
      <c r="C44" s="370" t="s">
        <v>84</v>
      </c>
      <c r="D44" s="370" t="s">
        <v>122</v>
      </c>
      <c r="E44" s="370" t="s">
        <v>644</v>
      </c>
      <c r="F44" s="370" t="s">
        <v>88</v>
      </c>
      <c r="G44" s="201">
        <f>G45</f>
        <v>6664.1</v>
      </c>
      <c r="H44" s="201">
        <f t="shared" ref="H44:I44" si="15">H45</f>
        <v>6652.3</v>
      </c>
      <c r="I44" s="201">
        <f t="shared" si="15"/>
        <v>6770.2</v>
      </c>
      <c r="J44" s="267"/>
      <c r="K44" s="207"/>
      <c r="L44" s="203"/>
    </row>
    <row r="45" spans="1:16" s="113" customFormat="1" ht="31.5" x14ac:dyDescent="0.25">
      <c r="A45" s="367" t="s">
        <v>89</v>
      </c>
      <c r="B45" s="491">
        <v>902</v>
      </c>
      <c r="C45" s="370" t="s">
        <v>84</v>
      </c>
      <c r="D45" s="370" t="s">
        <v>122</v>
      </c>
      <c r="E45" s="370" t="s">
        <v>644</v>
      </c>
      <c r="F45" s="370" t="s">
        <v>90</v>
      </c>
      <c r="G45" s="18">
        <v>6664.1</v>
      </c>
      <c r="H45" s="18">
        <v>6652.3</v>
      </c>
      <c r="I45" s="18">
        <v>6770.2</v>
      </c>
      <c r="J45" s="265"/>
      <c r="K45" s="207"/>
      <c r="L45" s="203"/>
      <c r="M45" s="214"/>
    </row>
    <row r="46" spans="1:16" s="113" customFormat="1" ht="31.5" hidden="1" x14ac:dyDescent="0.25">
      <c r="A46" s="367" t="s">
        <v>117</v>
      </c>
      <c r="B46" s="491">
        <v>902</v>
      </c>
      <c r="C46" s="370" t="s">
        <v>84</v>
      </c>
      <c r="D46" s="370" t="s">
        <v>122</v>
      </c>
      <c r="E46" s="370" t="s">
        <v>644</v>
      </c>
      <c r="F46" s="370" t="s">
        <v>92</v>
      </c>
      <c r="G46" s="201">
        <f>G47</f>
        <v>0</v>
      </c>
      <c r="H46" s="201">
        <f t="shared" ref="H46:I46" si="16">H47</f>
        <v>0</v>
      </c>
      <c r="I46" s="201">
        <f t="shared" si="16"/>
        <v>0</v>
      </c>
      <c r="J46" s="267"/>
      <c r="K46" s="207"/>
      <c r="L46" s="203"/>
    </row>
    <row r="47" spans="1:16" s="113" customFormat="1" ht="31.5" hidden="1" x14ac:dyDescent="0.25">
      <c r="A47" s="367" t="s">
        <v>93</v>
      </c>
      <c r="B47" s="491">
        <v>902</v>
      </c>
      <c r="C47" s="370" t="s">
        <v>84</v>
      </c>
      <c r="D47" s="370" t="s">
        <v>122</v>
      </c>
      <c r="E47" s="370" t="s">
        <v>644</v>
      </c>
      <c r="F47" s="370" t="s">
        <v>94</v>
      </c>
      <c r="G47" s="201">
        <f>90-90</f>
        <v>0</v>
      </c>
      <c r="H47" s="201">
        <f t="shared" ref="H47:I47" si="17">90-90</f>
        <v>0</v>
      </c>
      <c r="I47" s="201">
        <f t="shared" si="17"/>
        <v>0</v>
      </c>
      <c r="J47" s="267"/>
      <c r="K47" s="207"/>
      <c r="L47" s="203"/>
    </row>
    <row r="48" spans="1:16" s="113" customFormat="1" ht="47.25" x14ac:dyDescent="0.25">
      <c r="A48" s="367" t="s">
        <v>309</v>
      </c>
      <c r="B48" s="491">
        <v>902</v>
      </c>
      <c r="C48" s="370" t="s">
        <v>84</v>
      </c>
      <c r="D48" s="370" t="s">
        <v>122</v>
      </c>
      <c r="E48" s="370" t="s">
        <v>330</v>
      </c>
      <c r="F48" s="370"/>
      <c r="G48" s="201">
        <f>G49</f>
        <v>86</v>
      </c>
      <c r="H48" s="201">
        <f t="shared" ref="H48:I49" si="18">H49</f>
        <v>0</v>
      </c>
      <c r="I48" s="201">
        <f t="shared" si="18"/>
        <v>0</v>
      </c>
      <c r="J48" s="267"/>
      <c r="K48" s="207"/>
      <c r="L48" s="203"/>
    </row>
    <row r="49" spans="1:16" s="113" customFormat="1" ht="78.75" x14ac:dyDescent="0.25">
      <c r="A49" s="367" t="s">
        <v>87</v>
      </c>
      <c r="B49" s="491">
        <v>902</v>
      </c>
      <c r="C49" s="370" t="s">
        <v>84</v>
      </c>
      <c r="D49" s="370" t="s">
        <v>122</v>
      </c>
      <c r="E49" s="370" t="s">
        <v>330</v>
      </c>
      <c r="F49" s="370" t="s">
        <v>88</v>
      </c>
      <c r="G49" s="201">
        <f>G50</f>
        <v>86</v>
      </c>
      <c r="H49" s="201">
        <f t="shared" si="18"/>
        <v>0</v>
      </c>
      <c r="I49" s="201">
        <f t="shared" si="18"/>
        <v>0</v>
      </c>
      <c r="J49" s="267"/>
      <c r="K49" s="207"/>
      <c r="L49" s="203"/>
    </row>
    <row r="50" spans="1:16" s="113" customFormat="1" ht="31.5" x14ac:dyDescent="0.25">
      <c r="A50" s="367" t="s">
        <v>89</v>
      </c>
      <c r="B50" s="491">
        <v>902</v>
      </c>
      <c r="C50" s="370" t="s">
        <v>84</v>
      </c>
      <c r="D50" s="370" t="s">
        <v>122</v>
      </c>
      <c r="E50" s="370" t="s">
        <v>330</v>
      </c>
      <c r="F50" s="370" t="s">
        <v>90</v>
      </c>
      <c r="G50" s="201">
        <v>86</v>
      </c>
      <c r="H50" s="201">
        <v>0</v>
      </c>
      <c r="I50" s="201">
        <v>0</v>
      </c>
      <c r="J50" s="267"/>
      <c r="K50" s="207"/>
      <c r="L50" s="203"/>
    </row>
    <row r="51" spans="1:16" s="113" customFormat="1" ht="47.25" hidden="1" x14ac:dyDescent="0.25">
      <c r="A51" s="199" t="s">
        <v>857</v>
      </c>
      <c r="B51" s="197">
        <v>902</v>
      </c>
      <c r="C51" s="200" t="s">
        <v>84</v>
      </c>
      <c r="D51" s="200" t="s">
        <v>122</v>
      </c>
      <c r="E51" s="200" t="s">
        <v>109</v>
      </c>
      <c r="F51" s="200"/>
      <c r="G51" s="198">
        <f t="shared" ref="G51:I54" si="19">G52</f>
        <v>0</v>
      </c>
      <c r="H51" s="198">
        <f t="shared" si="19"/>
        <v>0</v>
      </c>
      <c r="I51" s="198">
        <f t="shared" si="19"/>
        <v>0</v>
      </c>
      <c r="J51" s="267"/>
      <c r="K51" s="207"/>
      <c r="L51" s="203"/>
    </row>
    <row r="52" spans="1:16" s="113" customFormat="1" ht="78.75" hidden="1" x14ac:dyDescent="0.25">
      <c r="A52" s="365" t="s">
        <v>858</v>
      </c>
      <c r="B52" s="310">
        <v>902</v>
      </c>
      <c r="C52" s="200" t="s">
        <v>84</v>
      </c>
      <c r="D52" s="200" t="s">
        <v>122</v>
      </c>
      <c r="E52" s="6" t="s">
        <v>318</v>
      </c>
      <c r="F52" s="200"/>
      <c r="G52" s="198">
        <f t="shared" si="19"/>
        <v>0</v>
      </c>
      <c r="H52" s="198">
        <f t="shared" si="19"/>
        <v>0</v>
      </c>
      <c r="I52" s="198">
        <f t="shared" si="19"/>
        <v>0</v>
      </c>
      <c r="J52" s="267"/>
      <c r="K52" s="207"/>
      <c r="L52" s="203"/>
    </row>
    <row r="53" spans="1:16" s="113" customFormat="1" ht="59.1" hidden="1" customHeight="1" x14ac:dyDescent="0.25">
      <c r="A53" s="21" t="s">
        <v>261</v>
      </c>
      <c r="B53" s="491">
        <v>902</v>
      </c>
      <c r="C53" s="370" t="s">
        <v>84</v>
      </c>
      <c r="D53" s="370" t="s">
        <v>122</v>
      </c>
      <c r="E53" s="369" t="s">
        <v>427</v>
      </c>
      <c r="F53" s="370"/>
      <c r="G53" s="201">
        <f t="shared" si="19"/>
        <v>0</v>
      </c>
      <c r="H53" s="201">
        <f t="shared" si="19"/>
        <v>0</v>
      </c>
      <c r="I53" s="201">
        <f t="shared" si="19"/>
        <v>0</v>
      </c>
      <c r="J53" s="267"/>
      <c r="K53" s="207"/>
      <c r="L53" s="203"/>
    </row>
    <row r="54" spans="1:16" s="113" customFormat="1" ht="31.5" hidden="1" x14ac:dyDescent="0.25">
      <c r="A54" s="367" t="s">
        <v>91</v>
      </c>
      <c r="B54" s="491">
        <v>902</v>
      </c>
      <c r="C54" s="370" t="s">
        <v>84</v>
      </c>
      <c r="D54" s="370" t="s">
        <v>122</v>
      </c>
      <c r="E54" s="369" t="s">
        <v>427</v>
      </c>
      <c r="F54" s="370" t="s">
        <v>92</v>
      </c>
      <c r="G54" s="201">
        <f t="shared" si="19"/>
        <v>0</v>
      </c>
      <c r="H54" s="201">
        <f t="shared" si="19"/>
        <v>0</v>
      </c>
      <c r="I54" s="201">
        <f t="shared" si="19"/>
        <v>0</v>
      </c>
      <c r="J54" s="267"/>
      <c r="K54" s="207"/>
      <c r="L54" s="203"/>
    </row>
    <row r="55" spans="1:16" s="113" customFormat="1" ht="31.5" hidden="1" x14ac:dyDescent="0.25">
      <c r="A55" s="367" t="s">
        <v>93</v>
      </c>
      <c r="B55" s="491">
        <v>902</v>
      </c>
      <c r="C55" s="370" t="s">
        <v>84</v>
      </c>
      <c r="D55" s="370" t="s">
        <v>122</v>
      </c>
      <c r="E55" s="369" t="s">
        <v>427</v>
      </c>
      <c r="F55" s="370" t="s">
        <v>94</v>
      </c>
      <c r="G55" s="201"/>
      <c r="H55" s="201"/>
      <c r="I55" s="201"/>
      <c r="J55" s="267"/>
      <c r="K55" s="207"/>
      <c r="L55" s="203"/>
    </row>
    <row r="56" spans="1:16" ht="46.15" customHeight="1" x14ac:dyDescent="0.25">
      <c r="A56" s="199" t="s">
        <v>105</v>
      </c>
      <c r="B56" s="197">
        <v>902</v>
      </c>
      <c r="C56" s="200" t="s">
        <v>84</v>
      </c>
      <c r="D56" s="200" t="s">
        <v>106</v>
      </c>
      <c r="E56" s="200"/>
      <c r="F56" s="200"/>
      <c r="G56" s="198">
        <f>G57+G95</f>
        <v>74695.145000000004</v>
      </c>
      <c r="H56" s="198">
        <f>H57+H95</f>
        <v>67871.509999999995</v>
      </c>
      <c r="I56" s="198">
        <f>I57+I95</f>
        <v>68555.91</v>
      </c>
      <c r="J56" s="268"/>
      <c r="M56" s="113"/>
      <c r="N56" s="1"/>
      <c r="O56" s="1"/>
      <c r="P56" s="1"/>
    </row>
    <row r="57" spans="1:16" ht="31.5" x14ac:dyDescent="0.25">
      <c r="A57" s="199" t="s">
        <v>367</v>
      </c>
      <c r="B57" s="197">
        <v>902</v>
      </c>
      <c r="C57" s="200" t="s">
        <v>84</v>
      </c>
      <c r="D57" s="200" t="s">
        <v>106</v>
      </c>
      <c r="E57" s="200" t="s">
        <v>326</v>
      </c>
      <c r="F57" s="200"/>
      <c r="G57" s="27">
        <f>G58+G76</f>
        <v>74092.145000000004</v>
      </c>
      <c r="H57" s="27">
        <f>H58+H76</f>
        <v>67348.509999999995</v>
      </c>
      <c r="I57" s="27">
        <f>I58+I76</f>
        <v>68032.91</v>
      </c>
      <c r="M57" s="113"/>
      <c r="N57" s="1"/>
      <c r="O57" s="1"/>
      <c r="P57" s="1"/>
    </row>
    <row r="58" spans="1:16" s="113" customFormat="1" ht="15.75" x14ac:dyDescent="0.25">
      <c r="A58" s="199" t="s">
        <v>368</v>
      </c>
      <c r="B58" s="197">
        <v>902</v>
      </c>
      <c r="C58" s="200" t="s">
        <v>84</v>
      </c>
      <c r="D58" s="200" t="s">
        <v>106</v>
      </c>
      <c r="E58" s="200" t="s">
        <v>327</v>
      </c>
      <c r="F58" s="200"/>
      <c r="G58" s="27">
        <f>G59+G68+G73</f>
        <v>69865.645000000004</v>
      </c>
      <c r="H58" s="27">
        <f>H59+H68+H73</f>
        <v>62944.11</v>
      </c>
      <c r="I58" s="27">
        <f>I59+I68+I73</f>
        <v>63452.61</v>
      </c>
      <c r="J58" s="267"/>
      <c r="K58" s="207"/>
      <c r="L58" s="203"/>
    </row>
    <row r="59" spans="1:16" ht="31.5" x14ac:dyDescent="0.25">
      <c r="A59" s="367" t="s">
        <v>351</v>
      </c>
      <c r="B59" s="491">
        <v>902</v>
      </c>
      <c r="C59" s="370" t="s">
        <v>84</v>
      </c>
      <c r="D59" s="370" t="s">
        <v>106</v>
      </c>
      <c r="E59" s="370" t="s">
        <v>328</v>
      </c>
      <c r="F59" s="370"/>
      <c r="G59" s="201">
        <f>G60+G62+G66+G64</f>
        <v>58208.785000000003</v>
      </c>
      <c r="H59" s="201">
        <f t="shared" ref="H59:I59" si="20">H60+H62+H66+H64</f>
        <v>51705.01</v>
      </c>
      <c r="I59" s="201">
        <f t="shared" si="20"/>
        <v>52620.01</v>
      </c>
      <c r="M59" s="113"/>
      <c r="N59" s="1"/>
      <c r="O59" s="1"/>
      <c r="P59" s="1"/>
    </row>
    <row r="60" spans="1:16" ht="62.1" customHeight="1" x14ac:dyDescent="0.25">
      <c r="A60" s="367" t="s">
        <v>87</v>
      </c>
      <c r="B60" s="491">
        <v>902</v>
      </c>
      <c r="C60" s="370" t="s">
        <v>84</v>
      </c>
      <c r="D60" s="370" t="s">
        <v>106</v>
      </c>
      <c r="E60" s="370" t="s">
        <v>328</v>
      </c>
      <c r="F60" s="370" t="s">
        <v>88</v>
      </c>
      <c r="G60" s="201">
        <f>G61</f>
        <v>50906.8</v>
      </c>
      <c r="H60" s="201">
        <f t="shared" ref="H60:I60" si="21">H61</f>
        <v>51630</v>
      </c>
      <c r="I60" s="201">
        <f t="shared" si="21"/>
        <v>52545</v>
      </c>
      <c r="M60" s="113"/>
      <c r="N60" s="1"/>
      <c r="O60" s="1"/>
      <c r="P60" s="1"/>
    </row>
    <row r="61" spans="1:16" ht="31.5" x14ac:dyDescent="0.25">
      <c r="A61" s="367" t="s">
        <v>89</v>
      </c>
      <c r="B61" s="491">
        <v>902</v>
      </c>
      <c r="C61" s="370" t="s">
        <v>84</v>
      </c>
      <c r="D61" s="370" t="s">
        <v>106</v>
      </c>
      <c r="E61" s="370" t="s">
        <v>328</v>
      </c>
      <c r="F61" s="370" t="s">
        <v>90</v>
      </c>
      <c r="G61" s="18">
        <f>50916.8-10</f>
        <v>50906.8</v>
      </c>
      <c r="H61" s="18">
        <v>51630</v>
      </c>
      <c r="I61" s="18">
        <v>52545</v>
      </c>
      <c r="J61" s="265"/>
      <c r="M61" s="214"/>
      <c r="N61" s="1"/>
      <c r="O61" s="1"/>
      <c r="P61" s="1"/>
    </row>
    <row r="62" spans="1:16" ht="31.5" x14ac:dyDescent="0.25">
      <c r="A62" s="367" t="s">
        <v>91</v>
      </c>
      <c r="B62" s="491">
        <v>902</v>
      </c>
      <c r="C62" s="370" t="s">
        <v>84</v>
      </c>
      <c r="D62" s="370" t="s">
        <v>106</v>
      </c>
      <c r="E62" s="370" t="s">
        <v>328</v>
      </c>
      <c r="F62" s="370" t="s">
        <v>92</v>
      </c>
      <c r="G62" s="201">
        <f>G63</f>
        <v>7226.9749999999995</v>
      </c>
      <c r="H62" s="201">
        <f t="shared" ref="H62:I62" si="22">H63</f>
        <v>0</v>
      </c>
      <c r="I62" s="201">
        <f t="shared" si="22"/>
        <v>0</v>
      </c>
      <c r="M62" s="113"/>
      <c r="N62" s="1"/>
      <c r="O62" s="1"/>
      <c r="P62" s="1"/>
    </row>
    <row r="63" spans="1:16" ht="31.5" x14ac:dyDescent="0.25">
      <c r="A63" s="367" t="s">
        <v>93</v>
      </c>
      <c r="B63" s="491">
        <v>902</v>
      </c>
      <c r="C63" s="370" t="s">
        <v>84</v>
      </c>
      <c r="D63" s="370" t="s">
        <v>106</v>
      </c>
      <c r="E63" s="370" t="s">
        <v>328</v>
      </c>
      <c r="F63" s="370" t="s">
        <v>94</v>
      </c>
      <c r="G63" s="18">
        <f>6723.7+524.08-20.805</f>
        <v>7226.9749999999995</v>
      </c>
      <c r="H63" s="18">
        <v>0</v>
      </c>
      <c r="I63" s="18">
        <v>0</v>
      </c>
      <c r="J63" s="265"/>
      <c r="K63" s="209" t="s">
        <v>1096</v>
      </c>
      <c r="M63" s="113"/>
      <c r="N63" s="1"/>
      <c r="O63" s="1"/>
      <c r="P63" s="1"/>
    </row>
    <row r="64" spans="1:16" s="113" customFormat="1" ht="15.75" hidden="1" x14ac:dyDescent="0.25">
      <c r="A64" s="367" t="s">
        <v>140</v>
      </c>
      <c r="B64" s="491">
        <v>902</v>
      </c>
      <c r="C64" s="370" t="s">
        <v>84</v>
      </c>
      <c r="D64" s="370" t="s">
        <v>106</v>
      </c>
      <c r="E64" s="370" t="s">
        <v>328</v>
      </c>
      <c r="F64" s="370" t="s">
        <v>141</v>
      </c>
      <c r="G64" s="18">
        <f>G65</f>
        <v>0</v>
      </c>
      <c r="H64" s="18">
        <f t="shared" ref="H64:I64" si="23">H65</f>
        <v>0</v>
      </c>
      <c r="I64" s="18">
        <f t="shared" si="23"/>
        <v>0</v>
      </c>
      <c r="J64" s="267"/>
      <c r="K64" s="207"/>
      <c r="L64" s="203"/>
    </row>
    <row r="65" spans="1:16" s="113" customFormat="1" ht="31.5" hidden="1" x14ac:dyDescent="0.25">
      <c r="A65" s="367" t="s">
        <v>142</v>
      </c>
      <c r="B65" s="491">
        <v>902</v>
      </c>
      <c r="C65" s="370" t="s">
        <v>84</v>
      </c>
      <c r="D65" s="370" t="s">
        <v>106</v>
      </c>
      <c r="E65" s="370" t="s">
        <v>328</v>
      </c>
      <c r="F65" s="370" t="s">
        <v>143</v>
      </c>
      <c r="G65" s="18">
        <f>755-755</f>
        <v>0</v>
      </c>
      <c r="H65" s="18">
        <f t="shared" ref="H65:I65" si="24">755-755</f>
        <v>0</v>
      </c>
      <c r="I65" s="18">
        <f t="shared" si="24"/>
        <v>0</v>
      </c>
      <c r="J65" s="267"/>
      <c r="K65" s="207"/>
      <c r="L65" s="203"/>
    </row>
    <row r="66" spans="1:16" ht="15.75" x14ac:dyDescent="0.25">
      <c r="A66" s="367" t="s">
        <v>95</v>
      </c>
      <c r="B66" s="491">
        <v>902</v>
      </c>
      <c r="C66" s="370" t="s">
        <v>84</v>
      </c>
      <c r="D66" s="370" t="s">
        <v>106</v>
      </c>
      <c r="E66" s="370" t="s">
        <v>328</v>
      </c>
      <c r="F66" s="370" t="s">
        <v>101</v>
      </c>
      <c r="G66" s="201">
        <f>G67</f>
        <v>75.010000000000005</v>
      </c>
      <c r="H66" s="201">
        <f t="shared" ref="H66:I66" si="25">H67</f>
        <v>75.010000000000005</v>
      </c>
      <c r="I66" s="201">
        <f t="shared" si="25"/>
        <v>75.010000000000005</v>
      </c>
      <c r="K66" s="209"/>
      <c r="M66" s="113"/>
      <c r="N66" s="1"/>
      <c r="O66" s="1"/>
      <c r="P66" s="1"/>
    </row>
    <row r="67" spans="1:16" ht="15.75" x14ac:dyDescent="0.25">
      <c r="A67" s="367" t="s">
        <v>226</v>
      </c>
      <c r="B67" s="491">
        <v>902</v>
      </c>
      <c r="C67" s="370" t="s">
        <v>84</v>
      </c>
      <c r="D67" s="370" t="s">
        <v>106</v>
      </c>
      <c r="E67" s="370" t="s">
        <v>328</v>
      </c>
      <c r="F67" s="370" t="s">
        <v>97</v>
      </c>
      <c r="G67" s="18">
        <v>75.010000000000005</v>
      </c>
      <c r="H67" s="18">
        <v>75.010000000000005</v>
      </c>
      <c r="I67" s="18">
        <v>75.010000000000005</v>
      </c>
      <c r="M67" s="113"/>
      <c r="N67" s="1"/>
      <c r="O67" s="1"/>
      <c r="P67" s="1"/>
    </row>
    <row r="68" spans="1:16" s="113" customFormat="1" ht="31.5" x14ac:dyDescent="0.25">
      <c r="A68" s="367" t="s">
        <v>310</v>
      </c>
      <c r="B68" s="491">
        <v>902</v>
      </c>
      <c r="C68" s="370" t="s">
        <v>84</v>
      </c>
      <c r="D68" s="370" t="s">
        <v>106</v>
      </c>
      <c r="E68" s="370" t="s">
        <v>329</v>
      </c>
      <c r="F68" s="370"/>
      <c r="G68" s="18">
        <f>G69+G71</f>
        <v>10151.86</v>
      </c>
      <c r="H68" s="18">
        <f t="shared" ref="H68:I68" si="26">H69+H71</f>
        <v>10310.1</v>
      </c>
      <c r="I68" s="18">
        <f t="shared" si="26"/>
        <v>9903.6</v>
      </c>
      <c r="J68" s="267"/>
      <c r="K68" s="207"/>
      <c r="L68" s="203"/>
    </row>
    <row r="69" spans="1:16" s="113" customFormat="1" ht="67.7" customHeight="1" x14ac:dyDescent="0.25">
      <c r="A69" s="367" t="s">
        <v>87</v>
      </c>
      <c r="B69" s="491">
        <v>902</v>
      </c>
      <c r="C69" s="370" t="s">
        <v>84</v>
      </c>
      <c r="D69" s="370" t="s">
        <v>106</v>
      </c>
      <c r="E69" s="370" t="s">
        <v>329</v>
      </c>
      <c r="F69" s="370" t="s">
        <v>88</v>
      </c>
      <c r="G69" s="18">
        <f>G70</f>
        <v>8784.66</v>
      </c>
      <c r="H69" s="18">
        <f t="shared" ref="H69:I69" si="27">H70</f>
        <v>8860.9</v>
      </c>
      <c r="I69" s="18">
        <f t="shared" si="27"/>
        <v>8454.4</v>
      </c>
      <c r="J69" s="267"/>
      <c r="K69" s="207"/>
      <c r="L69" s="203"/>
    </row>
    <row r="70" spans="1:16" s="113" customFormat="1" ht="31.5" x14ac:dyDescent="0.25">
      <c r="A70" s="367" t="s">
        <v>89</v>
      </c>
      <c r="B70" s="491">
        <v>902</v>
      </c>
      <c r="C70" s="370" t="s">
        <v>84</v>
      </c>
      <c r="D70" s="370" t="s">
        <v>106</v>
      </c>
      <c r="E70" s="370" t="s">
        <v>329</v>
      </c>
      <c r="F70" s="370" t="s">
        <v>90</v>
      </c>
      <c r="G70" s="18">
        <f>8774.66+10</f>
        <v>8784.66</v>
      </c>
      <c r="H70" s="18">
        <v>8860.9</v>
      </c>
      <c r="I70" s="18">
        <v>8454.4</v>
      </c>
      <c r="J70" s="267"/>
      <c r="K70" s="207"/>
      <c r="L70" s="203"/>
    </row>
    <row r="71" spans="1:16" s="233" customFormat="1" ht="31.5" x14ac:dyDescent="0.25">
      <c r="A71" s="367" t="s">
        <v>91</v>
      </c>
      <c r="B71" s="491">
        <v>902</v>
      </c>
      <c r="C71" s="370" t="s">
        <v>84</v>
      </c>
      <c r="D71" s="370" t="s">
        <v>106</v>
      </c>
      <c r="E71" s="370" t="s">
        <v>329</v>
      </c>
      <c r="F71" s="370" t="s">
        <v>92</v>
      </c>
      <c r="G71" s="18">
        <f>G72</f>
        <v>1367.2</v>
      </c>
      <c r="H71" s="18">
        <f t="shared" ref="H71:I71" si="28">H72</f>
        <v>1449.2</v>
      </c>
      <c r="I71" s="18">
        <f t="shared" si="28"/>
        <v>1449.2</v>
      </c>
      <c r="J71" s="267"/>
      <c r="K71" s="207"/>
      <c r="L71" s="203"/>
    </row>
    <row r="72" spans="1:16" s="233" customFormat="1" ht="31.5" x14ac:dyDescent="0.25">
      <c r="A72" s="367" t="s">
        <v>93</v>
      </c>
      <c r="B72" s="491">
        <v>902</v>
      </c>
      <c r="C72" s="370" t="s">
        <v>84</v>
      </c>
      <c r="D72" s="370" t="s">
        <v>106</v>
      </c>
      <c r="E72" s="370" t="s">
        <v>329</v>
      </c>
      <c r="F72" s="370" t="s">
        <v>94</v>
      </c>
      <c r="G72" s="18">
        <v>1367.2</v>
      </c>
      <c r="H72" s="18">
        <v>1449.2</v>
      </c>
      <c r="I72" s="18">
        <v>1449.2</v>
      </c>
      <c r="J72" s="267"/>
      <c r="K72" s="207"/>
      <c r="L72" s="203"/>
    </row>
    <row r="73" spans="1:16" s="113" customFormat="1" ht="47.25" x14ac:dyDescent="0.25">
      <c r="A73" s="367" t="s">
        <v>309</v>
      </c>
      <c r="B73" s="491">
        <v>902</v>
      </c>
      <c r="C73" s="370" t="s">
        <v>84</v>
      </c>
      <c r="D73" s="370" t="s">
        <v>106</v>
      </c>
      <c r="E73" s="370" t="s">
        <v>330</v>
      </c>
      <c r="F73" s="370"/>
      <c r="G73" s="201">
        <f>G74</f>
        <v>1505</v>
      </c>
      <c r="H73" s="201">
        <f t="shared" ref="H73:I74" si="29">H74</f>
        <v>929</v>
      </c>
      <c r="I73" s="201">
        <f t="shared" si="29"/>
        <v>929</v>
      </c>
      <c r="J73" s="267"/>
      <c r="K73" s="207"/>
      <c r="L73" s="203"/>
    </row>
    <row r="74" spans="1:16" s="113" customFormat="1" ht="78.75" x14ac:dyDescent="0.25">
      <c r="A74" s="367" t="s">
        <v>87</v>
      </c>
      <c r="B74" s="491">
        <v>902</v>
      </c>
      <c r="C74" s="370" t="s">
        <v>84</v>
      </c>
      <c r="D74" s="370" t="s">
        <v>106</v>
      </c>
      <c r="E74" s="370" t="s">
        <v>330</v>
      </c>
      <c r="F74" s="370" t="s">
        <v>88</v>
      </c>
      <c r="G74" s="201">
        <f>G75</f>
        <v>1505</v>
      </c>
      <c r="H74" s="201">
        <f t="shared" si="29"/>
        <v>929</v>
      </c>
      <c r="I74" s="201">
        <f t="shared" si="29"/>
        <v>929</v>
      </c>
      <c r="J74" s="267"/>
      <c r="K74" s="207"/>
      <c r="L74" s="203"/>
    </row>
    <row r="75" spans="1:16" s="113" customFormat="1" ht="31.5" x14ac:dyDescent="0.25">
      <c r="A75" s="367" t="s">
        <v>89</v>
      </c>
      <c r="B75" s="491">
        <v>902</v>
      </c>
      <c r="C75" s="370" t="s">
        <v>84</v>
      </c>
      <c r="D75" s="370" t="s">
        <v>106</v>
      </c>
      <c r="E75" s="370" t="s">
        <v>330</v>
      </c>
      <c r="F75" s="370" t="s">
        <v>90</v>
      </c>
      <c r="G75" s="201">
        <v>1505</v>
      </c>
      <c r="H75" s="201">
        <v>929</v>
      </c>
      <c r="I75" s="201">
        <v>929</v>
      </c>
      <c r="J75" s="265"/>
      <c r="K75" s="207"/>
      <c r="L75" s="203"/>
      <c r="M75" s="214"/>
    </row>
    <row r="76" spans="1:16" s="113" customFormat="1" ht="31.5" x14ac:dyDescent="0.25">
      <c r="A76" s="199" t="s">
        <v>343</v>
      </c>
      <c r="B76" s="197">
        <v>902</v>
      </c>
      <c r="C76" s="200" t="s">
        <v>84</v>
      </c>
      <c r="D76" s="200" t="s">
        <v>106</v>
      </c>
      <c r="E76" s="200" t="s">
        <v>331</v>
      </c>
      <c r="F76" s="200"/>
      <c r="G76" s="198">
        <f>G77+G80+G85+G90</f>
        <v>4226.5</v>
      </c>
      <c r="H76" s="198">
        <f t="shared" ref="H76:I76" si="30">H77+H80+H85+H90</f>
        <v>4404.3999999999996</v>
      </c>
      <c r="I76" s="198">
        <f t="shared" si="30"/>
        <v>4580.2999999999993</v>
      </c>
      <c r="J76" s="267"/>
      <c r="K76" s="207"/>
      <c r="L76" s="203"/>
    </row>
    <row r="77" spans="1:16" s="113" customFormat="1" ht="35.450000000000003" hidden="1" customHeight="1" x14ac:dyDescent="0.25">
      <c r="A77" s="367" t="s">
        <v>278</v>
      </c>
      <c r="B77" s="491">
        <v>902</v>
      </c>
      <c r="C77" s="370" t="s">
        <v>84</v>
      </c>
      <c r="D77" s="370" t="s">
        <v>106</v>
      </c>
      <c r="E77" s="370" t="s">
        <v>369</v>
      </c>
      <c r="F77" s="200"/>
      <c r="G77" s="201">
        <f>G78</f>
        <v>0</v>
      </c>
      <c r="H77" s="201">
        <f t="shared" ref="H77:I78" si="31">H78</f>
        <v>0</v>
      </c>
      <c r="I77" s="201">
        <f t="shared" si="31"/>
        <v>0</v>
      </c>
      <c r="J77" s="267"/>
      <c r="K77" s="207"/>
      <c r="L77" s="203"/>
    </row>
    <row r="78" spans="1:16" s="113" customFormat="1" ht="31.5" hidden="1" x14ac:dyDescent="0.25">
      <c r="A78" s="367" t="s">
        <v>91</v>
      </c>
      <c r="B78" s="491">
        <v>902</v>
      </c>
      <c r="C78" s="370" t="s">
        <v>84</v>
      </c>
      <c r="D78" s="370" t="s">
        <v>106</v>
      </c>
      <c r="E78" s="370" t="s">
        <v>369</v>
      </c>
      <c r="F78" s="370" t="s">
        <v>92</v>
      </c>
      <c r="G78" s="201">
        <f>G79</f>
        <v>0</v>
      </c>
      <c r="H78" s="201">
        <f t="shared" si="31"/>
        <v>0</v>
      </c>
      <c r="I78" s="201">
        <f t="shared" si="31"/>
        <v>0</v>
      </c>
      <c r="J78" s="267"/>
      <c r="K78" s="207"/>
      <c r="L78" s="203"/>
    </row>
    <row r="79" spans="1:16" s="113" customFormat="1" ht="31.5" hidden="1" x14ac:dyDescent="0.25">
      <c r="A79" s="367" t="s">
        <v>93</v>
      </c>
      <c r="B79" s="491">
        <v>902</v>
      </c>
      <c r="C79" s="370" t="s">
        <v>84</v>
      </c>
      <c r="D79" s="370" t="s">
        <v>106</v>
      </c>
      <c r="E79" s="370" t="s">
        <v>369</v>
      </c>
      <c r="F79" s="370" t="s">
        <v>94</v>
      </c>
      <c r="G79" s="201">
        <v>0</v>
      </c>
      <c r="H79" s="201">
        <v>0</v>
      </c>
      <c r="I79" s="201">
        <v>0</v>
      </c>
      <c r="J79" s="267"/>
      <c r="K79" s="207"/>
      <c r="L79" s="203"/>
    </row>
    <row r="80" spans="1:16" s="113" customFormat="1" ht="47.25" x14ac:dyDescent="0.25">
      <c r="A80" s="21" t="s">
        <v>114</v>
      </c>
      <c r="B80" s="491">
        <v>902</v>
      </c>
      <c r="C80" s="370" t="s">
        <v>84</v>
      </c>
      <c r="D80" s="370" t="s">
        <v>106</v>
      </c>
      <c r="E80" s="370" t="s">
        <v>370</v>
      </c>
      <c r="F80" s="370"/>
      <c r="G80" s="201">
        <f>G81+G83</f>
        <v>565.9</v>
      </c>
      <c r="H80" s="201">
        <f t="shared" ref="H80:I80" si="32">H81+H83</f>
        <v>597.1</v>
      </c>
      <c r="I80" s="201">
        <f t="shared" si="32"/>
        <v>620.6</v>
      </c>
      <c r="J80" s="267"/>
      <c r="K80" s="207"/>
      <c r="L80" s="203"/>
    </row>
    <row r="81" spans="1:12" s="113" customFormat="1" ht="78.75" x14ac:dyDescent="0.25">
      <c r="A81" s="367" t="s">
        <v>87</v>
      </c>
      <c r="B81" s="491">
        <v>902</v>
      </c>
      <c r="C81" s="370" t="s">
        <v>84</v>
      </c>
      <c r="D81" s="370" t="s">
        <v>106</v>
      </c>
      <c r="E81" s="370" t="s">
        <v>370</v>
      </c>
      <c r="F81" s="370" t="s">
        <v>88</v>
      </c>
      <c r="G81" s="201">
        <f>G82</f>
        <v>472.9</v>
      </c>
      <c r="H81" s="201">
        <f t="shared" ref="H81:I81" si="33">H82</f>
        <v>498.95</v>
      </c>
      <c r="I81" s="201">
        <f t="shared" si="33"/>
        <v>518.6</v>
      </c>
      <c r="J81" s="267"/>
      <c r="K81" s="207"/>
      <c r="L81" s="203"/>
    </row>
    <row r="82" spans="1:12" s="113" customFormat="1" ht="31.5" x14ac:dyDescent="0.25">
      <c r="A82" s="367" t="s">
        <v>89</v>
      </c>
      <c r="B82" s="491">
        <v>902</v>
      </c>
      <c r="C82" s="370" t="s">
        <v>84</v>
      </c>
      <c r="D82" s="370" t="s">
        <v>106</v>
      </c>
      <c r="E82" s="370" t="s">
        <v>370</v>
      </c>
      <c r="F82" s="370" t="s">
        <v>90</v>
      </c>
      <c r="G82" s="201">
        <f>472.9</f>
        <v>472.9</v>
      </c>
      <c r="H82" s="201">
        <f>498.95</f>
        <v>498.95</v>
      </c>
      <c r="I82" s="201">
        <f>518.6</f>
        <v>518.6</v>
      </c>
      <c r="J82" s="267"/>
      <c r="K82" s="207"/>
      <c r="L82" s="203"/>
    </row>
    <row r="83" spans="1:12" s="113" customFormat="1" ht="31.5" x14ac:dyDescent="0.25">
      <c r="A83" s="367" t="s">
        <v>91</v>
      </c>
      <c r="B83" s="491">
        <v>902</v>
      </c>
      <c r="C83" s="370" t="s">
        <v>84</v>
      </c>
      <c r="D83" s="370" t="s">
        <v>106</v>
      </c>
      <c r="E83" s="370" t="s">
        <v>370</v>
      </c>
      <c r="F83" s="370" t="s">
        <v>92</v>
      </c>
      <c r="G83" s="201">
        <f>G84</f>
        <v>93</v>
      </c>
      <c r="H83" s="201">
        <f t="shared" ref="H83:I83" si="34">H84</f>
        <v>98.15</v>
      </c>
      <c r="I83" s="201">
        <f t="shared" si="34"/>
        <v>102</v>
      </c>
      <c r="J83" s="267"/>
      <c r="K83" s="207"/>
      <c r="L83" s="203"/>
    </row>
    <row r="84" spans="1:12" s="113" customFormat="1" ht="31.5" x14ac:dyDescent="0.25">
      <c r="A84" s="367" t="s">
        <v>93</v>
      </c>
      <c r="B84" s="491">
        <v>902</v>
      </c>
      <c r="C84" s="370" t="s">
        <v>84</v>
      </c>
      <c r="D84" s="370" t="s">
        <v>106</v>
      </c>
      <c r="E84" s="370" t="s">
        <v>370</v>
      </c>
      <c r="F84" s="370" t="s">
        <v>94</v>
      </c>
      <c r="G84" s="201">
        <v>93</v>
      </c>
      <c r="H84" s="201">
        <v>98.15</v>
      </c>
      <c r="I84" s="201">
        <v>102</v>
      </c>
      <c r="J84" s="267"/>
      <c r="K84" s="207"/>
      <c r="L84" s="203"/>
    </row>
    <row r="85" spans="1:12" s="113" customFormat="1" ht="47.25" x14ac:dyDescent="0.25">
      <c r="A85" s="21" t="s">
        <v>116</v>
      </c>
      <c r="B85" s="491">
        <v>902</v>
      </c>
      <c r="C85" s="370" t="s">
        <v>84</v>
      </c>
      <c r="D85" s="370" t="s">
        <v>106</v>
      </c>
      <c r="E85" s="370" t="s">
        <v>371</v>
      </c>
      <c r="F85" s="370"/>
      <c r="G85" s="201">
        <f>G86+G88</f>
        <v>1548.8</v>
      </c>
      <c r="H85" s="201">
        <f t="shared" ref="H85:I85" si="35">H86+H88</f>
        <v>1610.9</v>
      </c>
      <c r="I85" s="201">
        <f t="shared" si="35"/>
        <v>1675.3</v>
      </c>
      <c r="J85" s="267"/>
      <c r="K85" s="207"/>
      <c r="L85" s="203"/>
    </row>
    <row r="86" spans="1:12" s="113" customFormat="1" ht="78.75" x14ac:dyDescent="0.25">
      <c r="A86" s="367" t="s">
        <v>87</v>
      </c>
      <c r="B86" s="491">
        <v>902</v>
      </c>
      <c r="C86" s="370" t="s">
        <v>84</v>
      </c>
      <c r="D86" s="370" t="s">
        <v>106</v>
      </c>
      <c r="E86" s="370" t="s">
        <v>371</v>
      </c>
      <c r="F86" s="370" t="s">
        <v>88</v>
      </c>
      <c r="G86" s="201">
        <f>G87</f>
        <v>1408</v>
      </c>
      <c r="H86" s="201">
        <f t="shared" ref="H86:I86" si="36">H87</f>
        <v>1464.5</v>
      </c>
      <c r="I86" s="201">
        <f t="shared" si="36"/>
        <v>1523.1</v>
      </c>
      <c r="J86" s="267"/>
      <c r="K86" s="207"/>
      <c r="L86" s="203"/>
    </row>
    <row r="87" spans="1:12" s="113" customFormat="1" ht="31.5" x14ac:dyDescent="0.25">
      <c r="A87" s="367" t="s">
        <v>89</v>
      </c>
      <c r="B87" s="491">
        <v>902</v>
      </c>
      <c r="C87" s="370" t="s">
        <v>84</v>
      </c>
      <c r="D87" s="370" t="s">
        <v>106</v>
      </c>
      <c r="E87" s="370" t="s">
        <v>371</v>
      </c>
      <c r="F87" s="370" t="s">
        <v>90</v>
      </c>
      <c r="G87" s="201">
        <f>1548.8-140.8</f>
        <v>1408</v>
      </c>
      <c r="H87" s="201">
        <f>1610.9-146.4</f>
        <v>1464.5</v>
      </c>
      <c r="I87" s="201">
        <f>1675.3-152.2</f>
        <v>1523.1</v>
      </c>
      <c r="J87" s="267"/>
      <c r="K87" s="207"/>
      <c r="L87" s="203"/>
    </row>
    <row r="88" spans="1:12" s="113" customFormat="1" ht="31.5" x14ac:dyDescent="0.25">
      <c r="A88" s="367" t="s">
        <v>117</v>
      </c>
      <c r="B88" s="491">
        <v>902</v>
      </c>
      <c r="C88" s="370" t="s">
        <v>84</v>
      </c>
      <c r="D88" s="370" t="s">
        <v>106</v>
      </c>
      <c r="E88" s="370" t="s">
        <v>371</v>
      </c>
      <c r="F88" s="370" t="s">
        <v>92</v>
      </c>
      <c r="G88" s="201">
        <f>G89</f>
        <v>140.80000000000001</v>
      </c>
      <c r="H88" s="201">
        <f t="shared" ref="H88:I88" si="37">H89</f>
        <v>146.4</v>
      </c>
      <c r="I88" s="201">
        <f t="shared" si="37"/>
        <v>152.19999999999999</v>
      </c>
      <c r="J88" s="267"/>
      <c r="K88" s="207"/>
      <c r="L88" s="203"/>
    </row>
    <row r="89" spans="1:12" s="113" customFormat="1" ht="31.5" x14ac:dyDescent="0.25">
      <c r="A89" s="367" t="s">
        <v>93</v>
      </c>
      <c r="B89" s="491">
        <v>902</v>
      </c>
      <c r="C89" s="370" t="s">
        <v>84</v>
      </c>
      <c r="D89" s="370" t="s">
        <v>106</v>
      </c>
      <c r="E89" s="370" t="s">
        <v>371</v>
      </c>
      <c r="F89" s="370" t="s">
        <v>94</v>
      </c>
      <c r="G89" s="201">
        <v>140.80000000000001</v>
      </c>
      <c r="H89" s="201">
        <v>146.4</v>
      </c>
      <c r="I89" s="201">
        <v>152.19999999999999</v>
      </c>
      <c r="J89" s="267"/>
      <c r="K89" s="207"/>
      <c r="L89" s="203"/>
    </row>
    <row r="90" spans="1:12" s="233" customFormat="1" ht="47.25" x14ac:dyDescent="0.25">
      <c r="A90" s="367" t="s">
        <v>860</v>
      </c>
      <c r="B90" s="491">
        <v>902</v>
      </c>
      <c r="C90" s="370" t="s">
        <v>84</v>
      </c>
      <c r="D90" s="370" t="s">
        <v>106</v>
      </c>
      <c r="E90" s="370" t="s">
        <v>773</v>
      </c>
      <c r="F90" s="370"/>
      <c r="G90" s="201">
        <f>G91+G93</f>
        <v>2111.8000000000002</v>
      </c>
      <c r="H90" s="201">
        <f t="shared" ref="H90:I90" si="38">H91+H93</f>
        <v>2196.4</v>
      </c>
      <c r="I90" s="201">
        <f t="shared" si="38"/>
        <v>2284.3999999999996</v>
      </c>
      <c r="J90" s="267"/>
      <c r="K90" s="207"/>
      <c r="L90" s="203"/>
    </row>
    <row r="91" spans="1:12" s="233" customFormat="1" ht="78.75" x14ac:dyDescent="0.25">
      <c r="A91" s="367" t="s">
        <v>87</v>
      </c>
      <c r="B91" s="491">
        <v>902</v>
      </c>
      <c r="C91" s="370" t="s">
        <v>84</v>
      </c>
      <c r="D91" s="370" t="s">
        <v>106</v>
      </c>
      <c r="E91" s="370" t="s">
        <v>773</v>
      </c>
      <c r="F91" s="370" t="s">
        <v>88</v>
      </c>
      <c r="G91" s="201">
        <f>G92</f>
        <v>1985.3</v>
      </c>
      <c r="H91" s="201">
        <f t="shared" ref="H91:I91" si="39">H92</f>
        <v>1996.7</v>
      </c>
      <c r="I91" s="201">
        <f t="shared" si="39"/>
        <v>2076.6999999999998</v>
      </c>
      <c r="J91" s="267"/>
      <c r="K91" s="207"/>
      <c r="L91" s="203"/>
    </row>
    <row r="92" spans="1:12" s="233" customFormat="1" ht="31.5" x14ac:dyDescent="0.25">
      <c r="A92" s="367" t="s">
        <v>89</v>
      </c>
      <c r="B92" s="491">
        <v>902</v>
      </c>
      <c r="C92" s="370" t="s">
        <v>84</v>
      </c>
      <c r="D92" s="370" t="s">
        <v>106</v>
      </c>
      <c r="E92" s="370" t="s">
        <v>773</v>
      </c>
      <c r="F92" s="370" t="s">
        <v>90</v>
      </c>
      <c r="G92" s="201">
        <f>1919.8+65.5</f>
        <v>1985.3</v>
      </c>
      <c r="H92" s="201">
        <v>1996.7</v>
      </c>
      <c r="I92" s="201">
        <v>2076.6999999999998</v>
      </c>
      <c r="J92" s="267"/>
      <c r="K92" s="207"/>
      <c r="L92" s="203"/>
    </row>
    <row r="93" spans="1:12" s="233" customFormat="1" ht="31.5" x14ac:dyDescent="0.25">
      <c r="A93" s="367" t="s">
        <v>91</v>
      </c>
      <c r="B93" s="491">
        <v>902</v>
      </c>
      <c r="C93" s="370" t="s">
        <v>84</v>
      </c>
      <c r="D93" s="370" t="s">
        <v>106</v>
      </c>
      <c r="E93" s="370" t="s">
        <v>773</v>
      </c>
      <c r="F93" s="370" t="s">
        <v>92</v>
      </c>
      <c r="G93" s="201">
        <f>G94</f>
        <v>126.5</v>
      </c>
      <c r="H93" s="201">
        <f t="shared" ref="H93:I93" si="40">H94</f>
        <v>199.7</v>
      </c>
      <c r="I93" s="201">
        <f t="shared" si="40"/>
        <v>207.7</v>
      </c>
      <c r="J93" s="267"/>
      <c r="K93" s="207"/>
      <c r="L93" s="203"/>
    </row>
    <row r="94" spans="1:12" s="233" customFormat="1" ht="31.5" x14ac:dyDescent="0.25">
      <c r="A94" s="367" t="s">
        <v>93</v>
      </c>
      <c r="B94" s="491">
        <v>902</v>
      </c>
      <c r="C94" s="370" t="s">
        <v>84</v>
      </c>
      <c r="D94" s="370" t="s">
        <v>106</v>
      </c>
      <c r="E94" s="370" t="s">
        <v>773</v>
      </c>
      <c r="F94" s="370" t="s">
        <v>94</v>
      </c>
      <c r="G94" s="201">
        <f>192-142.5+77</f>
        <v>126.5</v>
      </c>
      <c r="H94" s="201">
        <v>199.7</v>
      </c>
      <c r="I94" s="201">
        <v>207.7</v>
      </c>
      <c r="J94" s="267"/>
      <c r="K94" s="207" t="s">
        <v>1075</v>
      </c>
      <c r="L94" s="203"/>
    </row>
    <row r="95" spans="1:12" s="113" customFormat="1" ht="47.25" x14ac:dyDescent="0.25">
      <c r="A95" s="199" t="s">
        <v>857</v>
      </c>
      <c r="B95" s="197">
        <v>902</v>
      </c>
      <c r="C95" s="200" t="s">
        <v>84</v>
      </c>
      <c r="D95" s="200" t="s">
        <v>106</v>
      </c>
      <c r="E95" s="200" t="s">
        <v>109</v>
      </c>
      <c r="F95" s="200"/>
      <c r="G95" s="198">
        <f>G96+G100+G109</f>
        <v>603</v>
      </c>
      <c r="H95" s="198">
        <f t="shared" ref="H95:I95" si="41">H96+H100+H109</f>
        <v>523</v>
      </c>
      <c r="I95" s="198">
        <f t="shared" si="41"/>
        <v>523</v>
      </c>
      <c r="J95" s="267"/>
      <c r="K95" s="207"/>
      <c r="L95" s="203"/>
    </row>
    <row r="96" spans="1:12" s="113" customFormat="1" ht="63" x14ac:dyDescent="0.25">
      <c r="A96" s="34" t="s">
        <v>896</v>
      </c>
      <c r="B96" s="197">
        <v>902</v>
      </c>
      <c r="C96" s="200" t="s">
        <v>84</v>
      </c>
      <c r="D96" s="200" t="s">
        <v>106</v>
      </c>
      <c r="E96" s="6" t="s">
        <v>317</v>
      </c>
      <c r="F96" s="200"/>
      <c r="G96" s="198">
        <f t="shared" ref="G96:I98" si="42">G97</f>
        <v>526</v>
      </c>
      <c r="H96" s="198">
        <f t="shared" si="42"/>
        <v>446</v>
      </c>
      <c r="I96" s="198">
        <f t="shared" si="42"/>
        <v>446</v>
      </c>
      <c r="J96" s="267"/>
      <c r="K96" s="207"/>
      <c r="L96" s="203"/>
    </row>
    <row r="97" spans="1:12" s="113" customFormat="1" ht="47.25" x14ac:dyDescent="0.25">
      <c r="A97" s="20" t="s">
        <v>632</v>
      </c>
      <c r="B97" s="491">
        <v>902</v>
      </c>
      <c r="C97" s="370" t="s">
        <v>84</v>
      </c>
      <c r="D97" s="370" t="s">
        <v>106</v>
      </c>
      <c r="E97" s="369" t="s">
        <v>311</v>
      </c>
      <c r="F97" s="370"/>
      <c r="G97" s="201">
        <f t="shared" si="42"/>
        <v>526</v>
      </c>
      <c r="H97" s="201">
        <f t="shared" si="42"/>
        <v>446</v>
      </c>
      <c r="I97" s="201">
        <f t="shared" si="42"/>
        <v>446</v>
      </c>
      <c r="J97" s="267"/>
      <c r="K97" s="207"/>
      <c r="L97" s="203"/>
    </row>
    <row r="98" spans="1:12" s="113" customFormat="1" ht="31.5" x14ac:dyDescent="0.25">
      <c r="A98" s="367" t="s">
        <v>91</v>
      </c>
      <c r="B98" s="491">
        <v>902</v>
      </c>
      <c r="C98" s="370" t="s">
        <v>84</v>
      </c>
      <c r="D98" s="370" t="s">
        <v>106</v>
      </c>
      <c r="E98" s="369" t="s">
        <v>311</v>
      </c>
      <c r="F98" s="370" t="s">
        <v>92</v>
      </c>
      <c r="G98" s="201">
        <f t="shared" si="42"/>
        <v>526</v>
      </c>
      <c r="H98" s="201">
        <f t="shared" si="42"/>
        <v>446</v>
      </c>
      <c r="I98" s="201">
        <f t="shared" si="42"/>
        <v>446</v>
      </c>
      <c r="J98" s="267"/>
      <c r="K98" s="207"/>
      <c r="L98" s="203"/>
    </row>
    <row r="99" spans="1:12" s="113" customFormat="1" ht="31.5" x14ac:dyDescent="0.25">
      <c r="A99" s="367" t="s">
        <v>93</v>
      </c>
      <c r="B99" s="491">
        <v>902</v>
      </c>
      <c r="C99" s="370" t="s">
        <v>84</v>
      </c>
      <c r="D99" s="370" t="s">
        <v>106</v>
      </c>
      <c r="E99" s="369" t="s">
        <v>311</v>
      </c>
      <c r="F99" s="370" t="s">
        <v>94</v>
      </c>
      <c r="G99" s="201">
        <v>526</v>
      </c>
      <c r="H99" s="201">
        <v>446</v>
      </c>
      <c r="I99" s="201">
        <v>446</v>
      </c>
      <c r="J99" s="267"/>
      <c r="K99" s="207"/>
      <c r="L99" s="203"/>
    </row>
    <row r="100" spans="1:12" s="113" customFormat="1" ht="69.75" customHeight="1" x14ac:dyDescent="0.25">
      <c r="A100" s="365" t="s">
        <v>858</v>
      </c>
      <c r="B100" s="310">
        <v>902</v>
      </c>
      <c r="C100" s="200" t="s">
        <v>84</v>
      </c>
      <c r="D100" s="200" t="s">
        <v>106</v>
      </c>
      <c r="E100" s="6" t="s">
        <v>318</v>
      </c>
      <c r="F100" s="200"/>
      <c r="G100" s="198">
        <f>G101+G106</f>
        <v>77</v>
      </c>
      <c r="H100" s="198">
        <f t="shared" ref="H100:I100" si="43">H101+H106</f>
        <v>77</v>
      </c>
      <c r="I100" s="198">
        <f t="shared" si="43"/>
        <v>77</v>
      </c>
      <c r="J100" s="267"/>
      <c r="K100" s="207"/>
      <c r="L100" s="203"/>
    </row>
    <row r="101" spans="1:12" s="113" customFormat="1" ht="47.25" x14ac:dyDescent="0.25">
      <c r="A101" s="90" t="s">
        <v>110</v>
      </c>
      <c r="B101" s="491">
        <v>902</v>
      </c>
      <c r="C101" s="370" t="s">
        <v>84</v>
      </c>
      <c r="D101" s="370" t="s">
        <v>106</v>
      </c>
      <c r="E101" s="369" t="s">
        <v>312</v>
      </c>
      <c r="F101" s="370"/>
      <c r="G101" s="201">
        <f>G102+G104</f>
        <v>77</v>
      </c>
      <c r="H101" s="201">
        <f t="shared" ref="H101:I101" si="44">H102+H104</f>
        <v>77</v>
      </c>
      <c r="I101" s="201">
        <f t="shared" si="44"/>
        <v>77</v>
      </c>
      <c r="J101" s="267"/>
      <c r="K101" s="207"/>
      <c r="L101" s="203"/>
    </row>
    <row r="102" spans="1:12" s="113" customFormat="1" ht="78.75" x14ac:dyDescent="0.25">
      <c r="A102" s="367" t="s">
        <v>87</v>
      </c>
      <c r="B102" s="491">
        <v>902</v>
      </c>
      <c r="C102" s="370" t="s">
        <v>84</v>
      </c>
      <c r="D102" s="370" t="s">
        <v>106</v>
      </c>
      <c r="E102" s="369" t="s">
        <v>312</v>
      </c>
      <c r="F102" s="370" t="s">
        <v>88</v>
      </c>
      <c r="G102" s="201">
        <f>G103</f>
        <v>37.200000000000003</v>
      </c>
      <c r="H102" s="201">
        <f t="shared" ref="H102:I102" si="45">H103</f>
        <v>37.200000000000003</v>
      </c>
      <c r="I102" s="201">
        <f t="shared" si="45"/>
        <v>37.200000000000003</v>
      </c>
      <c r="J102" s="267"/>
      <c r="K102" s="207"/>
      <c r="L102" s="203"/>
    </row>
    <row r="103" spans="1:12" s="113" customFormat="1" ht="31.5" x14ac:dyDescent="0.25">
      <c r="A103" s="367" t="s">
        <v>89</v>
      </c>
      <c r="B103" s="491">
        <v>902</v>
      </c>
      <c r="C103" s="370" t="s">
        <v>84</v>
      </c>
      <c r="D103" s="370" t="s">
        <v>106</v>
      </c>
      <c r="E103" s="369" t="s">
        <v>312</v>
      </c>
      <c r="F103" s="370" t="s">
        <v>90</v>
      </c>
      <c r="G103" s="201">
        <v>37.200000000000003</v>
      </c>
      <c r="H103" s="201">
        <v>37.200000000000003</v>
      </c>
      <c r="I103" s="201">
        <v>37.200000000000003</v>
      </c>
      <c r="J103" s="267"/>
      <c r="K103" s="207"/>
      <c r="L103" s="203"/>
    </row>
    <row r="104" spans="1:12" s="113" customFormat="1" ht="31.5" x14ac:dyDescent="0.25">
      <c r="A104" s="367" t="s">
        <v>91</v>
      </c>
      <c r="B104" s="491">
        <v>902</v>
      </c>
      <c r="C104" s="370" t="s">
        <v>84</v>
      </c>
      <c r="D104" s="370" t="s">
        <v>106</v>
      </c>
      <c r="E104" s="369" t="s">
        <v>312</v>
      </c>
      <c r="F104" s="370" t="s">
        <v>92</v>
      </c>
      <c r="G104" s="201">
        <f>G105</f>
        <v>39.799999999999997</v>
      </c>
      <c r="H104" s="201">
        <f t="shared" ref="H104:I104" si="46">H105</f>
        <v>39.799999999999997</v>
      </c>
      <c r="I104" s="201">
        <f t="shared" si="46"/>
        <v>39.799999999999997</v>
      </c>
      <c r="J104" s="267"/>
      <c r="K104" s="207"/>
      <c r="L104" s="203"/>
    </row>
    <row r="105" spans="1:12" s="113" customFormat="1" ht="31.5" x14ac:dyDescent="0.25">
      <c r="A105" s="367" t="s">
        <v>93</v>
      </c>
      <c r="B105" s="491">
        <v>902</v>
      </c>
      <c r="C105" s="370" t="s">
        <v>84</v>
      </c>
      <c r="D105" s="370" t="s">
        <v>106</v>
      </c>
      <c r="E105" s="369" t="s">
        <v>312</v>
      </c>
      <c r="F105" s="370" t="s">
        <v>94</v>
      </c>
      <c r="G105" s="201">
        <v>39.799999999999997</v>
      </c>
      <c r="H105" s="201">
        <v>39.799999999999997</v>
      </c>
      <c r="I105" s="201">
        <v>39.799999999999997</v>
      </c>
      <c r="J105" s="267"/>
      <c r="K105" s="207"/>
      <c r="L105" s="203"/>
    </row>
    <row r="106" spans="1:12" s="113" customFormat="1" ht="47.25" hidden="1" x14ac:dyDescent="0.25">
      <c r="A106" s="21" t="s">
        <v>509</v>
      </c>
      <c r="B106" s="491">
        <v>902</v>
      </c>
      <c r="C106" s="370" t="s">
        <v>84</v>
      </c>
      <c r="D106" s="370" t="s">
        <v>106</v>
      </c>
      <c r="E106" s="369" t="s">
        <v>427</v>
      </c>
      <c r="F106" s="370"/>
      <c r="G106" s="201">
        <f>G107</f>
        <v>0</v>
      </c>
      <c r="H106" s="201">
        <f t="shared" ref="H106:I107" si="47">H107</f>
        <v>0</v>
      </c>
      <c r="I106" s="201">
        <f t="shared" si="47"/>
        <v>0</v>
      </c>
      <c r="J106" s="267"/>
      <c r="K106" s="207"/>
      <c r="L106" s="203"/>
    </row>
    <row r="107" spans="1:12" s="113" customFormat="1" ht="31.5" hidden="1" x14ac:dyDescent="0.25">
      <c r="A107" s="367" t="s">
        <v>91</v>
      </c>
      <c r="B107" s="491">
        <v>902</v>
      </c>
      <c r="C107" s="370" t="s">
        <v>84</v>
      </c>
      <c r="D107" s="370" t="s">
        <v>106</v>
      </c>
      <c r="E107" s="369" t="s">
        <v>427</v>
      </c>
      <c r="F107" s="370" t="s">
        <v>92</v>
      </c>
      <c r="G107" s="201">
        <f>G108</f>
        <v>0</v>
      </c>
      <c r="H107" s="201">
        <f t="shared" si="47"/>
        <v>0</v>
      </c>
      <c r="I107" s="201">
        <f t="shared" si="47"/>
        <v>0</v>
      </c>
      <c r="J107" s="267"/>
      <c r="K107" s="207"/>
      <c r="L107" s="203"/>
    </row>
    <row r="108" spans="1:12" s="113" customFormat="1" ht="31.5" hidden="1" x14ac:dyDescent="0.25">
      <c r="A108" s="367" t="s">
        <v>93</v>
      </c>
      <c r="B108" s="491">
        <v>902</v>
      </c>
      <c r="C108" s="370" t="s">
        <v>84</v>
      </c>
      <c r="D108" s="370" t="s">
        <v>106</v>
      </c>
      <c r="E108" s="369" t="s">
        <v>262</v>
      </c>
      <c r="F108" s="370" t="s">
        <v>94</v>
      </c>
      <c r="G108" s="201">
        <v>0</v>
      </c>
      <c r="H108" s="201">
        <v>0</v>
      </c>
      <c r="I108" s="201">
        <v>0</v>
      </c>
      <c r="J108" s="267"/>
      <c r="K108" s="207"/>
      <c r="L108" s="203"/>
    </row>
    <row r="109" spans="1:12" s="113" customFormat="1" ht="51" hidden="1" customHeight="1" x14ac:dyDescent="0.25">
      <c r="A109" s="121" t="s">
        <v>437</v>
      </c>
      <c r="B109" s="197">
        <v>902</v>
      </c>
      <c r="C109" s="200" t="s">
        <v>84</v>
      </c>
      <c r="D109" s="200" t="s">
        <v>106</v>
      </c>
      <c r="E109" s="6" t="s">
        <v>319</v>
      </c>
      <c r="F109" s="200"/>
      <c r="G109" s="198">
        <f>G110</f>
        <v>0</v>
      </c>
      <c r="H109" s="198">
        <f t="shared" ref="H109:I111" si="48">H110</f>
        <v>0</v>
      </c>
      <c r="I109" s="198">
        <f t="shared" si="48"/>
        <v>0</v>
      </c>
      <c r="J109" s="267"/>
      <c r="K109" s="207"/>
      <c r="L109" s="203"/>
    </row>
    <row r="110" spans="1:12" s="113" customFormat="1" ht="47.25" hidden="1" x14ac:dyDescent="0.25">
      <c r="A110" s="22" t="s">
        <v>115</v>
      </c>
      <c r="B110" s="491">
        <v>902</v>
      </c>
      <c r="C110" s="370" t="s">
        <v>84</v>
      </c>
      <c r="D110" s="370" t="s">
        <v>106</v>
      </c>
      <c r="E110" s="369" t="s">
        <v>313</v>
      </c>
      <c r="F110" s="370"/>
      <c r="G110" s="201">
        <f>G111</f>
        <v>0</v>
      </c>
      <c r="H110" s="201">
        <f t="shared" si="48"/>
        <v>0</v>
      </c>
      <c r="I110" s="201">
        <f t="shared" si="48"/>
        <v>0</v>
      </c>
      <c r="J110" s="267"/>
      <c r="K110" s="207"/>
      <c r="L110" s="203"/>
    </row>
    <row r="111" spans="1:12" s="113" customFormat="1" ht="31.5" hidden="1" x14ac:dyDescent="0.25">
      <c r="A111" s="367" t="s">
        <v>91</v>
      </c>
      <c r="B111" s="491">
        <v>902</v>
      </c>
      <c r="C111" s="370" t="s">
        <v>84</v>
      </c>
      <c r="D111" s="370" t="s">
        <v>106</v>
      </c>
      <c r="E111" s="369" t="s">
        <v>313</v>
      </c>
      <c r="F111" s="370" t="s">
        <v>92</v>
      </c>
      <c r="G111" s="201">
        <f>G112</f>
        <v>0</v>
      </c>
      <c r="H111" s="201">
        <f t="shared" si="48"/>
        <v>0</v>
      </c>
      <c r="I111" s="201">
        <f t="shared" si="48"/>
        <v>0</v>
      </c>
      <c r="J111" s="267"/>
      <c r="K111" s="207"/>
      <c r="L111" s="203"/>
    </row>
    <row r="112" spans="1:12" s="113" customFormat="1" ht="31.5" hidden="1" x14ac:dyDescent="0.25">
      <c r="A112" s="367" t="s">
        <v>93</v>
      </c>
      <c r="B112" s="491">
        <v>902</v>
      </c>
      <c r="C112" s="370" t="s">
        <v>84</v>
      </c>
      <c r="D112" s="370" t="s">
        <v>106</v>
      </c>
      <c r="E112" s="369" t="s">
        <v>313</v>
      </c>
      <c r="F112" s="370" t="s">
        <v>94</v>
      </c>
      <c r="G112" s="201"/>
      <c r="H112" s="201"/>
      <c r="I112" s="201"/>
      <c r="J112" s="267"/>
      <c r="K112" s="207"/>
      <c r="L112" s="203"/>
    </row>
    <row r="113" spans="1:16" ht="47.25" x14ac:dyDescent="0.25">
      <c r="A113" s="199" t="s">
        <v>85</v>
      </c>
      <c r="B113" s="197">
        <v>902</v>
      </c>
      <c r="C113" s="200" t="s">
        <v>84</v>
      </c>
      <c r="D113" s="200" t="s">
        <v>86</v>
      </c>
      <c r="E113" s="200"/>
      <c r="F113" s="370"/>
      <c r="G113" s="198">
        <f>G114</f>
        <v>1943.1</v>
      </c>
      <c r="H113" s="198">
        <f t="shared" ref="H113:I114" si="49">H114</f>
        <v>1861</v>
      </c>
      <c r="I113" s="198">
        <f t="shared" si="49"/>
        <v>1936.9</v>
      </c>
      <c r="M113" s="113"/>
      <c r="N113" s="1"/>
      <c r="O113" s="1"/>
      <c r="P113" s="1"/>
    </row>
    <row r="114" spans="1:16" ht="39.200000000000003" customHeight="1" x14ac:dyDescent="0.25">
      <c r="A114" s="199" t="s">
        <v>367</v>
      </c>
      <c r="B114" s="197">
        <v>902</v>
      </c>
      <c r="C114" s="200" t="s">
        <v>84</v>
      </c>
      <c r="D114" s="200" t="s">
        <v>86</v>
      </c>
      <c r="E114" s="200" t="s">
        <v>326</v>
      </c>
      <c r="F114" s="200"/>
      <c r="G114" s="198">
        <f>G115</f>
        <v>1943.1</v>
      </c>
      <c r="H114" s="198">
        <f t="shared" si="49"/>
        <v>1861</v>
      </c>
      <c r="I114" s="198">
        <f t="shared" si="49"/>
        <v>1936.9</v>
      </c>
      <c r="M114" s="113"/>
      <c r="N114" s="1"/>
      <c r="O114" s="1"/>
      <c r="P114" s="1"/>
    </row>
    <row r="115" spans="1:16" ht="15.75" x14ac:dyDescent="0.25">
      <c r="A115" s="199" t="s">
        <v>368</v>
      </c>
      <c r="B115" s="197">
        <v>902</v>
      </c>
      <c r="C115" s="200" t="s">
        <v>84</v>
      </c>
      <c r="D115" s="200" t="s">
        <v>86</v>
      </c>
      <c r="E115" s="200" t="s">
        <v>327</v>
      </c>
      <c r="F115" s="200"/>
      <c r="G115" s="198">
        <f>G116+G119</f>
        <v>1943.1</v>
      </c>
      <c r="H115" s="198">
        <f t="shared" ref="H115:I115" si="50">H116+H119</f>
        <v>1861</v>
      </c>
      <c r="I115" s="198">
        <f t="shared" si="50"/>
        <v>1936.9</v>
      </c>
      <c r="M115" s="113"/>
      <c r="N115" s="1"/>
      <c r="O115" s="1"/>
      <c r="P115" s="1"/>
    </row>
    <row r="116" spans="1:16" ht="31.5" x14ac:dyDescent="0.25">
      <c r="A116" s="367" t="s">
        <v>351</v>
      </c>
      <c r="B116" s="491">
        <v>902</v>
      </c>
      <c r="C116" s="370" t="s">
        <v>84</v>
      </c>
      <c r="D116" s="370" t="s">
        <v>86</v>
      </c>
      <c r="E116" s="370" t="s">
        <v>328</v>
      </c>
      <c r="F116" s="370"/>
      <c r="G116" s="201">
        <f>G117</f>
        <v>1857.1</v>
      </c>
      <c r="H116" s="201">
        <f t="shared" ref="H116:I117" si="51">H117</f>
        <v>1861</v>
      </c>
      <c r="I116" s="201">
        <f t="shared" si="51"/>
        <v>1893.9</v>
      </c>
      <c r="M116" s="113"/>
      <c r="N116" s="1"/>
      <c r="O116" s="1"/>
      <c r="P116" s="1"/>
    </row>
    <row r="117" spans="1:16" ht="78.75" x14ac:dyDescent="0.25">
      <c r="A117" s="367" t="s">
        <v>87</v>
      </c>
      <c r="B117" s="491">
        <v>902</v>
      </c>
      <c r="C117" s="370" t="s">
        <v>84</v>
      </c>
      <c r="D117" s="370" t="s">
        <v>86</v>
      </c>
      <c r="E117" s="370" t="s">
        <v>328</v>
      </c>
      <c r="F117" s="370" t="s">
        <v>88</v>
      </c>
      <c r="G117" s="201">
        <f>G118</f>
        <v>1857.1</v>
      </c>
      <c r="H117" s="201">
        <f t="shared" si="51"/>
        <v>1861</v>
      </c>
      <c r="I117" s="201">
        <f t="shared" si="51"/>
        <v>1893.9</v>
      </c>
      <c r="M117" s="113"/>
      <c r="N117" s="1"/>
      <c r="O117" s="1"/>
      <c r="P117" s="1"/>
    </row>
    <row r="118" spans="1:16" ht="31.5" x14ac:dyDescent="0.25">
      <c r="A118" s="367" t="s">
        <v>89</v>
      </c>
      <c r="B118" s="491">
        <v>902</v>
      </c>
      <c r="C118" s="370" t="s">
        <v>84</v>
      </c>
      <c r="D118" s="370" t="s">
        <v>86</v>
      </c>
      <c r="E118" s="370" t="s">
        <v>328</v>
      </c>
      <c r="F118" s="370" t="s">
        <v>90</v>
      </c>
      <c r="G118" s="18">
        <v>1857.1</v>
      </c>
      <c r="H118" s="18">
        <v>1861</v>
      </c>
      <c r="I118" s="18">
        <v>1893.9</v>
      </c>
      <c r="M118" s="113"/>
      <c r="N118" s="1"/>
      <c r="O118" s="1"/>
      <c r="P118" s="1"/>
    </row>
    <row r="119" spans="1:16" ht="31.7" customHeight="1" x14ac:dyDescent="0.25">
      <c r="A119" s="367" t="s">
        <v>309</v>
      </c>
      <c r="B119" s="491">
        <v>902</v>
      </c>
      <c r="C119" s="370" t="s">
        <v>84</v>
      </c>
      <c r="D119" s="370" t="s">
        <v>86</v>
      </c>
      <c r="E119" s="370" t="s">
        <v>330</v>
      </c>
      <c r="F119" s="370"/>
      <c r="G119" s="201">
        <f>G120</f>
        <v>86</v>
      </c>
      <c r="H119" s="201">
        <f t="shared" ref="H119:I120" si="52">H120</f>
        <v>0</v>
      </c>
      <c r="I119" s="201">
        <f t="shared" si="52"/>
        <v>43</v>
      </c>
      <c r="M119" s="113"/>
      <c r="N119" s="1"/>
      <c r="O119" s="1"/>
      <c r="P119" s="1"/>
    </row>
    <row r="120" spans="1:16" s="113" customFormat="1" ht="31.7" customHeight="1" x14ac:dyDescent="0.25">
      <c r="A120" s="367" t="s">
        <v>87</v>
      </c>
      <c r="B120" s="491">
        <v>902</v>
      </c>
      <c r="C120" s="370" t="s">
        <v>84</v>
      </c>
      <c r="D120" s="370" t="s">
        <v>86</v>
      </c>
      <c r="E120" s="370" t="s">
        <v>330</v>
      </c>
      <c r="F120" s="370" t="s">
        <v>88</v>
      </c>
      <c r="G120" s="201">
        <f>G121</f>
        <v>86</v>
      </c>
      <c r="H120" s="201">
        <f t="shared" si="52"/>
        <v>0</v>
      </c>
      <c r="I120" s="201">
        <f t="shared" si="52"/>
        <v>43</v>
      </c>
      <c r="J120" s="267"/>
      <c r="K120" s="207"/>
      <c r="L120" s="203"/>
    </row>
    <row r="121" spans="1:16" ht="34.5" customHeight="1" x14ac:dyDescent="0.25">
      <c r="A121" s="367" t="s">
        <v>89</v>
      </c>
      <c r="B121" s="491">
        <v>902</v>
      </c>
      <c r="C121" s="370" t="s">
        <v>84</v>
      </c>
      <c r="D121" s="370" t="s">
        <v>86</v>
      </c>
      <c r="E121" s="370" t="s">
        <v>330</v>
      </c>
      <c r="F121" s="370" t="s">
        <v>90</v>
      </c>
      <c r="G121" s="201">
        <v>86</v>
      </c>
      <c r="H121" s="201">
        <v>0</v>
      </c>
      <c r="I121" s="201">
        <v>43</v>
      </c>
      <c r="M121" s="113"/>
      <c r="N121" s="1"/>
      <c r="O121" s="1"/>
      <c r="P121" s="1"/>
    </row>
    <row r="122" spans="1:16" s="113" customFormat="1" ht="17.45" hidden="1" customHeight="1" x14ac:dyDescent="0.25">
      <c r="A122" s="199" t="s">
        <v>881</v>
      </c>
      <c r="B122" s="197">
        <v>902</v>
      </c>
      <c r="C122" s="200" t="s">
        <v>84</v>
      </c>
      <c r="D122" s="200" t="s">
        <v>148</v>
      </c>
      <c r="E122" s="200"/>
      <c r="F122" s="370"/>
      <c r="G122" s="198">
        <f t="shared" ref="G122:I124" si="53">G123</f>
        <v>0</v>
      </c>
      <c r="H122" s="198">
        <f t="shared" si="53"/>
        <v>0</v>
      </c>
      <c r="I122" s="198">
        <f t="shared" si="53"/>
        <v>0</v>
      </c>
      <c r="J122" s="267"/>
      <c r="K122" s="207"/>
      <c r="L122" s="203"/>
    </row>
    <row r="123" spans="1:16" s="113" customFormat="1" ht="21.75" hidden="1" customHeight="1" x14ac:dyDescent="0.25">
      <c r="A123" s="199" t="s">
        <v>100</v>
      </c>
      <c r="B123" s="197">
        <v>902</v>
      </c>
      <c r="C123" s="200" t="s">
        <v>84</v>
      </c>
      <c r="D123" s="200" t="s">
        <v>148</v>
      </c>
      <c r="E123" s="200" t="s">
        <v>334</v>
      </c>
      <c r="F123" s="370"/>
      <c r="G123" s="198">
        <f t="shared" si="53"/>
        <v>0</v>
      </c>
      <c r="H123" s="198">
        <f t="shared" si="53"/>
        <v>0</v>
      </c>
      <c r="I123" s="198">
        <f t="shared" si="53"/>
        <v>0</v>
      </c>
      <c r="J123" s="267"/>
      <c r="K123" s="207"/>
      <c r="L123" s="203"/>
    </row>
    <row r="124" spans="1:16" s="113" customFormat="1" ht="34.5" hidden="1" customHeight="1" x14ac:dyDescent="0.25">
      <c r="A124" s="199" t="s">
        <v>335</v>
      </c>
      <c r="B124" s="197">
        <v>902</v>
      </c>
      <c r="C124" s="200" t="s">
        <v>84</v>
      </c>
      <c r="D124" s="200" t="s">
        <v>148</v>
      </c>
      <c r="E124" s="200" t="s">
        <v>333</v>
      </c>
      <c r="F124" s="370"/>
      <c r="G124" s="198">
        <f t="shared" si="53"/>
        <v>0</v>
      </c>
      <c r="H124" s="198">
        <f t="shared" si="53"/>
        <v>0</v>
      </c>
      <c r="I124" s="198">
        <f t="shared" si="53"/>
        <v>0</v>
      </c>
      <c r="J124" s="267"/>
      <c r="K124" s="207"/>
      <c r="L124" s="203"/>
    </row>
    <row r="125" spans="1:16" s="113" customFormat="1" ht="18" hidden="1" customHeight="1" x14ac:dyDescent="0.25">
      <c r="A125" s="28" t="s">
        <v>118</v>
      </c>
      <c r="B125" s="491">
        <v>902</v>
      </c>
      <c r="C125" s="370" t="s">
        <v>84</v>
      </c>
      <c r="D125" s="370" t="s">
        <v>148</v>
      </c>
      <c r="E125" s="370" t="s">
        <v>548</v>
      </c>
      <c r="F125" s="370"/>
      <c r="G125" s="201">
        <f>G126+G128</f>
        <v>0</v>
      </c>
      <c r="H125" s="201">
        <f t="shared" ref="H125:I125" si="54">H126+H128</f>
        <v>0</v>
      </c>
      <c r="I125" s="201">
        <f t="shared" si="54"/>
        <v>0</v>
      </c>
      <c r="J125" s="267"/>
      <c r="K125" s="207"/>
      <c r="L125" s="203"/>
    </row>
    <row r="126" spans="1:16" s="113" customFormat="1" ht="69.75" hidden="1" customHeight="1" x14ac:dyDescent="0.25">
      <c r="A126" s="367" t="s">
        <v>87</v>
      </c>
      <c r="B126" s="491">
        <v>902</v>
      </c>
      <c r="C126" s="370" t="s">
        <v>84</v>
      </c>
      <c r="D126" s="370" t="s">
        <v>148</v>
      </c>
      <c r="E126" s="370" t="s">
        <v>548</v>
      </c>
      <c r="F126" s="370" t="s">
        <v>88</v>
      </c>
      <c r="G126" s="201">
        <f>G127</f>
        <v>0</v>
      </c>
      <c r="H126" s="201">
        <f t="shared" ref="H126:I126" si="55">H127</f>
        <v>0</v>
      </c>
      <c r="I126" s="201">
        <f t="shared" si="55"/>
        <v>0</v>
      </c>
      <c r="J126" s="267"/>
      <c r="K126" s="207"/>
      <c r="L126" s="203"/>
    </row>
    <row r="127" spans="1:16" s="113" customFormat="1" ht="34.5" hidden="1" customHeight="1" x14ac:dyDescent="0.25">
      <c r="A127" s="367" t="s">
        <v>89</v>
      </c>
      <c r="B127" s="491">
        <v>902</v>
      </c>
      <c r="C127" s="370" t="s">
        <v>84</v>
      </c>
      <c r="D127" s="370" t="s">
        <v>148</v>
      </c>
      <c r="E127" s="370" t="s">
        <v>548</v>
      </c>
      <c r="F127" s="370" t="s">
        <v>90</v>
      </c>
      <c r="G127" s="201">
        <v>0</v>
      </c>
      <c r="H127" s="201">
        <v>0</v>
      </c>
      <c r="I127" s="201">
        <v>0</v>
      </c>
      <c r="J127" s="267"/>
      <c r="K127" s="207"/>
      <c r="L127" s="203"/>
    </row>
    <row r="128" spans="1:16" s="113" customFormat="1" ht="34.5" hidden="1" customHeight="1" x14ac:dyDescent="0.25">
      <c r="A128" s="367" t="s">
        <v>117</v>
      </c>
      <c r="B128" s="491">
        <v>902</v>
      </c>
      <c r="C128" s="370" t="s">
        <v>84</v>
      </c>
      <c r="D128" s="370" t="s">
        <v>148</v>
      </c>
      <c r="E128" s="370" t="s">
        <v>548</v>
      </c>
      <c r="F128" s="370" t="s">
        <v>92</v>
      </c>
      <c r="G128" s="201">
        <f>G129</f>
        <v>0</v>
      </c>
      <c r="H128" s="201">
        <f t="shared" ref="H128:I128" si="56">H129</f>
        <v>0</v>
      </c>
      <c r="I128" s="201">
        <f t="shared" si="56"/>
        <v>0</v>
      </c>
      <c r="J128" s="267"/>
      <c r="K128" s="207"/>
      <c r="L128" s="203"/>
    </row>
    <row r="129" spans="1:17" s="113" customFormat="1" ht="34.5" hidden="1" customHeight="1" x14ac:dyDescent="0.25">
      <c r="A129" s="367" t="s">
        <v>93</v>
      </c>
      <c r="B129" s="491">
        <v>902</v>
      </c>
      <c r="C129" s="370" t="s">
        <v>84</v>
      </c>
      <c r="D129" s="370" t="s">
        <v>148</v>
      </c>
      <c r="E129" s="370" t="s">
        <v>548</v>
      </c>
      <c r="F129" s="370" t="s">
        <v>94</v>
      </c>
      <c r="G129" s="201">
        <v>0</v>
      </c>
      <c r="H129" s="201">
        <v>0</v>
      </c>
      <c r="I129" s="201">
        <v>0</v>
      </c>
      <c r="J129" s="267"/>
      <c r="K129" s="207"/>
      <c r="L129" s="203"/>
    </row>
    <row r="130" spans="1:17" ht="15.75" x14ac:dyDescent="0.25">
      <c r="A130" s="199" t="s">
        <v>98</v>
      </c>
      <c r="B130" s="197">
        <v>902</v>
      </c>
      <c r="C130" s="200" t="s">
        <v>84</v>
      </c>
      <c r="D130" s="200" t="s">
        <v>99</v>
      </c>
      <c r="E130" s="200"/>
      <c r="F130" s="200"/>
      <c r="G130" s="198">
        <f>G144+G153+G131+G163+G139+G158</f>
        <v>171</v>
      </c>
      <c r="H130" s="198">
        <f>H144+H153+H131+H163+H139+H158</f>
        <v>231</v>
      </c>
      <c r="I130" s="198">
        <f>I144+I153+I131+I163+I139+I158</f>
        <v>191</v>
      </c>
      <c r="J130" s="268"/>
      <c r="M130" s="113"/>
      <c r="N130" s="1"/>
      <c r="O130" s="1"/>
      <c r="P130" s="1"/>
    </row>
    <row r="131" spans="1:17" s="113" customFormat="1" ht="19.5" hidden="1" customHeight="1" x14ac:dyDescent="0.25">
      <c r="A131" s="199" t="s">
        <v>100</v>
      </c>
      <c r="B131" s="197">
        <v>902</v>
      </c>
      <c r="C131" s="200" t="s">
        <v>84</v>
      </c>
      <c r="D131" s="200" t="s">
        <v>99</v>
      </c>
      <c r="E131" s="200" t="s">
        <v>334</v>
      </c>
      <c r="F131" s="200"/>
      <c r="G131" s="198">
        <f>G132</f>
        <v>0</v>
      </c>
      <c r="H131" s="198">
        <f t="shared" ref="H131:I131" si="57">H132</f>
        <v>0</v>
      </c>
      <c r="I131" s="198">
        <f t="shared" si="57"/>
        <v>0</v>
      </c>
      <c r="J131" s="267"/>
      <c r="K131" s="207"/>
      <c r="L131" s="203"/>
    </row>
    <row r="132" spans="1:17" s="113" customFormat="1" ht="30.6" hidden="1" customHeight="1" x14ac:dyDescent="0.25">
      <c r="A132" s="199" t="s">
        <v>335</v>
      </c>
      <c r="B132" s="197">
        <v>902</v>
      </c>
      <c r="C132" s="200" t="s">
        <v>84</v>
      </c>
      <c r="D132" s="200" t="s">
        <v>99</v>
      </c>
      <c r="E132" s="200" t="s">
        <v>333</v>
      </c>
      <c r="F132" s="200"/>
      <c r="G132" s="198">
        <f t="shared" ref="G132:I134" si="58">G133</f>
        <v>0</v>
      </c>
      <c r="H132" s="198">
        <f t="shared" si="58"/>
        <v>0</v>
      </c>
      <c r="I132" s="198">
        <f t="shared" si="58"/>
        <v>0</v>
      </c>
      <c r="J132" s="267"/>
      <c r="K132" s="207"/>
      <c r="L132" s="203"/>
    </row>
    <row r="133" spans="1:17" s="113" customFormat="1" ht="19.5" hidden="1" customHeight="1" x14ac:dyDescent="0.25">
      <c r="A133" s="367" t="s">
        <v>118</v>
      </c>
      <c r="B133" s="491">
        <v>902</v>
      </c>
      <c r="C133" s="370" t="s">
        <v>84</v>
      </c>
      <c r="D133" s="370" t="s">
        <v>99</v>
      </c>
      <c r="E133" s="370" t="s">
        <v>548</v>
      </c>
      <c r="F133" s="370"/>
      <c r="G133" s="201">
        <f>G134+G136</f>
        <v>0</v>
      </c>
      <c r="H133" s="201">
        <f t="shared" ref="H133:I133" si="59">H134+H136</f>
        <v>0</v>
      </c>
      <c r="I133" s="201">
        <f t="shared" si="59"/>
        <v>0</v>
      </c>
      <c r="J133" s="267"/>
      <c r="K133" s="207"/>
      <c r="L133" s="203"/>
    </row>
    <row r="134" spans="1:17" s="113" customFormat="1" ht="31.15" hidden="1" customHeight="1" x14ac:dyDescent="0.25">
      <c r="A134" s="367" t="s">
        <v>117</v>
      </c>
      <c r="B134" s="491">
        <v>902</v>
      </c>
      <c r="C134" s="370" t="s">
        <v>84</v>
      </c>
      <c r="D134" s="370" t="s">
        <v>99</v>
      </c>
      <c r="E134" s="370" t="s">
        <v>548</v>
      </c>
      <c r="F134" s="370" t="s">
        <v>92</v>
      </c>
      <c r="G134" s="201">
        <f t="shared" si="58"/>
        <v>0</v>
      </c>
      <c r="H134" s="201">
        <f t="shared" si="58"/>
        <v>0</v>
      </c>
      <c r="I134" s="201">
        <f t="shared" si="58"/>
        <v>0</v>
      </c>
      <c r="J134" s="267"/>
      <c r="K134" s="207"/>
      <c r="L134" s="203"/>
    </row>
    <row r="135" spans="1:17" s="113" customFormat="1" ht="30.6" hidden="1" customHeight="1" x14ac:dyDescent="0.25">
      <c r="A135" s="367" t="s">
        <v>93</v>
      </c>
      <c r="B135" s="491">
        <v>902</v>
      </c>
      <c r="C135" s="370" t="s">
        <v>84</v>
      </c>
      <c r="D135" s="370" t="s">
        <v>99</v>
      </c>
      <c r="E135" s="370" t="s">
        <v>548</v>
      </c>
      <c r="F135" s="370" t="s">
        <v>94</v>
      </c>
      <c r="G135" s="201"/>
      <c r="H135" s="201"/>
      <c r="I135" s="201"/>
      <c r="J135" s="267"/>
      <c r="K135" s="207"/>
      <c r="L135" s="203"/>
    </row>
    <row r="136" spans="1:17" s="233" customFormat="1" ht="15.75" hidden="1" x14ac:dyDescent="0.25">
      <c r="A136" s="20" t="s">
        <v>95</v>
      </c>
      <c r="B136" s="491">
        <v>902</v>
      </c>
      <c r="C136" s="370" t="s">
        <v>84</v>
      </c>
      <c r="D136" s="370" t="s">
        <v>99</v>
      </c>
      <c r="E136" s="370" t="s">
        <v>548</v>
      </c>
      <c r="F136" s="370" t="s">
        <v>101</v>
      </c>
      <c r="G136" s="201">
        <f>G137+G138</f>
        <v>0</v>
      </c>
      <c r="H136" s="201">
        <f t="shared" ref="H136:I136" si="60">H137+H138</f>
        <v>0</v>
      </c>
      <c r="I136" s="201">
        <f t="shared" si="60"/>
        <v>0</v>
      </c>
      <c r="J136" s="267"/>
      <c r="K136" s="207"/>
      <c r="L136" s="203"/>
    </row>
    <row r="137" spans="1:17" s="233" customFormat="1" ht="15.75" hidden="1" x14ac:dyDescent="0.25">
      <c r="A137" s="367" t="s">
        <v>828</v>
      </c>
      <c r="B137" s="491">
        <v>902</v>
      </c>
      <c r="C137" s="370" t="s">
        <v>84</v>
      </c>
      <c r="D137" s="370" t="s">
        <v>99</v>
      </c>
      <c r="E137" s="370" t="s">
        <v>548</v>
      </c>
      <c r="F137" s="370" t="s">
        <v>103</v>
      </c>
      <c r="G137" s="201"/>
      <c r="H137" s="201"/>
      <c r="I137" s="201"/>
      <c r="J137" s="267"/>
      <c r="K137" s="207"/>
      <c r="L137" s="203"/>
    </row>
    <row r="138" spans="1:17" s="233" customFormat="1" ht="15.75" hidden="1" x14ac:dyDescent="0.25">
      <c r="A138" s="367" t="s">
        <v>226</v>
      </c>
      <c r="B138" s="491">
        <v>902</v>
      </c>
      <c r="C138" s="370" t="s">
        <v>84</v>
      </c>
      <c r="D138" s="370" t="s">
        <v>99</v>
      </c>
      <c r="E138" s="370" t="s">
        <v>548</v>
      </c>
      <c r="F138" s="370" t="s">
        <v>97</v>
      </c>
      <c r="G138" s="201">
        <f>6-6</f>
        <v>0</v>
      </c>
      <c r="H138" s="201">
        <f t="shared" ref="H138:I138" si="61">6-6</f>
        <v>0</v>
      </c>
      <c r="I138" s="201">
        <f t="shared" si="61"/>
        <v>0</v>
      </c>
      <c r="J138" s="267"/>
      <c r="K138" s="207"/>
      <c r="L138" s="203"/>
    </row>
    <row r="139" spans="1:17" s="113" customFormat="1" ht="45" customHeight="1" x14ac:dyDescent="0.25">
      <c r="A139" s="199" t="s">
        <v>903</v>
      </c>
      <c r="B139" s="197">
        <v>902</v>
      </c>
      <c r="C139" s="200" t="s">
        <v>84</v>
      </c>
      <c r="D139" s="200" t="s">
        <v>99</v>
      </c>
      <c r="E139" s="200" t="s">
        <v>165</v>
      </c>
      <c r="F139" s="200"/>
      <c r="G139" s="198">
        <f>G140</f>
        <v>0</v>
      </c>
      <c r="H139" s="198">
        <f t="shared" ref="H139:I140" si="62">H140</f>
        <v>40</v>
      </c>
      <c r="I139" s="198">
        <f t="shared" si="62"/>
        <v>40</v>
      </c>
      <c r="J139" s="267"/>
      <c r="K139" s="207"/>
      <c r="L139" s="203"/>
      <c r="M139" s="214"/>
      <c r="O139" s="214"/>
      <c r="Q139" s="214"/>
    </row>
    <row r="140" spans="1:17" s="366" customFormat="1" ht="45" customHeight="1" x14ac:dyDescent="0.25">
      <c r="A140" s="23" t="s">
        <v>457</v>
      </c>
      <c r="B140" s="197">
        <v>902</v>
      </c>
      <c r="C140" s="200" t="s">
        <v>84</v>
      </c>
      <c r="D140" s="200" t="s">
        <v>99</v>
      </c>
      <c r="E140" s="200" t="s">
        <v>377</v>
      </c>
      <c r="F140" s="200"/>
      <c r="G140" s="198">
        <f>G141</f>
        <v>0</v>
      </c>
      <c r="H140" s="198">
        <f t="shared" si="62"/>
        <v>40</v>
      </c>
      <c r="I140" s="198">
        <f t="shared" si="62"/>
        <v>40</v>
      </c>
      <c r="J140" s="267"/>
      <c r="K140" s="207"/>
      <c r="L140" s="203"/>
      <c r="M140" s="214"/>
      <c r="O140" s="214"/>
      <c r="Q140" s="214"/>
    </row>
    <row r="141" spans="1:17" s="113" customFormat="1" ht="51" customHeight="1" x14ac:dyDescent="0.25">
      <c r="A141" s="367" t="s">
        <v>498</v>
      </c>
      <c r="B141" s="491">
        <v>902</v>
      </c>
      <c r="C141" s="370" t="s">
        <v>84</v>
      </c>
      <c r="D141" s="370" t="s">
        <v>99</v>
      </c>
      <c r="E141" s="370" t="s">
        <v>458</v>
      </c>
      <c r="F141" s="370"/>
      <c r="G141" s="201">
        <f>G142</f>
        <v>0</v>
      </c>
      <c r="H141" s="201">
        <f t="shared" ref="H141:I142" si="63">H142</f>
        <v>40</v>
      </c>
      <c r="I141" s="201">
        <f t="shared" si="63"/>
        <v>40</v>
      </c>
      <c r="J141" s="267"/>
      <c r="K141" s="207"/>
      <c r="L141" s="203"/>
      <c r="M141" s="214"/>
      <c r="O141" s="214"/>
      <c r="Q141" s="214"/>
    </row>
    <row r="142" spans="1:17" s="113" customFormat="1" ht="32.450000000000003" customHeight="1" x14ac:dyDescent="0.25">
      <c r="A142" s="367" t="s">
        <v>117</v>
      </c>
      <c r="B142" s="491">
        <v>902</v>
      </c>
      <c r="C142" s="370" t="s">
        <v>84</v>
      </c>
      <c r="D142" s="370" t="s">
        <v>99</v>
      </c>
      <c r="E142" s="370" t="s">
        <v>458</v>
      </c>
      <c r="F142" s="370" t="s">
        <v>92</v>
      </c>
      <c r="G142" s="201">
        <f>G143</f>
        <v>0</v>
      </c>
      <c r="H142" s="201">
        <f t="shared" si="63"/>
        <v>40</v>
      </c>
      <c r="I142" s="201">
        <f t="shared" si="63"/>
        <v>40</v>
      </c>
      <c r="J142" s="267"/>
      <c r="K142" s="207"/>
      <c r="L142" s="203"/>
      <c r="M142" s="214"/>
      <c r="O142" s="214"/>
      <c r="Q142" s="214"/>
    </row>
    <row r="143" spans="1:17" s="113" customFormat="1" ht="33.6" customHeight="1" x14ac:dyDescent="0.25">
      <c r="A143" s="367" t="s">
        <v>93</v>
      </c>
      <c r="B143" s="491">
        <v>902</v>
      </c>
      <c r="C143" s="370" t="s">
        <v>84</v>
      </c>
      <c r="D143" s="370" t="s">
        <v>99</v>
      </c>
      <c r="E143" s="370" t="s">
        <v>458</v>
      </c>
      <c r="F143" s="370" t="s">
        <v>94</v>
      </c>
      <c r="G143" s="201">
        <v>0</v>
      </c>
      <c r="H143" s="201">
        <v>40</v>
      </c>
      <c r="I143" s="201">
        <v>40</v>
      </c>
      <c r="J143" s="267"/>
      <c r="K143" s="207"/>
      <c r="L143" s="203"/>
      <c r="M143" s="214"/>
      <c r="O143" s="214"/>
      <c r="Q143" s="214"/>
    </row>
    <row r="144" spans="1:17" ht="47.25" x14ac:dyDescent="0.25">
      <c r="A144" s="230" t="s">
        <v>861</v>
      </c>
      <c r="B144" s="197">
        <v>902</v>
      </c>
      <c r="C144" s="200" t="s">
        <v>84</v>
      </c>
      <c r="D144" s="200" t="s">
        <v>99</v>
      </c>
      <c r="E144" s="200" t="s">
        <v>264</v>
      </c>
      <c r="F144" s="204"/>
      <c r="G144" s="198">
        <f>G145+G149</f>
        <v>41</v>
      </c>
      <c r="H144" s="198">
        <f t="shared" ref="H144:I144" si="64">H145+H149</f>
        <v>41</v>
      </c>
      <c r="I144" s="198">
        <f t="shared" si="64"/>
        <v>41</v>
      </c>
      <c r="M144" s="113"/>
      <c r="N144" s="1"/>
      <c r="O144" s="1"/>
      <c r="P144" s="1"/>
    </row>
    <row r="145" spans="1:16" s="113" customFormat="1" ht="47.25" customHeight="1" x14ac:dyDescent="0.25">
      <c r="A145" s="34" t="s">
        <v>314</v>
      </c>
      <c r="B145" s="197">
        <v>902</v>
      </c>
      <c r="C145" s="200" t="s">
        <v>84</v>
      </c>
      <c r="D145" s="200" t="s">
        <v>99</v>
      </c>
      <c r="E145" s="200" t="s">
        <v>320</v>
      </c>
      <c r="F145" s="204"/>
      <c r="G145" s="198">
        <f t="shared" ref="G145:I147" si="65">G146</f>
        <v>26</v>
      </c>
      <c r="H145" s="198">
        <f t="shared" si="65"/>
        <v>26</v>
      </c>
      <c r="I145" s="198">
        <f t="shared" si="65"/>
        <v>26</v>
      </c>
      <c r="J145" s="267"/>
      <c r="K145" s="207"/>
      <c r="L145" s="203"/>
    </row>
    <row r="146" spans="1:16" ht="36.75" customHeight="1" x14ac:dyDescent="0.25">
      <c r="A146" s="28" t="s">
        <v>276</v>
      </c>
      <c r="B146" s="491">
        <v>902</v>
      </c>
      <c r="C146" s="370" t="s">
        <v>84</v>
      </c>
      <c r="D146" s="370" t="s">
        <v>99</v>
      </c>
      <c r="E146" s="370" t="s">
        <v>315</v>
      </c>
      <c r="F146" s="202"/>
      <c r="G146" s="201">
        <f t="shared" si="65"/>
        <v>26</v>
      </c>
      <c r="H146" s="201">
        <f t="shared" si="65"/>
        <v>26</v>
      </c>
      <c r="I146" s="201">
        <f t="shared" si="65"/>
        <v>26</v>
      </c>
      <c r="M146" s="113"/>
      <c r="N146" s="1"/>
      <c r="O146" s="1"/>
      <c r="P146" s="1"/>
    </row>
    <row r="147" spans="1:16" ht="31.5" x14ac:dyDescent="0.25">
      <c r="A147" s="367" t="s">
        <v>91</v>
      </c>
      <c r="B147" s="491">
        <v>902</v>
      </c>
      <c r="C147" s="370" t="s">
        <v>84</v>
      </c>
      <c r="D147" s="370" t="s">
        <v>99</v>
      </c>
      <c r="E147" s="370" t="s">
        <v>315</v>
      </c>
      <c r="F147" s="202" t="s">
        <v>92</v>
      </c>
      <c r="G147" s="201">
        <f t="shared" si="65"/>
        <v>26</v>
      </c>
      <c r="H147" s="201">
        <f t="shared" si="65"/>
        <v>26</v>
      </c>
      <c r="I147" s="201">
        <f t="shared" si="65"/>
        <v>26</v>
      </c>
      <c r="M147" s="113"/>
      <c r="N147" s="1"/>
      <c r="O147" s="1"/>
      <c r="P147" s="1"/>
    </row>
    <row r="148" spans="1:16" ht="31.5" x14ac:dyDescent="0.25">
      <c r="A148" s="367" t="s">
        <v>93</v>
      </c>
      <c r="B148" s="491">
        <v>902</v>
      </c>
      <c r="C148" s="370" t="s">
        <v>84</v>
      </c>
      <c r="D148" s="370" t="s">
        <v>99</v>
      </c>
      <c r="E148" s="370" t="s">
        <v>315</v>
      </c>
      <c r="F148" s="202" t="s">
        <v>94</v>
      </c>
      <c r="G148" s="201">
        <v>26</v>
      </c>
      <c r="H148" s="201">
        <v>26</v>
      </c>
      <c r="I148" s="201">
        <v>26</v>
      </c>
      <c r="M148" s="113"/>
      <c r="N148" s="1"/>
      <c r="O148" s="1"/>
      <c r="P148" s="1"/>
    </row>
    <row r="149" spans="1:16" s="113" customFormat="1" ht="34.5" customHeight="1" x14ac:dyDescent="0.25">
      <c r="A149" s="323" t="s">
        <v>455</v>
      </c>
      <c r="B149" s="197">
        <v>902</v>
      </c>
      <c r="C149" s="200" t="s">
        <v>84</v>
      </c>
      <c r="D149" s="200" t="s">
        <v>99</v>
      </c>
      <c r="E149" s="200" t="s">
        <v>321</v>
      </c>
      <c r="F149" s="204"/>
      <c r="G149" s="198">
        <f t="shared" ref="G149:I151" si="66">G150</f>
        <v>15</v>
      </c>
      <c r="H149" s="198">
        <f t="shared" si="66"/>
        <v>15</v>
      </c>
      <c r="I149" s="198">
        <f t="shared" si="66"/>
        <v>15</v>
      </c>
      <c r="J149" s="267"/>
      <c r="K149" s="207"/>
      <c r="L149" s="203"/>
    </row>
    <row r="150" spans="1:16" ht="39.200000000000003" customHeight="1" x14ac:dyDescent="0.25">
      <c r="A150" s="28" t="s">
        <v>277</v>
      </c>
      <c r="B150" s="491">
        <v>902</v>
      </c>
      <c r="C150" s="370" t="s">
        <v>84</v>
      </c>
      <c r="D150" s="370" t="s">
        <v>99</v>
      </c>
      <c r="E150" s="370" t="s">
        <v>316</v>
      </c>
      <c r="F150" s="202"/>
      <c r="G150" s="201">
        <f t="shared" si="66"/>
        <v>15</v>
      </c>
      <c r="H150" s="201">
        <f t="shared" si="66"/>
        <v>15</v>
      </c>
      <c r="I150" s="201">
        <f t="shared" si="66"/>
        <v>15</v>
      </c>
      <c r="M150" s="113"/>
      <c r="N150" s="1"/>
      <c r="O150" s="1"/>
      <c r="P150" s="1"/>
    </row>
    <row r="151" spans="1:16" ht="31.7" customHeight="1" x14ac:dyDescent="0.25">
      <c r="A151" s="367" t="s">
        <v>91</v>
      </c>
      <c r="B151" s="491">
        <v>902</v>
      </c>
      <c r="C151" s="370" t="s">
        <v>84</v>
      </c>
      <c r="D151" s="370" t="s">
        <v>99</v>
      </c>
      <c r="E151" s="370" t="s">
        <v>316</v>
      </c>
      <c r="F151" s="202" t="s">
        <v>92</v>
      </c>
      <c r="G151" s="201">
        <f t="shared" si="66"/>
        <v>15</v>
      </c>
      <c r="H151" s="201">
        <f t="shared" si="66"/>
        <v>15</v>
      </c>
      <c r="I151" s="201">
        <f t="shared" si="66"/>
        <v>15</v>
      </c>
      <c r="M151" s="113"/>
      <c r="N151" s="1"/>
      <c r="O151" s="1"/>
      <c r="P151" s="1"/>
    </row>
    <row r="152" spans="1:16" ht="32.25" customHeight="1" x14ac:dyDescent="0.25">
      <c r="A152" s="367" t="s">
        <v>93</v>
      </c>
      <c r="B152" s="491">
        <v>902</v>
      </c>
      <c r="C152" s="370" t="s">
        <v>84</v>
      </c>
      <c r="D152" s="370" t="s">
        <v>99</v>
      </c>
      <c r="E152" s="370" t="s">
        <v>316</v>
      </c>
      <c r="F152" s="202" t="s">
        <v>94</v>
      </c>
      <c r="G152" s="201">
        <v>15</v>
      </c>
      <c r="H152" s="201">
        <v>15</v>
      </c>
      <c r="I152" s="201">
        <v>15</v>
      </c>
      <c r="M152" s="113"/>
      <c r="N152" s="1"/>
      <c r="O152" s="1"/>
      <c r="P152" s="1"/>
    </row>
    <row r="153" spans="1:16" ht="68.25" customHeight="1" x14ac:dyDescent="0.25">
      <c r="A153" s="230" t="s">
        <v>912</v>
      </c>
      <c r="B153" s="197">
        <v>902</v>
      </c>
      <c r="C153" s="7" t="s">
        <v>84</v>
      </c>
      <c r="D153" s="7" t="s">
        <v>99</v>
      </c>
      <c r="E153" s="107" t="s">
        <v>296</v>
      </c>
      <c r="F153" s="7"/>
      <c r="G153" s="198">
        <f>G155</f>
        <v>5</v>
      </c>
      <c r="H153" s="198">
        <f t="shared" ref="H153:I153" si="67">H155</f>
        <v>5</v>
      </c>
      <c r="I153" s="198">
        <f t="shared" si="67"/>
        <v>5</v>
      </c>
      <c r="M153" s="113"/>
      <c r="N153" s="1"/>
      <c r="O153" s="1"/>
      <c r="P153" s="1"/>
    </row>
    <row r="154" spans="1:16" s="113" customFormat="1" ht="35.450000000000003" customHeight="1" x14ac:dyDescent="0.25">
      <c r="A154" s="120" t="s">
        <v>322</v>
      </c>
      <c r="B154" s="197">
        <v>902</v>
      </c>
      <c r="C154" s="7" t="s">
        <v>84</v>
      </c>
      <c r="D154" s="7" t="s">
        <v>99</v>
      </c>
      <c r="E154" s="107" t="s">
        <v>496</v>
      </c>
      <c r="F154" s="7"/>
      <c r="G154" s="198">
        <f t="shared" ref="G154:I156" si="68">G155</f>
        <v>5</v>
      </c>
      <c r="H154" s="198">
        <f t="shared" si="68"/>
        <v>5</v>
      </c>
      <c r="I154" s="198">
        <f t="shared" si="68"/>
        <v>5</v>
      </c>
      <c r="J154" s="267"/>
      <c r="K154" s="207"/>
      <c r="L154" s="203"/>
    </row>
    <row r="155" spans="1:16" ht="31.7" customHeight="1" x14ac:dyDescent="0.25">
      <c r="A155" s="90" t="s">
        <v>111</v>
      </c>
      <c r="B155" s="491">
        <v>902</v>
      </c>
      <c r="C155" s="8" t="s">
        <v>84</v>
      </c>
      <c r="D155" s="8" t="s">
        <v>99</v>
      </c>
      <c r="E155" s="488" t="s">
        <v>323</v>
      </c>
      <c r="F155" s="8"/>
      <c r="G155" s="201">
        <f t="shared" si="68"/>
        <v>5</v>
      </c>
      <c r="H155" s="201">
        <f t="shared" si="68"/>
        <v>5</v>
      </c>
      <c r="I155" s="201">
        <f t="shared" si="68"/>
        <v>5</v>
      </c>
      <c r="M155" s="113"/>
      <c r="N155" s="1"/>
      <c r="O155" s="1"/>
      <c r="P155" s="1"/>
    </row>
    <row r="156" spans="1:16" ht="35.450000000000003" customHeight="1" x14ac:dyDescent="0.25">
      <c r="A156" s="367" t="s">
        <v>91</v>
      </c>
      <c r="B156" s="491">
        <v>902</v>
      </c>
      <c r="C156" s="8" t="s">
        <v>84</v>
      </c>
      <c r="D156" s="8" t="s">
        <v>99</v>
      </c>
      <c r="E156" s="488" t="s">
        <v>323</v>
      </c>
      <c r="F156" s="8" t="s">
        <v>92</v>
      </c>
      <c r="G156" s="201">
        <f t="shared" si="68"/>
        <v>5</v>
      </c>
      <c r="H156" s="201">
        <f t="shared" si="68"/>
        <v>5</v>
      </c>
      <c r="I156" s="201">
        <f t="shared" si="68"/>
        <v>5</v>
      </c>
      <c r="M156" s="113"/>
      <c r="N156" s="1"/>
      <c r="O156" s="1"/>
      <c r="P156" s="1"/>
    </row>
    <row r="157" spans="1:16" ht="33" customHeight="1" x14ac:dyDescent="0.25">
      <c r="A157" s="367" t="s">
        <v>93</v>
      </c>
      <c r="B157" s="491">
        <v>902</v>
      </c>
      <c r="C157" s="8" t="s">
        <v>84</v>
      </c>
      <c r="D157" s="8" t="s">
        <v>99</v>
      </c>
      <c r="E157" s="488" t="s">
        <v>323</v>
      </c>
      <c r="F157" s="8" t="s">
        <v>94</v>
      </c>
      <c r="G157" s="201">
        <v>5</v>
      </c>
      <c r="H157" s="201">
        <v>5</v>
      </c>
      <c r="I157" s="201">
        <v>5</v>
      </c>
      <c r="M157" s="113"/>
      <c r="N157" s="1"/>
      <c r="O157" s="1"/>
      <c r="P157" s="1"/>
    </row>
    <row r="158" spans="1:16" s="233" customFormat="1" ht="63" x14ac:dyDescent="0.25">
      <c r="A158" s="230" t="s">
        <v>913</v>
      </c>
      <c r="B158" s="197">
        <v>902</v>
      </c>
      <c r="C158" s="7" t="s">
        <v>84</v>
      </c>
      <c r="D158" s="7" t="s">
        <v>99</v>
      </c>
      <c r="E158" s="107" t="s">
        <v>795</v>
      </c>
      <c r="F158" s="7"/>
      <c r="G158" s="198">
        <f>G159</f>
        <v>30</v>
      </c>
      <c r="H158" s="198">
        <f t="shared" ref="H158:I161" si="69">H159</f>
        <v>30</v>
      </c>
      <c r="I158" s="198">
        <f t="shared" si="69"/>
        <v>0</v>
      </c>
      <c r="J158" s="267"/>
      <c r="K158" s="207"/>
      <c r="L158" s="203"/>
    </row>
    <row r="159" spans="1:16" s="233" customFormat="1" ht="33" customHeight="1" x14ac:dyDescent="0.25">
      <c r="A159" s="230" t="s">
        <v>799</v>
      </c>
      <c r="B159" s="197">
        <v>902</v>
      </c>
      <c r="C159" s="7" t="s">
        <v>84</v>
      </c>
      <c r="D159" s="7" t="s">
        <v>99</v>
      </c>
      <c r="E159" s="107" t="s">
        <v>796</v>
      </c>
      <c r="F159" s="7"/>
      <c r="G159" s="198">
        <f>G160</f>
        <v>30</v>
      </c>
      <c r="H159" s="198">
        <f t="shared" si="69"/>
        <v>30</v>
      </c>
      <c r="I159" s="198">
        <f t="shared" si="69"/>
        <v>0</v>
      </c>
      <c r="J159" s="267"/>
      <c r="K159" s="207"/>
      <c r="L159" s="203"/>
    </row>
    <row r="160" spans="1:16" s="233" customFormat="1" ht="31.5" x14ac:dyDescent="0.25">
      <c r="A160" s="367" t="s">
        <v>800</v>
      </c>
      <c r="B160" s="491">
        <v>902</v>
      </c>
      <c r="C160" s="8" t="s">
        <v>84</v>
      </c>
      <c r="D160" s="8" t="s">
        <v>99</v>
      </c>
      <c r="E160" s="488" t="s">
        <v>797</v>
      </c>
      <c r="F160" s="8"/>
      <c r="G160" s="201">
        <f>G161</f>
        <v>30</v>
      </c>
      <c r="H160" s="201">
        <f t="shared" si="69"/>
        <v>30</v>
      </c>
      <c r="I160" s="201">
        <f t="shared" si="69"/>
        <v>0</v>
      </c>
      <c r="J160" s="267"/>
      <c r="K160" s="207"/>
      <c r="L160" s="203"/>
    </row>
    <row r="161" spans="1:16" s="233" customFormat="1" ht="15.75" x14ac:dyDescent="0.25">
      <c r="A161" s="303" t="s">
        <v>140</v>
      </c>
      <c r="B161" s="491">
        <v>902</v>
      </c>
      <c r="C161" s="8" t="s">
        <v>84</v>
      </c>
      <c r="D161" s="8" t="s">
        <v>99</v>
      </c>
      <c r="E161" s="488" t="s">
        <v>797</v>
      </c>
      <c r="F161" s="8" t="s">
        <v>141</v>
      </c>
      <c r="G161" s="201">
        <f>G162</f>
        <v>30</v>
      </c>
      <c r="H161" s="201">
        <f t="shared" si="69"/>
        <v>30</v>
      </c>
      <c r="I161" s="201">
        <f t="shared" si="69"/>
        <v>0</v>
      </c>
      <c r="J161" s="267"/>
      <c r="K161" s="207"/>
      <c r="L161" s="203"/>
    </row>
    <row r="162" spans="1:16" s="233" customFormat="1" ht="15.75" x14ac:dyDescent="0.25">
      <c r="A162" s="367" t="s">
        <v>801</v>
      </c>
      <c r="B162" s="491">
        <v>902</v>
      </c>
      <c r="C162" s="8" t="s">
        <v>84</v>
      </c>
      <c r="D162" s="8" t="s">
        <v>99</v>
      </c>
      <c r="E162" s="488" t="s">
        <v>797</v>
      </c>
      <c r="F162" s="8" t="s">
        <v>798</v>
      </c>
      <c r="G162" s="201">
        <v>30</v>
      </c>
      <c r="H162" s="201">
        <v>30</v>
      </c>
      <c r="I162" s="201"/>
      <c r="J162" s="267"/>
      <c r="K162" s="207"/>
      <c r="L162" s="203"/>
    </row>
    <row r="163" spans="1:16" s="113" customFormat="1" ht="63" x14ac:dyDescent="0.25">
      <c r="A163" s="230" t="s">
        <v>914</v>
      </c>
      <c r="B163" s="197">
        <v>902</v>
      </c>
      <c r="C163" s="7" t="s">
        <v>84</v>
      </c>
      <c r="D163" s="7" t="s">
        <v>99</v>
      </c>
      <c r="E163" s="107" t="s">
        <v>297</v>
      </c>
      <c r="F163" s="7"/>
      <c r="G163" s="198">
        <f>G165</f>
        <v>95</v>
      </c>
      <c r="H163" s="198">
        <f t="shared" ref="H163:I163" si="70">H165</f>
        <v>115</v>
      </c>
      <c r="I163" s="198">
        <f t="shared" si="70"/>
        <v>105</v>
      </c>
      <c r="J163" s="267"/>
      <c r="K163" s="207"/>
      <c r="L163" s="203"/>
    </row>
    <row r="164" spans="1:16" s="113" customFormat="1" ht="31.5" x14ac:dyDescent="0.25">
      <c r="A164" s="34" t="s">
        <v>324</v>
      </c>
      <c r="B164" s="197">
        <v>902</v>
      </c>
      <c r="C164" s="7" t="s">
        <v>84</v>
      </c>
      <c r="D164" s="7" t="s">
        <v>99</v>
      </c>
      <c r="E164" s="107" t="s">
        <v>332</v>
      </c>
      <c r="F164" s="7"/>
      <c r="G164" s="198">
        <f t="shared" ref="G164:I166" si="71">G165</f>
        <v>95</v>
      </c>
      <c r="H164" s="198">
        <f t="shared" si="71"/>
        <v>115</v>
      </c>
      <c r="I164" s="198">
        <f t="shared" si="71"/>
        <v>105</v>
      </c>
      <c r="J164" s="267"/>
      <c r="K164" s="207"/>
      <c r="L164" s="203"/>
    </row>
    <row r="165" spans="1:16" s="113" customFormat="1" ht="15.75" x14ac:dyDescent="0.25">
      <c r="A165" s="28" t="s">
        <v>301</v>
      </c>
      <c r="B165" s="491">
        <v>902</v>
      </c>
      <c r="C165" s="8" t="s">
        <v>84</v>
      </c>
      <c r="D165" s="8" t="s">
        <v>99</v>
      </c>
      <c r="E165" s="488" t="s">
        <v>325</v>
      </c>
      <c r="F165" s="8"/>
      <c r="G165" s="201">
        <f t="shared" si="71"/>
        <v>95</v>
      </c>
      <c r="H165" s="201">
        <f t="shared" si="71"/>
        <v>115</v>
      </c>
      <c r="I165" s="201">
        <f t="shared" si="71"/>
        <v>105</v>
      </c>
      <c r="J165" s="267"/>
      <c r="K165" s="207"/>
      <c r="L165" s="203"/>
    </row>
    <row r="166" spans="1:16" s="113" customFormat="1" ht="31.5" x14ac:dyDescent="0.25">
      <c r="A166" s="367" t="s">
        <v>91</v>
      </c>
      <c r="B166" s="491">
        <v>902</v>
      </c>
      <c r="C166" s="8" t="s">
        <v>84</v>
      </c>
      <c r="D166" s="8" t="s">
        <v>99</v>
      </c>
      <c r="E166" s="488" t="s">
        <v>325</v>
      </c>
      <c r="F166" s="8" t="s">
        <v>92</v>
      </c>
      <c r="G166" s="201">
        <f t="shared" si="71"/>
        <v>95</v>
      </c>
      <c r="H166" s="201">
        <f t="shared" si="71"/>
        <v>115</v>
      </c>
      <c r="I166" s="201">
        <f t="shared" si="71"/>
        <v>105</v>
      </c>
      <c r="J166" s="267"/>
      <c r="K166" s="207"/>
      <c r="L166" s="203"/>
    </row>
    <row r="167" spans="1:16" s="113" customFormat="1" ht="31.5" x14ac:dyDescent="0.25">
      <c r="A167" s="367" t="s">
        <v>93</v>
      </c>
      <c r="B167" s="491">
        <v>902</v>
      </c>
      <c r="C167" s="8" t="s">
        <v>84</v>
      </c>
      <c r="D167" s="8" t="s">
        <v>99</v>
      </c>
      <c r="E167" s="488" t="s">
        <v>325</v>
      </c>
      <c r="F167" s="8" t="s">
        <v>94</v>
      </c>
      <c r="G167" s="201">
        <v>95</v>
      </c>
      <c r="H167" s="201">
        <v>115</v>
      </c>
      <c r="I167" s="201">
        <v>105</v>
      </c>
      <c r="J167" s="267"/>
      <c r="K167" s="207"/>
      <c r="L167" s="203"/>
    </row>
    <row r="168" spans="1:16" ht="15.75" hidden="1" customHeight="1" x14ac:dyDescent="0.25">
      <c r="A168" s="199" t="s">
        <v>121</v>
      </c>
      <c r="B168" s="197">
        <v>902</v>
      </c>
      <c r="C168" s="200" t="s">
        <v>122</v>
      </c>
      <c r="D168" s="200"/>
      <c r="E168" s="200"/>
      <c r="F168" s="200"/>
      <c r="G168" s="198">
        <f t="shared" ref="G168:I173" si="72">G169</f>
        <v>0</v>
      </c>
      <c r="H168" s="198">
        <f t="shared" si="72"/>
        <v>0</v>
      </c>
      <c r="I168" s="198">
        <f t="shared" si="72"/>
        <v>0</v>
      </c>
      <c r="M168" s="113"/>
      <c r="N168" s="1"/>
      <c r="O168" s="1"/>
      <c r="P168" s="1"/>
    </row>
    <row r="169" spans="1:16" ht="20.25" hidden="1" customHeight="1" x14ac:dyDescent="0.25">
      <c r="A169" s="199" t="s">
        <v>124</v>
      </c>
      <c r="B169" s="197">
        <v>902</v>
      </c>
      <c r="C169" s="200" t="s">
        <v>122</v>
      </c>
      <c r="D169" s="200" t="s">
        <v>125</v>
      </c>
      <c r="E169" s="200"/>
      <c r="F169" s="200"/>
      <c r="G169" s="198">
        <f t="shared" si="72"/>
        <v>0</v>
      </c>
      <c r="H169" s="198">
        <f t="shared" si="72"/>
        <v>0</v>
      </c>
      <c r="I169" s="198">
        <f t="shared" si="72"/>
        <v>0</v>
      </c>
      <c r="M169" s="113"/>
      <c r="N169" s="1"/>
      <c r="O169" s="1"/>
      <c r="P169" s="1"/>
    </row>
    <row r="170" spans="1:16" ht="15.75" hidden="1" customHeight="1" x14ac:dyDescent="0.25">
      <c r="A170" s="199" t="s">
        <v>100</v>
      </c>
      <c r="B170" s="197">
        <v>902</v>
      </c>
      <c r="C170" s="200" t="s">
        <v>122</v>
      </c>
      <c r="D170" s="200" t="s">
        <v>125</v>
      </c>
      <c r="E170" s="200" t="s">
        <v>334</v>
      </c>
      <c r="F170" s="200"/>
      <c r="G170" s="198">
        <f t="shared" si="72"/>
        <v>0</v>
      </c>
      <c r="H170" s="198">
        <f t="shared" si="72"/>
        <v>0</v>
      </c>
      <c r="I170" s="198">
        <f t="shared" si="72"/>
        <v>0</v>
      </c>
      <c r="M170" s="113"/>
      <c r="N170" s="1"/>
      <c r="O170" s="1"/>
      <c r="P170" s="1"/>
    </row>
    <row r="171" spans="1:16" ht="33.75" hidden="1" customHeight="1" x14ac:dyDescent="0.25">
      <c r="A171" s="199" t="s">
        <v>335</v>
      </c>
      <c r="B171" s="197">
        <v>902</v>
      </c>
      <c r="C171" s="200" t="s">
        <v>122</v>
      </c>
      <c r="D171" s="200" t="s">
        <v>125</v>
      </c>
      <c r="E171" s="200" t="s">
        <v>333</v>
      </c>
      <c r="F171" s="200"/>
      <c r="G171" s="198">
        <f t="shared" si="72"/>
        <v>0</v>
      </c>
      <c r="H171" s="198">
        <f t="shared" si="72"/>
        <v>0</v>
      </c>
      <c r="I171" s="198">
        <f t="shared" si="72"/>
        <v>0</v>
      </c>
      <c r="M171" s="113"/>
      <c r="N171" s="1"/>
      <c r="O171" s="1"/>
      <c r="P171" s="1"/>
    </row>
    <row r="172" spans="1:16" ht="15.75" hidden="1" customHeight="1" x14ac:dyDescent="0.25">
      <c r="A172" s="367" t="s">
        <v>126</v>
      </c>
      <c r="B172" s="491">
        <v>902</v>
      </c>
      <c r="C172" s="370" t="s">
        <v>122</v>
      </c>
      <c r="D172" s="370" t="s">
        <v>125</v>
      </c>
      <c r="E172" s="370" t="s">
        <v>336</v>
      </c>
      <c r="F172" s="370"/>
      <c r="G172" s="201">
        <f t="shared" si="72"/>
        <v>0</v>
      </c>
      <c r="H172" s="201">
        <f t="shared" si="72"/>
        <v>0</v>
      </c>
      <c r="I172" s="201">
        <f t="shared" si="72"/>
        <v>0</v>
      </c>
      <c r="M172" s="113"/>
      <c r="N172" s="1"/>
      <c r="O172" s="1"/>
      <c r="P172" s="1"/>
    </row>
    <row r="173" spans="1:16" ht="33.75" hidden="1" customHeight="1" x14ac:dyDescent="0.25">
      <c r="A173" s="367" t="s">
        <v>117</v>
      </c>
      <c r="B173" s="491">
        <v>902</v>
      </c>
      <c r="C173" s="370" t="s">
        <v>122</v>
      </c>
      <c r="D173" s="370" t="s">
        <v>125</v>
      </c>
      <c r="E173" s="370" t="s">
        <v>336</v>
      </c>
      <c r="F173" s="370" t="s">
        <v>92</v>
      </c>
      <c r="G173" s="201">
        <f t="shared" si="72"/>
        <v>0</v>
      </c>
      <c r="H173" s="201">
        <f t="shared" si="72"/>
        <v>0</v>
      </c>
      <c r="I173" s="201">
        <f t="shared" si="72"/>
        <v>0</v>
      </c>
      <c r="M173" s="113"/>
      <c r="N173" s="1"/>
      <c r="O173" s="1"/>
      <c r="P173" s="1"/>
    </row>
    <row r="174" spans="1:16" ht="40.700000000000003" hidden="1" customHeight="1" x14ac:dyDescent="0.25">
      <c r="A174" s="367" t="s">
        <v>93</v>
      </c>
      <c r="B174" s="491">
        <v>902</v>
      </c>
      <c r="C174" s="370" t="s">
        <v>122</v>
      </c>
      <c r="D174" s="370" t="s">
        <v>125</v>
      </c>
      <c r="E174" s="370" t="s">
        <v>336</v>
      </c>
      <c r="F174" s="370" t="s">
        <v>94</v>
      </c>
      <c r="G174" s="18">
        <v>0</v>
      </c>
      <c r="H174" s="18">
        <v>0</v>
      </c>
      <c r="I174" s="18">
        <v>0</v>
      </c>
      <c r="M174" s="113"/>
      <c r="N174" s="1"/>
      <c r="O174" s="1"/>
      <c r="P174" s="1"/>
    </row>
    <row r="175" spans="1:16" ht="31.5" x14ac:dyDescent="0.25">
      <c r="A175" s="199" t="s">
        <v>127</v>
      </c>
      <c r="B175" s="197">
        <v>902</v>
      </c>
      <c r="C175" s="200" t="s">
        <v>123</v>
      </c>
      <c r="D175" s="200"/>
      <c r="E175" s="200"/>
      <c r="F175" s="200"/>
      <c r="G175" s="198">
        <f>G176</f>
        <v>8869.2000000000007</v>
      </c>
      <c r="H175" s="198">
        <f t="shared" ref="H175:I175" si="73">H176</f>
        <v>8736.7999999999993</v>
      </c>
      <c r="I175" s="198">
        <f t="shared" si="73"/>
        <v>8716.7999999999993</v>
      </c>
      <c r="J175" s="268"/>
      <c r="M175" s="113"/>
      <c r="N175" s="1"/>
      <c r="O175" s="1"/>
      <c r="P175" s="1"/>
    </row>
    <row r="176" spans="1:16" ht="47.25" customHeight="1" x14ac:dyDescent="0.25">
      <c r="A176" s="199" t="s">
        <v>646</v>
      </c>
      <c r="B176" s="197">
        <v>902</v>
      </c>
      <c r="C176" s="200" t="s">
        <v>123</v>
      </c>
      <c r="D176" s="200" t="s">
        <v>137</v>
      </c>
      <c r="E176" s="370"/>
      <c r="F176" s="370"/>
      <c r="G176" s="198">
        <f>G177+G196</f>
        <v>8869.2000000000007</v>
      </c>
      <c r="H176" s="198">
        <f>H177+H196</f>
        <v>8736.7999999999993</v>
      </c>
      <c r="I176" s="198">
        <f>I177+I196</f>
        <v>8716.7999999999993</v>
      </c>
      <c r="M176" s="113"/>
      <c r="N176" s="1"/>
      <c r="O176" s="1"/>
      <c r="P176" s="1"/>
    </row>
    <row r="177" spans="1:16" ht="15.75" x14ac:dyDescent="0.25">
      <c r="A177" s="199" t="s">
        <v>100</v>
      </c>
      <c r="B177" s="197">
        <v>902</v>
      </c>
      <c r="C177" s="200" t="s">
        <v>123</v>
      </c>
      <c r="D177" s="200" t="s">
        <v>137</v>
      </c>
      <c r="E177" s="200" t="s">
        <v>334</v>
      </c>
      <c r="F177" s="200"/>
      <c r="G177" s="198">
        <f>G189+G178</f>
        <v>8869.2000000000007</v>
      </c>
      <c r="H177" s="198">
        <f t="shared" ref="H177:I177" si="74">H189+H178</f>
        <v>8736.7999999999993</v>
      </c>
      <c r="I177" s="198">
        <f t="shared" si="74"/>
        <v>8716.7999999999993</v>
      </c>
      <c r="M177" s="113"/>
      <c r="N177" s="1"/>
      <c r="O177" s="1"/>
      <c r="P177" s="1"/>
    </row>
    <row r="178" spans="1:16" s="233" customFormat="1" ht="15.75" x14ac:dyDescent="0.25">
      <c r="A178" s="199" t="s">
        <v>742</v>
      </c>
      <c r="B178" s="197">
        <v>902</v>
      </c>
      <c r="C178" s="200" t="s">
        <v>123</v>
      </c>
      <c r="D178" s="200" t="s">
        <v>137</v>
      </c>
      <c r="E178" s="200" t="s">
        <v>389</v>
      </c>
      <c r="F178" s="200"/>
      <c r="G178" s="198">
        <f>G179+G182</f>
        <v>8570.2000000000007</v>
      </c>
      <c r="H178" s="198">
        <f t="shared" ref="H178:I178" si="75">H179+H182</f>
        <v>8637.7999999999993</v>
      </c>
      <c r="I178" s="198">
        <f t="shared" si="75"/>
        <v>8617.7999999999993</v>
      </c>
      <c r="J178" s="267"/>
      <c r="K178" s="207"/>
      <c r="L178" s="203"/>
    </row>
    <row r="179" spans="1:16" s="233" customFormat="1" ht="47.25" x14ac:dyDescent="0.25">
      <c r="A179" s="367" t="s">
        <v>309</v>
      </c>
      <c r="B179" s="491">
        <v>902</v>
      </c>
      <c r="C179" s="370" t="s">
        <v>123</v>
      </c>
      <c r="D179" s="370" t="s">
        <v>137</v>
      </c>
      <c r="E179" s="370" t="s">
        <v>392</v>
      </c>
      <c r="F179" s="370"/>
      <c r="G179" s="201">
        <f>G180</f>
        <v>258</v>
      </c>
      <c r="H179" s="201">
        <f t="shared" ref="H179:I180" si="76">H180</f>
        <v>258</v>
      </c>
      <c r="I179" s="201">
        <f t="shared" si="76"/>
        <v>258</v>
      </c>
      <c r="J179" s="267"/>
      <c r="K179" s="207"/>
      <c r="L179" s="203"/>
    </row>
    <row r="180" spans="1:16" s="233" customFormat="1" ht="78.75" x14ac:dyDescent="0.25">
      <c r="A180" s="367" t="s">
        <v>87</v>
      </c>
      <c r="B180" s="491">
        <v>902</v>
      </c>
      <c r="C180" s="370" t="s">
        <v>123</v>
      </c>
      <c r="D180" s="370" t="s">
        <v>137</v>
      </c>
      <c r="E180" s="370" t="s">
        <v>392</v>
      </c>
      <c r="F180" s="370" t="s">
        <v>88</v>
      </c>
      <c r="G180" s="201">
        <f>G181</f>
        <v>258</v>
      </c>
      <c r="H180" s="201">
        <f t="shared" si="76"/>
        <v>258</v>
      </c>
      <c r="I180" s="201">
        <f t="shared" si="76"/>
        <v>258</v>
      </c>
      <c r="J180" s="267"/>
      <c r="K180" s="207"/>
      <c r="L180" s="203"/>
    </row>
    <row r="181" spans="1:16" s="233" customFormat="1" ht="15.75" x14ac:dyDescent="0.25">
      <c r="A181" s="367" t="s">
        <v>171</v>
      </c>
      <c r="B181" s="491">
        <v>902</v>
      </c>
      <c r="C181" s="370" t="s">
        <v>123</v>
      </c>
      <c r="D181" s="370" t="s">
        <v>137</v>
      </c>
      <c r="E181" s="370" t="s">
        <v>392</v>
      </c>
      <c r="F181" s="370" t="s">
        <v>120</v>
      </c>
      <c r="G181" s="201">
        <v>258</v>
      </c>
      <c r="H181" s="201">
        <v>258</v>
      </c>
      <c r="I181" s="201">
        <v>258</v>
      </c>
      <c r="J181" s="267"/>
      <c r="K181" s="207"/>
      <c r="L181" s="203"/>
    </row>
    <row r="182" spans="1:16" s="233" customFormat="1" ht="15.75" x14ac:dyDescent="0.25">
      <c r="A182" s="367" t="s">
        <v>288</v>
      </c>
      <c r="B182" s="491">
        <v>902</v>
      </c>
      <c r="C182" s="370" t="s">
        <v>123</v>
      </c>
      <c r="D182" s="370" t="s">
        <v>137</v>
      </c>
      <c r="E182" s="370" t="s">
        <v>391</v>
      </c>
      <c r="F182" s="370"/>
      <c r="G182" s="201">
        <f>G183+G185+G187</f>
        <v>8312.2000000000007</v>
      </c>
      <c r="H182" s="201">
        <f t="shared" ref="H182:I182" si="77">H183+H185+H187</f>
        <v>8379.7999999999993</v>
      </c>
      <c r="I182" s="201">
        <f t="shared" si="77"/>
        <v>8359.7999999999993</v>
      </c>
      <c r="J182" s="267"/>
      <c r="K182" s="207"/>
      <c r="L182" s="203"/>
    </row>
    <row r="183" spans="1:16" s="233" customFormat="1" ht="78.75" x14ac:dyDescent="0.25">
      <c r="A183" s="367" t="s">
        <v>87</v>
      </c>
      <c r="B183" s="491">
        <v>902</v>
      </c>
      <c r="C183" s="370" t="s">
        <v>123</v>
      </c>
      <c r="D183" s="370" t="s">
        <v>137</v>
      </c>
      <c r="E183" s="370" t="s">
        <v>391</v>
      </c>
      <c r="F183" s="370" t="s">
        <v>88</v>
      </c>
      <c r="G183" s="201">
        <f>G184</f>
        <v>7999.2</v>
      </c>
      <c r="H183" s="201">
        <f t="shared" ref="H183:I183" si="78">H184</f>
        <v>8066.8</v>
      </c>
      <c r="I183" s="201">
        <f t="shared" si="78"/>
        <v>8209.7999999999993</v>
      </c>
      <c r="J183" s="267"/>
      <c r="K183" s="207"/>
      <c r="L183" s="203"/>
    </row>
    <row r="184" spans="1:16" s="233" customFormat="1" ht="15.75" x14ac:dyDescent="0.25">
      <c r="A184" s="367" t="s">
        <v>171</v>
      </c>
      <c r="B184" s="491">
        <v>902</v>
      </c>
      <c r="C184" s="370" t="s">
        <v>123</v>
      </c>
      <c r="D184" s="370" t="s">
        <v>137</v>
      </c>
      <c r="E184" s="370" t="s">
        <v>391</v>
      </c>
      <c r="F184" s="370" t="s">
        <v>120</v>
      </c>
      <c r="G184" s="201">
        <v>7999.2</v>
      </c>
      <c r="H184" s="201">
        <v>8066.8</v>
      </c>
      <c r="I184" s="201">
        <v>8209.7999999999993</v>
      </c>
      <c r="J184" s="267"/>
      <c r="K184" s="207"/>
      <c r="L184" s="203"/>
    </row>
    <row r="185" spans="1:16" s="233" customFormat="1" ht="31.5" x14ac:dyDescent="0.25">
      <c r="A185" s="367" t="s">
        <v>91</v>
      </c>
      <c r="B185" s="491">
        <v>902</v>
      </c>
      <c r="C185" s="370" t="s">
        <v>123</v>
      </c>
      <c r="D185" s="370" t="s">
        <v>137</v>
      </c>
      <c r="E185" s="370" t="s">
        <v>391</v>
      </c>
      <c r="F185" s="370" t="s">
        <v>92</v>
      </c>
      <c r="G185" s="201">
        <f>G186</f>
        <v>313</v>
      </c>
      <c r="H185" s="201">
        <f t="shared" ref="H185:I185" si="79">H186</f>
        <v>313</v>
      </c>
      <c r="I185" s="201">
        <f t="shared" si="79"/>
        <v>150</v>
      </c>
      <c r="J185" s="267"/>
      <c r="K185" s="207"/>
      <c r="L185" s="203"/>
    </row>
    <row r="186" spans="1:16" s="233" customFormat="1" ht="31.5" x14ac:dyDescent="0.25">
      <c r="A186" s="367" t="s">
        <v>93</v>
      </c>
      <c r="B186" s="491">
        <v>902</v>
      </c>
      <c r="C186" s="370" t="s">
        <v>123</v>
      </c>
      <c r="D186" s="370" t="s">
        <v>137</v>
      </c>
      <c r="E186" s="370" t="s">
        <v>391</v>
      </c>
      <c r="F186" s="370" t="s">
        <v>94</v>
      </c>
      <c r="G186" s="201">
        <v>313</v>
      </c>
      <c r="H186" s="201">
        <v>313</v>
      </c>
      <c r="I186" s="201">
        <v>150</v>
      </c>
      <c r="J186" s="267"/>
      <c r="K186" s="207"/>
      <c r="L186" s="203"/>
    </row>
    <row r="187" spans="1:16" s="233" customFormat="1" ht="15.75" hidden="1" x14ac:dyDescent="0.25">
      <c r="A187" s="367" t="s">
        <v>95</v>
      </c>
      <c r="B187" s="491">
        <v>902</v>
      </c>
      <c r="C187" s="370" t="s">
        <v>123</v>
      </c>
      <c r="D187" s="370" t="s">
        <v>137</v>
      </c>
      <c r="E187" s="370" t="s">
        <v>391</v>
      </c>
      <c r="F187" s="370" t="s">
        <v>101</v>
      </c>
      <c r="G187" s="201">
        <f>G188</f>
        <v>0</v>
      </c>
      <c r="H187" s="201">
        <f t="shared" ref="H187:I187" si="80">H188</f>
        <v>0</v>
      </c>
      <c r="I187" s="201">
        <f t="shared" si="80"/>
        <v>0</v>
      </c>
      <c r="J187" s="267"/>
      <c r="K187" s="207"/>
      <c r="L187" s="203"/>
    </row>
    <row r="188" spans="1:16" s="233" customFormat="1" ht="15.75" hidden="1" x14ac:dyDescent="0.25">
      <c r="A188" s="367" t="s">
        <v>226</v>
      </c>
      <c r="B188" s="491">
        <v>902</v>
      </c>
      <c r="C188" s="370" t="s">
        <v>123</v>
      </c>
      <c r="D188" s="370" t="s">
        <v>137</v>
      </c>
      <c r="E188" s="370" t="s">
        <v>391</v>
      </c>
      <c r="F188" s="370" t="s">
        <v>97</v>
      </c>
      <c r="G188" s="201"/>
      <c r="H188" s="201"/>
      <c r="I188" s="201"/>
      <c r="J188" s="267"/>
      <c r="K188" s="207"/>
      <c r="L188" s="203"/>
    </row>
    <row r="189" spans="1:16" s="113" customFormat="1" ht="31.5" x14ac:dyDescent="0.25">
      <c r="A189" s="199" t="s">
        <v>335</v>
      </c>
      <c r="B189" s="197">
        <v>902</v>
      </c>
      <c r="C189" s="200" t="s">
        <v>123</v>
      </c>
      <c r="D189" s="200" t="s">
        <v>137</v>
      </c>
      <c r="E189" s="200" t="s">
        <v>333</v>
      </c>
      <c r="F189" s="200"/>
      <c r="G189" s="198">
        <f>G190+G193</f>
        <v>299</v>
      </c>
      <c r="H189" s="198">
        <f t="shared" ref="H189:I189" si="81">H190+H193</f>
        <v>99</v>
      </c>
      <c r="I189" s="198">
        <f t="shared" si="81"/>
        <v>99</v>
      </c>
      <c r="J189" s="267"/>
      <c r="K189" s="207"/>
      <c r="L189" s="203"/>
    </row>
    <row r="190" spans="1:16" s="113" customFormat="1" ht="47.25" x14ac:dyDescent="0.25">
      <c r="A190" s="367" t="s">
        <v>128</v>
      </c>
      <c r="B190" s="491">
        <v>902</v>
      </c>
      <c r="C190" s="370" t="s">
        <v>123</v>
      </c>
      <c r="D190" s="370" t="s">
        <v>137</v>
      </c>
      <c r="E190" s="370" t="s">
        <v>337</v>
      </c>
      <c r="F190" s="370"/>
      <c r="G190" s="201">
        <f>G191</f>
        <v>200</v>
      </c>
      <c r="H190" s="201">
        <f t="shared" ref="H190:I191" si="82">H191</f>
        <v>0</v>
      </c>
      <c r="I190" s="201">
        <f t="shared" si="82"/>
        <v>0</v>
      </c>
      <c r="J190" s="267"/>
      <c r="K190" s="207"/>
      <c r="L190" s="203"/>
    </row>
    <row r="191" spans="1:16" s="113" customFormat="1" ht="31.5" x14ac:dyDescent="0.25">
      <c r="A191" s="367" t="s">
        <v>117</v>
      </c>
      <c r="B191" s="491">
        <v>902</v>
      </c>
      <c r="C191" s="370" t="s">
        <v>123</v>
      </c>
      <c r="D191" s="370" t="s">
        <v>137</v>
      </c>
      <c r="E191" s="370" t="s">
        <v>337</v>
      </c>
      <c r="F191" s="370" t="s">
        <v>92</v>
      </c>
      <c r="G191" s="201">
        <f>G192</f>
        <v>200</v>
      </c>
      <c r="H191" s="201">
        <f t="shared" si="82"/>
        <v>0</v>
      </c>
      <c r="I191" s="201">
        <f t="shared" si="82"/>
        <v>0</v>
      </c>
      <c r="J191" s="267"/>
      <c r="K191" s="207"/>
      <c r="L191" s="203"/>
    </row>
    <row r="192" spans="1:16" s="113" customFormat="1" ht="31.5" x14ac:dyDescent="0.25">
      <c r="A192" s="367" t="s">
        <v>93</v>
      </c>
      <c r="B192" s="491">
        <v>902</v>
      </c>
      <c r="C192" s="370" t="s">
        <v>123</v>
      </c>
      <c r="D192" s="370" t="s">
        <v>137</v>
      </c>
      <c r="E192" s="370" t="s">
        <v>337</v>
      </c>
      <c r="F192" s="370" t="s">
        <v>94</v>
      </c>
      <c r="G192" s="342">
        <v>200</v>
      </c>
      <c r="H192" s="342">
        <v>0</v>
      </c>
      <c r="I192" s="342">
        <v>0</v>
      </c>
      <c r="J192" s="267"/>
      <c r="K192" s="207"/>
      <c r="L192" s="203"/>
    </row>
    <row r="193" spans="1:16" s="113" customFormat="1" ht="15.75" x14ac:dyDescent="0.25">
      <c r="A193" s="367" t="s">
        <v>129</v>
      </c>
      <c r="B193" s="491">
        <v>902</v>
      </c>
      <c r="C193" s="370" t="s">
        <v>123</v>
      </c>
      <c r="D193" s="370" t="s">
        <v>137</v>
      </c>
      <c r="E193" s="370" t="s">
        <v>338</v>
      </c>
      <c r="F193" s="370"/>
      <c r="G193" s="18">
        <f>G194</f>
        <v>99</v>
      </c>
      <c r="H193" s="18">
        <f t="shared" ref="H193:I194" si="83">H194</f>
        <v>99</v>
      </c>
      <c r="I193" s="18">
        <f t="shared" si="83"/>
        <v>99</v>
      </c>
      <c r="J193" s="267"/>
      <c r="K193" s="207"/>
      <c r="L193" s="203"/>
    </row>
    <row r="194" spans="1:16" s="113" customFormat="1" ht="31.5" x14ac:dyDescent="0.25">
      <c r="A194" s="367" t="s">
        <v>117</v>
      </c>
      <c r="B194" s="491">
        <v>902</v>
      </c>
      <c r="C194" s="370" t="s">
        <v>123</v>
      </c>
      <c r="D194" s="370" t="s">
        <v>137</v>
      </c>
      <c r="E194" s="370" t="s">
        <v>338</v>
      </c>
      <c r="F194" s="370" t="s">
        <v>92</v>
      </c>
      <c r="G194" s="18">
        <f>G195</f>
        <v>99</v>
      </c>
      <c r="H194" s="18">
        <f t="shared" si="83"/>
        <v>99</v>
      </c>
      <c r="I194" s="18">
        <f t="shared" si="83"/>
        <v>99</v>
      </c>
      <c r="J194" s="267"/>
      <c r="K194" s="207"/>
      <c r="L194" s="203"/>
    </row>
    <row r="195" spans="1:16" s="113" customFormat="1" ht="31.5" x14ac:dyDescent="0.25">
      <c r="A195" s="367" t="s">
        <v>93</v>
      </c>
      <c r="B195" s="491">
        <v>902</v>
      </c>
      <c r="C195" s="370" t="s">
        <v>123</v>
      </c>
      <c r="D195" s="370" t="s">
        <v>137</v>
      </c>
      <c r="E195" s="370" t="s">
        <v>338</v>
      </c>
      <c r="F195" s="370" t="s">
        <v>94</v>
      </c>
      <c r="G195" s="18">
        <v>99</v>
      </c>
      <c r="H195" s="18">
        <v>99</v>
      </c>
      <c r="I195" s="18">
        <v>99</v>
      </c>
      <c r="J195" s="267"/>
      <c r="K195" s="207"/>
      <c r="L195" s="203"/>
    </row>
    <row r="196" spans="1:16" s="113" customFormat="1" ht="47.25" hidden="1" x14ac:dyDescent="0.25">
      <c r="A196" s="230" t="s">
        <v>861</v>
      </c>
      <c r="B196" s="197">
        <v>902</v>
      </c>
      <c r="C196" s="200" t="s">
        <v>123</v>
      </c>
      <c r="D196" s="200" t="s">
        <v>137</v>
      </c>
      <c r="E196" s="200" t="s">
        <v>264</v>
      </c>
      <c r="F196" s="370"/>
      <c r="G196" s="198">
        <f>G197</f>
        <v>0</v>
      </c>
      <c r="H196" s="198">
        <f t="shared" ref="H196:I197" si="84">H197</f>
        <v>0</v>
      </c>
      <c r="I196" s="198">
        <f t="shared" si="84"/>
        <v>0</v>
      </c>
      <c r="J196" s="267"/>
      <c r="K196" s="207"/>
      <c r="L196" s="203"/>
    </row>
    <row r="197" spans="1:16" s="113" customFormat="1" ht="31.5" hidden="1" x14ac:dyDescent="0.25">
      <c r="A197" s="323" t="s">
        <v>708</v>
      </c>
      <c r="B197" s="197">
        <v>902</v>
      </c>
      <c r="C197" s="200" t="s">
        <v>123</v>
      </c>
      <c r="D197" s="200" t="s">
        <v>137</v>
      </c>
      <c r="E197" s="200" t="s">
        <v>709</v>
      </c>
      <c r="F197" s="204"/>
      <c r="G197" s="198">
        <f>G198</f>
        <v>0</v>
      </c>
      <c r="H197" s="198">
        <f t="shared" si="84"/>
        <v>0</v>
      </c>
      <c r="I197" s="198">
        <f t="shared" si="84"/>
        <v>0</v>
      </c>
      <c r="J197" s="267"/>
      <c r="K197" s="207"/>
      <c r="L197" s="203"/>
    </row>
    <row r="198" spans="1:16" s="113" customFormat="1" ht="15.75" hidden="1" x14ac:dyDescent="0.25">
      <c r="A198" s="367" t="s">
        <v>129</v>
      </c>
      <c r="B198" s="491">
        <v>902</v>
      </c>
      <c r="C198" s="370" t="s">
        <v>123</v>
      </c>
      <c r="D198" s="370" t="s">
        <v>137</v>
      </c>
      <c r="E198" s="370" t="s">
        <v>710</v>
      </c>
      <c r="F198" s="202"/>
      <c r="G198" s="201">
        <f>G199</f>
        <v>0</v>
      </c>
      <c r="H198" s="201">
        <f t="shared" ref="H198:I199" si="85">H199</f>
        <v>0</v>
      </c>
      <c r="I198" s="201">
        <f t="shared" si="85"/>
        <v>0</v>
      </c>
      <c r="J198" s="267"/>
      <c r="K198" s="207"/>
      <c r="L198" s="203"/>
    </row>
    <row r="199" spans="1:16" s="113" customFormat="1" ht="31.5" hidden="1" x14ac:dyDescent="0.25">
      <c r="A199" s="367" t="s">
        <v>91</v>
      </c>
      <c r="B199" s="491">
        <v>902</v>
      </c>
      <c r="C199" s="370" t="s">
        <v>123</v>
      </c>
      <c r="D199" s="370" t="s">
        <v>137</v>
      </c>
      <c r="E199" s="370" t="s">
        <v>710</v>
      </c>
      <c r="F199" s="202" t="s">
        <v>92</v>
      </c>
      <c r="G199" s="201">
        <f>G200</f>
        <v>0</v>
      </c>
      <c r="H199" s="201">
        <f t="shared" si="85"/>
        <v>0</v>
      </c>
      <c r="I199" s="201">
        <f t="shared" si="85"/>
        <v>0</v>
      </c>
      <c r="J199" s="267"/>
      <c r="K199" s="207"/>
      <c r="L199" s="203"/>
    </row>
    <row r="200" spans="1:16" s="113" customFormat="1" ht="31.5" hidden="1" x14ac:dyDescent="0.25">
      <c r="A200" s="367" t="s">
        <v>93</v>
      </c>
      <c r="B200" s="491">
        <v>902</v>
      </c>
      <c r="C200" s="370" t="s">
        <v>123</v>
      </c>
      <c r="D200" s="370" t="s">
        <v>137</v>
      </c>
      <c r="E200" s="370" t="s">
        <v>710</v>
      </c>
      <c r="F200" s="202" t="s">
        <v>94</v>
      </c>
      <c r="G200" s="201">
        <f>100-100</f>
        <v>0</v>
      </c>
      <c r="H200" s="201">
        <f t="shared" ref="H200:I200" si="86">100-100</f>
        <v>0</v>
      </c>
      <c r="I200" s="201">
        <f t="shared" si="86"/>
        <v>0</v>
      </c>
      <c r="J200" s="267"/>
      <c r="K200" s="207"/>
      <c r="L200" s="203"/>
    </row>
    <row r="201" spans="1:16" ht="15.75" x14ac:dyDescent="0.25">
      <c r="A201" s="199" t="s">
        <v>130</v>
      </c>
      <c r="B201" s="197">
        <v>902</v>
      </c>
      <c r="C201" s="200" t="s">
        <v>106</v>
      </c>
      <c r="D201" s="200"/>
      <c r="E201" s="200"/>
      <c r="F201" s="370"/>
      <c r="G201" s="198">
        <f>G212+G202</f>
        <v>750.37239999999997</v>
      </c>
      <c r="H201" s="198">
        <f t="shared" ref="H201:I201" si="87">H212+H202</f>
        <v>764.17000000000007</v>
      </c>
      <c r="I201" s="198">
        <f t="shared" si="87"/>
        <v>778.5</v>
      </c>
      <c r="J201" s="268"/>
      <c r="M201" s="113"/>
      <c r="N201" s="1"/>
      <c r="O201" s="1"/>
      <c r="P201" s="1"/>
    </row>
    <row r="202" spans="1:16" ht="15.75" x14ac:dyDescent="0.25">
      <c r="A202" s="199" t="s">
        <v>131</v>
      </c>
      <c r="B202" s="197">
        <v>902</v>
      </c>
      <c r="C202" s="200" t="s">
        <v>106</v>
      </c>
      <c r="D202" s="200" t="s">
        <v>132</v>
      </c>
      <c r="E202" s="200"/>
      <c r="F202" s="370"/>
      <c r="G202" s="198">
        <f>G203</f>
        <v>256.2</v>
      </c>
      <c r="H202" s="198">
        <f t="shared" ref="H202:I202" si="88">H203</f>
        <v>256.2</v>
      </c>
      <c r="I202" s="198">
        <f t="shared" si="88"/>
        <v>256.2</v>
      </c>
      <c r="M202" s="113"/>
      <c r="N202" s="1"/>
      <c r="O202" s="1"/>
      <c r="P202" s="1"/>
    </row>
    <row r="203" spans="1:16" ht="42.4" customHeight="1" x14ac:dyDescent="0.25">
      <c r="A203" s="23" t="s">
        <v>904</v>
      </c>
      <c r="B203" s="197">
        <v>902</v>
      </c>
      <c r="C203" s="200" t="s">
        <v>106</v>
      </c>
      <c r="D203" s="200" t="s">
        <v>132</v>
      </c>
      <c r="E203" s="107" t="s">
        <v>112</v>
      </c>
      <c r="F203" s="204"/>
      <c r="G203" s="198">
        <f>G204+G208</f>
        <v>256.2</v>
      </c>
      <c r="H203" s="198">
        <f t="shared" ref="H203:I203" si="89">H204+H208</f>
        <v>256.2</v>
      </c>
      <c r="I203" s="198">
        <f t="shared" si="89"/>
        <v>256.2</v>
      </c>
      <c r="M203" s="113"/>
      <c r="N203" s="1"/>
      <c r="O203" s="1"/>
      <c r="P203" s="1"/>
    </row>
    <row r="204" spans="1:16" s="113" customFormat="1" ht="35.450000000000003" customHeight="1" x14ac:dyDescent="0.25">
      <c r="A204" s="23" t="s">
        <v>439</v>
      </c>
      <c r="B204" s="197">
        <v>902</v>
      </c>
      <c r="C204" s="200" t="s">
        <v>106</v>
      </c>
      <c r="D204" s="200" t="s">
        <v>132</v>
      </c>
      <c r="E204" s="137" t="s">
        <v>339</v>
      </c>
      <c r="F204" s="204"/>
      <c r="G204" s="198">
        <f t="shared" ref="G204:I206" si="90">G205</f>
        <v>256.2</v>
      </c>
      <c r="H204" s="198">
        <f t="shared" si="90"/>
        <v>256.2</v>
      </c>
      <c r="I204" s="198">
        <f t="shared" si="90"/>
        <v>256.2</v>
      </c>
      <c r="J204" s="267"/>
      <c r="K204" s="207"/>
      <c r="L204" s="203"/>
    </row>
    <row r="205" spans="1:16" ht="31.5" x14ac:dyDescent="0.25">
      <c r="A205" s="367" t="s">
        <v>133</v>
      </c>
      <c r="B205" s="491">
        <v>902</v>
      </c>
      <c r="C205" s="370" t="s">
        <v>106</v>
      </c>
      <c r="D205" s="370" t="s">
        <v>132</v>
      </c>
      <c r="E205" s="370" t="s">
        <v>352</v>
      </c>
      <c r="F205" s="202"/>
      <c r="G205" s="201">
        <f t="shared" si="90"/>
        <v>256.2</v>
      </c>
      <c r="H205" s="201">
        <f t="shared" si="90"/>
        <v>256.2</v>
      </c>
      <c r="I205" s="201">
        <f t="shared" si="90"/>
        <v>256.2</v>
      </c>
      <c r="M205" s="113"/>
      <c r="N205" s="1"/>
      <c r="O205" s="1"/>
      <c r="P205" s="1"/>
    </row>
    <row r="206" spans="1:16" ht="15.75" x14ac:dyDescent="0.25">
      <c r="A206" s="20" t="s">
        <v>95</v>
      </c>
      <c r="B206" s="491">
        <v>902</v>
      </c>
      <c r="C206" s="370" t="s">
        <v>106</v>
      </c>
      <c r="D206" s="370" t="s">
        <v>132</v>
      </c>
      <c r="E206" s="370" t="s">
        <v>352</v>
      </c>
      <c r="F206" s="202" t="s">
        <v>101</v>
      </c>
      <c r="G206" s="201">
        <f t="shared" si="90"/>
        <v>256.2</v>
      </c>
      <c r="H206" s="201">
        <f t="shared" si="90"/>
        <v>256.2</v>
      </c>
      <c r="I206" s="201">
        <f t="shared" si="90"/>
        <v>256.2</v>
      </c>
      <c r="M206" s="113"/>
      <c r="N206" s="1"/>
      <c r="O206" s="1"/>
      <c r="P206" s="1"/>
    </row>
    <row r="207" spans="1:16" ht="47.25" x14ac:dyDescent="0.25">
      <c r="A207" s="20" t="s">
        <v>113</v>
      </c>
      <c r="B207" s="491">
        <v>902</v>
      </c>
      <c r="C207" s="370" t="s">
        <v>106</v>
      </c>
      <c r="D207" s="370" t="s">
        <v>132</v>
      </c>
      <c r="E207" s="370" t="s">
        <v>352</v>
      </c>
      <c r="F207" s="202" t="s">
        <v>108</v>
      </c>
      <c r="G207" s="201">
        <v>256.2</v>
      </c>
      <c r="H207" s="201">
        <v>256.2</v>
      </c>
      <c r="I207" s="201">
        <v>256.2</v>
      </c>
      <c r="M207" s="113"/>
      <c r="N207" s="1"/>
      <c r="O207" s="1"/>
      <c r="P207" s="1"/>
    </row>
    <row r="208" spans="1:16" s="113" customFormat="1" ht="47.25" hidden="1" x14ac:dyDescent="0.25">
      <c r="A208" s="323" t="s">
        <v>440</v>
      </c>
      <c r="B208" s="197">
        <v>902</v>
      </c>
      <c r="C208" s="200" t="s">
        <v>106</v>
      </c>
      <c r="D208" s="200" t="s">
        <v>132</v>
      </c>
      <c r="E208" s="107" t="s">
        <v>341</v>
      </c>
      <c r="F208" s="204"/>
      <c r="G208" s="198">
        <f t="shared" ref="G208:I210" si="91">G209</f>
        <v>0</v>
      </c>
      <c r="H208" s="198">
        <f t="shared" si="91"/>
        <v>0</v>
      </c>
      <c r="I208" s="198">
        <f t="shared" si="91"/>
        <v>0</v>
      </c>
      <c r="J208" s="267"/>
      <c r="K208" s="207"/>
      <c r="L208" s="203"/>
    </row>
    <row r="209" spans="1:16" s="113" customFormat="1" ht="15.75" hidden="1" x14ac:dyDescent="0.25">
      <c r="A209" s="367" t="s">
        <v>340</v>
      </c>
      <c r="B209" s="491">
        <v>902</v>
      </c>
      <c r="C209" s="370" t="s">
        <v>106</v>
      </c>
      <c r="D209" s="370" t="s">
        <v>132</v>
      </c>
      <c r="E209" s="488" t="s">
        <v>353</v>
      </c>
      <c r="F209" s="202"/>
      <c r="G209" s="201">
        <f t="shared" si="91"/>
        <v>0</v>
      </c>
      <c r="H209" s="201">
        <f t="shared" si="91"/>
        <v>0</v>
      </c>
      <c r="I209" s="201">
        <f t="shared" si="91"/>
        <v>0</v>
      </c>
      <c r="J209" s="267"/>
      <c r="K209" s="207"/>
      <c r="L209" s="203"/>
    </row>
    <row r="210" spans="1:16" s="113" customFormat="1" ht="15.75" hidden="1" x14ac:dyDescent="0.25">
      <c r="A210" s="20" t="s">
        <v>95</v>
      </c>
      <c r="B210" s="491">
        <v>902</v>
      </c>
      <c r="C210" s="370" t="s">
        <v>106</v>
      </c>
      <c r="D210" s="370" t="s">
        <v>132</v>
      </c>
      <c r="E210" s="488" t="s">
        <v>353</v>
      </c>
      <c r="F210" s="202" t="s">
        <v>101</v>
      </c>
      <c r="G210" s="201">
        <f t="shared" si="91"/>
        <v>0</v>
      </c>
      <c r="H210" s="201">
        <f t="shared" si="91"/>
        <v>0</v>
      </c>
      <c r="I210" s="201">
        <f t="shared" si="91"/>
        <v>0</v>
      </c>
      <c r="J210" s="267"/>
      <c r="K210" s="207"/>
      <c r="L210" s="203"/>
    </row>
    <row r="211" spans="1:16" s="113" customFormat="1" ht="47.25" hidden="1" x14ac:dyDescent="0.25">
      <c r="A211" s="20" t="s">
        <v>113</v>
      </c>
      <c r="B211" s="491">
        <v>902</v>
      </c>
      <c r="C211" s="370" t="s">
        <v>106</v>
      </c>
      <c r="D211" s="370" t="s">
        <v>132</v>
      </c>
      <c r="E211" s="488" t="s">
        <v>353</v>
      </c>
      <c r="F211" s="202" t="s">
        <v>108</v>
      </c>
      <c r="G211" s="201">
        <v>0</v>
      </c>
      <c r="H211" s="201">
        <v>0</v>
      </c>
      <c r="I211" s="201">
        <v>0</v>
      </c>
      <c r="J211" s="267"/>
      <c r="K211" s="207"/>
      <c r="L211" s="203"/>
    </row>
    <row r="212" spans="1:16" ht="15.75" x14ac:dyDescent="0.25">
      <c r="A212" s="199" t="s">
        <v>134</v>
      </c>
      <c r="B212" s="197">
        <v>902</v>
      </c>
      <c r="C212" s="200" t="s">
        <v>106</v>
      </c>
      <c r="D212" s="200" t="s">
        <v>135</v>
      </c>
      <c r="E212" s="200"/>
      <c r="F212" s="200"/>
      <c r="G212" s="198">
        <f>G213+G220</f>
        <v>494.17239999999998</v>
      </c>
      <c r="H212" s="198">
        <f t="shared" ref="H212:I212" si="92">H213+H220</f>
        <v>507.97</v>
      </c>
      <c r="I212" s="198">
        <f t="shared" si="92"/>
        <v>522.29999999999995</v>
      </c>
      <c r="M212" s="113"/>
      <c r="N212" s="1"/>
      <c r="O212" s="1"/>
      <c r="P212" s="1"/>
    </row>
    <row r="213" spans="1:16" ht="31.5" x14ac:dyDescent="0.25">
      <c r="A213" s="199" t="s">
        <v>367</v>
      </c>
      <c r="B213" s="197">
        <v>902</v>
      </c>
      <c r="C213" s="200" t="s">
        <v>106</v>
      </c>
      <c r="D213" s="200" t="s">
        <v>135</v>
      </c>
      <c r="E213" s="200" t="s">
        <v>326</v>
      </c>
      <c r="F213" s="200"/>
      <c r="G213" s="198">
        <f>G214</f>
        <v>344.17239999999998</v>
      </c>
      <c r="H213" s="198">
        <f t="shared" ref="H213:I214" si="93">H214</f>
        <v>357.96640000000002</v>
      </c>
      <c r="I213" s="198">
        <f t="shared" si="93"/>
        <v>372.2928</v>
      </c>
      <c r="M213" s="113"/>
      <c r="N213" s="1"/>
      <c r="O213" s="1"/>
      <c r="P213" s="1"/>
    </row>
    <row r="214" spans="1:16" ht="31.5" x14ac:dyDescent="0.25">
      <c r="A214" s="199" t="s">
        <v>343</v>
      </c>
      <c r="B214" s="197">
        <v>902</v>
      </c>
      <c r="C214" s="200" t="s">
        <v>106</v>
      </c>
      <c r="D214" s="200" t="s">
        <v>135</v>
      </c>
      <c r="E214" s="200" t="s">
        <v>331</v>
      </c>
      <c r="F214" s="200"/>
      <c r="G214" s="198">
        <f>G215</f>
        <v>344.17239999999998</v>
      </c>
      <c r="H214" s="198">
        <f t="shared" si="93"/>
        <v>357.96640000000002</v>
      </c>
      <c r="I214" s="198">
        <f t="shared" si="93"/>
        <v>372.2928</v>
      </c>
      <c r="M214" s="113"/>
      <c r="N214" s="1"/>
      <c r="O214" s="1"/>
      <c r="P214" s="1"/>
    </row>
    <row r="215" spans="1:16" ht="115.9" customHeight="1" x14ac:dyDescent="0.25">
      <c r="A215" s="21" t="s">
        <v>862</v>
      </c>
      <c r="B215" s="491">
        <v>902</v>
      </c>
      <c r="C215" s="370" t="s">
        <v>106</v>
      </c>
      <c r="D215" s="370" t="s">
        <v>135</v>
      </c>
      <c r="E215" s="370" t="s">
        <v>372</v>
      </c>
      <c r="F215" s="370"/>
      <c r="G215" s="201">
        <f>G216+G218</f>
        <v>344.17239999999998</v>
      </c>
      <c r="H215" s="201">
        <f t="shared" ref="H215:I215" si="94">H216+H218</f>
        <v>357.96640000000002</v>
      </c>
      <c r="I215" s="201">
        <f t="shared" si="94"/>
        <v>372.2928</v>
      </c>
      <c r="M215" s="113"/>
      <c r="N215" s="1"/>
      <c r="O215" s="1"/>
      <c r="P215" s="1"/>
    </row>
    <row r="216" spans="1:16" ht="78.75" x14ac:dyDescent="0.25">
      <c r="A216" s="367" t="s">
        <v>87</v>
      </c>
      <c r="B216" s="491">
        <v>902</v>
      </c>
      <c r="C216" s="370" t="s">
        <v>106</v>
      </c>
      <c r="D216" s="370" t="s">
        <v>135</v>
      </c>
      <c r="E216" s="370" t="s">
        <v>372</v>
      </c>
      <c r="F216" s="370" t="s">
        <v>88</v>
      </c>
      <c r="G216" s="201">
        <f>G217</f>
        <v>312.88399999999996</v>
      </c>
      <c r="H216" s="201">
        <f t="shared" ref="H216:I216" si="95">H217</f>
        <v>325.42400000000004</v>
      </c>
      <c r="I216" s="201">
        <f t="shared" si="95"/>
        <v>338.44799999999998</v>
      </c>
      <c r="M216" s="113"/>
      <c r="N216" s="1"/>
      <c r="O216" s="1"/>
      <c r="P216" s="1"/>
    </row>
    <row r="217" spans="1:16" ht="31.5" x14ac:dyDescent="0.25">
      <c r="A217" s="367" t="s">
        <v>89</v>
      </c>
      <c r="B217" s="491">
        <v>902</v>
      </c>
      <c r="C217" s="370" t="s">
        <v>106</v>
      </c>
      <c r="D217" s="370" t="s">
        <v>135</v>
      </c>
      <c r="E217" s="370" t="s">
        <v>372</v>
      </c>
      <c r="F217" s="370" t="s">
        <v>90</v>
      </c>
      <c r="G217" s="201">
        <f>344.1724-31.2884</f>
        <v>312.88399999999996</v>
      </c>
      <c r="H217" s="201">
        <f>357.9664-32.5424</f>
        <v>325.42400000000004</v>
      </c>
      <c r="I217" s="201">
        <f>372.2928-33.8448</f>
        <v>338.44799999999998</v>
      </c>
      <c r="M217" s="113"/>
      <c r="N217" s="1"/>
      <c r="O217" s="1"/>
      <c r="P217" s="1"/>
    </row>
    <row r="218" spans="1:16" ht="31.5" x14ac:dyDescent="0.25">
      <c r="A218" s="367" t="s">
        <v>91</v>
      </c>
      <c r="B218" s="491">
        <v>902</v>
      </c>
      <c r="C218" s="370" t="s">
        <v>106</v>
      </c>
      <c r="D218" s="370" t="s">
        <v>135</v>
      </c>
      <c r="E218" s="370" t="s">
        <v>372</v>
      </c>
      <c r="F218" s="370" t="s">
        <v>92</v>
      </c>
      <c r="G218" s="201">
        <f>G219</f>
        <v>31.288399999999999</v>
      </c>
      <c r="H218" s="201">
        <f t="shared" ref="H218:I218" si="96">H219</f>
        <v>32.542400000000001</v>
      </c>
      <c r="I218" s="201">
        <f t="shared" si="96"/>
        <v>33.844799999999999</v>
      </c>
      <c r="M218" s="113"/>
      <c r="N218" s="1"/>
      <c r="O218" s="1"/>
      <c r="P218" s="1"/>
    </row>
    <row r="219" spans="1:16" ht="31.5" x14ac:dyDescent="0.25">
      <c r="A219" s="367" t="s">
        <v>93</v>
      </c>
      <c r="B219" s="491">
        <v>902</v>
      </c>
      <c r="C219" s="370" t="s">
        <v>106</v>
      </c>
      <c r="D219" s="370" t="s">
        <v>135</v>
      </c>
      <c r="E219" s="370" t="s">
        <v>372</v>
      </c>
      <c r="F219" s="370" t="s">
        <v>94</v>
      </c>
      <c r="G219" s="201">
        <v>31.288399999999999</v>
      </c>
      <c r="H219" s="201">
        <v>32.542400000000001</v>
      </c>
      <c r="I219" s="201">
        <v>33.844799999999999</v>
      </c>
      <c r="M219" s="113"/>
      <c r="N219" s="1"/>
      <c r="O219" s="1"/>
      <c r="P219" s="1"/>
    </row>
    <row r="220" spans="1:16" s="113" customFormat="1" ht="48.6" customHeight="1" x14ac:dyDescent="0.25">
      <c r="A220" s="199" t="s">
        <v>895</v>
      </c>
      <c r="B220" s="197">
        <v>902</v>
      </c>
      <c r="C220" s="200" t="s">
        <v>106</v>
      </c>
      <c r="D220" s="200" t="s">
        <v>135</v>
      </c>
      <c r="E220" s="200" t="s">
        <v>107</v>
      </c>
      <c r="F220" s="200"/>
      <c r="G220" s="198">
        <f t="shared" ref="G220:I223" si="97">G221</f>
        <v>150</v>
      </c>
      <c r="H220" s="198">
        <f t="shared" si="97"/>
        <v>150.00360000000001</v>
      </c>
      <c r="I220" s="198">
        <f t="shared" si="97"/>
        <v>150.00720000000001</v>
      </c>
      <c r="J220" s="267"/>
      <c r="K220" s="207"/>
      <c r="L220" s="203"/>
    </row>
    <row r="221" spans="1:16" s="113" customFormat="1" ht="31.5" x14ac:dyDescent="0.25">
      <c r="A221" s="199" t="s">
        <v>488</v>
      </c>
      <c r="B221" s="197">
        <v>902</v>
      </c>
      <c r="C221" s="200" t="s">
        <v>106</v>
      </c>
      <c r="D221" s="200" t="s">
        <v>135</v>
      </c>
      <c r="E221" s="200" t="s">
        <v>486</v>
      </c>
      <c r="F221" s="200"/>
      <c r="G221" s="198">
        <f t="shared" si="97"/>
        <v>150</v>
      </c>
      <c r="H221" s="198">
        <f t="shared" si="97"/>
        <v>150.00360000000001</v>
      </c>
      <c r="I221" s="198">
        <f t="shared" si="97"/>
        <v>150.00720000000001</v>
      </c>
      <c r="J221" s="267"/>
      <c r="K221" s="207"/>
      <c r="L221" s="203"/>
    </row>
    <row r="222" spans="1:16" s="113" customFormat="1" ht="31.5" x14ac:dyDescent="0.25">
      <c r="A222" s="367" t="s">
        <v>489</v>
      </c>
      <c r="B222" s="491">
        <v>902</v>
      </c>
      <c r="C222" s="370" t="s">
        <v>106</v>
      </c>
      <c r="D222" s="370" t="s">
        <v>135</v>
      </c>
      <c r="E222" s="370" t="s">
        <v>487</v>
      </c>
      <c r="F222" s="370"/>
      <c r="G222" s="201">
        <f t="shared" si="97"/>
        <v>150</v>
      </c>
      <c r="H222" s="201">
        <f t="shared" si="97"/>
        <v>150.00360000000001</v>
      </c>
      <c r="I222" s="201">
        <f t="shared" si="97"/>
        <v>150.00720000000001</v>
      </c>
      <c r="J222" s="267"/>
      <c r="K222" s="207"/>
      <c r="L222" s="203"/>
    </row>
    <row r="223" spans="1:16" s="113" customFormat="1" ht="15.75" x14ac:dyDescent="0.25">
      <c r="A223" s="367" t="s">
        <v>95</v>
      </c>
      <c r="B223" s="491">
        <v>902</v>
      </c>
      <c r="C223" s="370" t="s">
        <v>106</v>
      </c>
      <c r="D223" s="370" t="s">
        <v>135</v>
      </c>
      <c r="E223" s="370" t="s">
        <v>487</v>
      </c>
      <c r="F223" s="370" t="s">
        <v>101</v>
      </c>
      <c r="G223" s="201">
        <f t="shared" si="97"/>
        <v>150</v>
      </c>
      <c r="H223" s="201">
        <f t="shared" si="97"/>
        <v>150.00360000000001</v>
      </c>
      <c r="I223" s="201">
        <f t="shared" si="97"/>
        <v>150.00720000000001</v>
      </c>
      <c r="J223" s="267"/>
      <c r="K223" s="207"/>
      <c r="L223" s="203"/>
    </row>
    <row r="224" spans="1:16" s="113" customFormat="1" ht="47.25" x14ac:dyDescent="0.25">
      <c r="A224" s="367" t="s">
        <v>113</v>
      </c>
      <c r="B224" s="491">
        <v>902</v>
      </c>
      <c r="C224" s="370" t="s">
        <v>106</v>
      </c>
      <c r="D224" s="370" t="s">
        <v>135</v>
      </c>
      <c r="E224" s="370" t="s">
        <v>487</v>
      </c>
      <c r="F224" s="370" t="s">
        <v>108</v>
      </c>
      <c r="G224" s="201">
        <v>150</v>
      </c>
      <c r="H224" s="201">
        <v>150.00360000000001</v>
      </c>
      <c r="I224" s="201">
        <v>150.00720000000001</v>
      </c>
      <c r="J224" s="267"/>
      <c r="K224" s="207"/>
      <c r="L224" s="203"/>
    </row>
    <row r="225" spans="1:16" ht="16.5" customHeight="1" x14ac:dyDescent="0.25">
      <c r="A225" s="199" t="s">
        <v>136</v>
      </c>
      <c r="B225" s="197">
        <v>902</v>
      </c>
      <c r="C225" s="200" t="s">
        <v>137</v>
      </c>
      <c r="D225" s="200"/>
      <c r="E225" s="200"/>
      <c r="F225" s="200"/>
      <c r="G225" s="198">
        <f>G226+G232</f>
        <v>18408.005000000001</v>
      </c>
      <c r="H225" s="198">
        <f t="shared" ref="H225:I225" si="98">H226+H232</f>
        <v>18647.2</v>
      </c>
      <c r="I225" s="198">
        <f t="shared" si="98"/>
        <v>18928.900000000001</v>
      </c>
      <c r="J225" s="268"/>
      <c r="M225" s="113"/>
      <c r="N225" s="1"/>
      <c r="O225" s="1"/>
      <c r="P225" s="1"/>
    </row>
    <row r="226" spans="1:16" ht="15.75" x14ac:dyDescent="0.25">
      <c r="A226" s="199" t="s">
        <v>138</v>
      </c>
      <c r="B226" s="197">
        <v>902</v>
      </c>
      <c r="C226" s="200" t="s">
        <v>137</v>
      </c>
      <c r="D226" s="200" t="s">
        <v>84</v>
      </c>
      <c r="E226" s="200"/>
      <c r="F226" s="200"/>
      <c r="G226" s="198">
        <f t="shared" ref="G226:I230" si="99">G227</f>
        <v>11610.6</v>
      </c>
      <c r="H226" s="198">
        <f t="shared" si="99"/>
        <v>11610.6</v>
      </c>
      <c r="I226" s="198">
        <f t="shared" si="99"/>
        <v>11610.6</v>
      </c>
      <c r="M226" s="113"/>
      <c r="N226" s="1"/>
      <c r="O226" s="1"/>
      <c r="P226" s="1"/>
    </row>
    <row r="227" spans="1:16" ht="15.75" x14ac:dyDescent="0.25">
      <c r="A227" s="199" t="s">
        <v>100</v>
      </c>
      <c r="B227" s="197">
        <v>902</v>
      </c>
      <c r="C227" s="200" t="s">
        <v>137</v>
      </c>
      <c r="D227" s="200" t="s">
        <v>84</v>
      </c>
      <c r="E227" s="200" t="s">
        <v>334</v>
      </c>
      <c r="F227" s="200"/>
      <c r="G227" s="198">
        <f t="shared" si="99"/>
        <v>11610.6</v>
      </c>
      <c r="H227" s="198">
        <f t="shared" si="99"/>
        <v>11610.6</v>
      </c>
      <c r="I227" s="198">
        <f t="shared" si="99"/>
        <v>11610.6</v>
      </c>
      <c r="M227" s="113"/>
      <c r="N227" s="1"/>
      <c r="O227" s="1"/>
      <c r="P227" s="1"/>
    </row>
    <row r="228" spans="1:16" ht="31.5" x14ac:dyDescent="0.25">
      <c r="A228" s="199" t="s">
        <v>335</v>
      </c>
      <c r="B228" s="197">
        <v>902</v>
      </c>
      <c r="C228" s="200" t="s">
        <v>137</v>
      </c>
      <c r="D228" s="200" t="s">
        <v>84</v>
      </c>
      <c r="E228" s="200" t="s">
        <v>333</v>
      </c>
      <c r="F228" s="200"/>
      <c r="G228" s="198">
        <f t="shared" si="99"/>
        <v>11610.6</v>
      </c>
      <c r="H228" s="198">
        <f t="shared" si="99"/>
        <v>11610.6</v>
      </c>
      <c r="I228" s="198">
        <f t="shared" si="99"/>
        <v>11610.6</v>
      </c>
      <c r="M228" s="113"/>
      <c r="N228" s="1"/>
      <c r="O228" s="1"/>
      <c r="P228" s="1"/>
    </row>
    <row r="229" spans="1:16" ht="15.75" x14ac:dyDescent="0.25">
      <c r="A229" s="367" t="s">
        <v>139</v>
      </c>
      <c r="B229" s="491">
        <v>902</v>
      </c>
      <c r="C229" s="370" t="s">
        <v>137</v>
      </c>
      <c r="D229" s="370" t="s">
        <v>84</v>
      </c>
      <c r="E229" s="370" t="s">
        <v>342</v>
      </c>
      <c r="F229" s="370"/>
      <c r="G229" s="201">
        <f t="shared" si="99"/>
        <v>11610.6</v>
      </c>
      <c r="H229" s="201">
        <f t="shared" si="99"/>
        <v>11610.6</v>
      </c>
      <c r="I229" s="201">
        <f t="shared" si="99"/>
        <v>11610.6</v>
      </c>
      <c r="M229" s="113"/>
      <c r="N229" s="1"/>
      <c r="O229" s="1"/>
      <c r="P229" s="1"/>
    </row>
    <row r="230" spans="1:16" ht="15.75" x14ac:dyDescent="0.25">
      <c r="A230" s="367" t="s">
        <v>140</v>
      </c>
      <c r="B230" s="491">
        <v>902</v>
      </c>
      <c r="C230" s="370" t="s">
        <v>137</v>
      </c>
      <c r="D230" s="370" t="s">
        <v>84</v>
      </c>
      <c r="E230" s="370" t="s">
        <v>342</v>
      </c>
      <c r="F230" s="370" t="s">
        <v>141</v>
      </c>
      <c r="G230" s="201">
        <f t="shared" si="99"/>
        <v>11610.6</v>
      </c>
      <c r="H230" s="201">
        <f t="shared" si="99"/>
        <v>11610.6</v>
      </c>
      <c r="I230" s="201">
        <f t="shared" si="99"/>
        <v>11610.6</v>
      </c>
      <c r="M230" s="113"/>
      <c r="N230" s="1"/>
      <c r="O230" s="1"/>
      <c r="P230" s="1"/>
    </row>
    <row r="231" spans="1:16" ht="31.5" x14ac:dyDescent="0.25">
      <c r="A231" s="367" t="s">
        <v>175</v>
      </c>
      <c r="B231" s="491">
        <v>902</v>
      </c>
      <c r="C231" s="370" t="s">
        <v>137</v>
      </c>
      <c r="D231" s="370" t="s">
        <v>84</v>
      </c>
      <c r="E231" s="370" t="s">
        <v>342</v>
      </c>
      <c r="F231" s="370" t="s">
        <v>176</v>
      </c>
      <c r="G231" s="18">
        <v>11610.6</v>
      </c>
      <c r="H231" s="18">
        <v>11610.6</v>
      </c>
      <c r="I231" s="18">
        <v>11610.6</v>
      </c>
      <c r="M231" s="113"/>
      <c r="N231" s="1"/>
      <c r="O231" s="1"/>
      <c r="P231" s="1"/>
    </row>
    <row r="232" spans="1:16" ht="15.75" x14ac:dyDescent="0.25">
      <c r="A232" s="199" t="s">
        <v>145</v>
      </c>
      <c r="B232" s="197">
        <v>902</v>
      </c>
      <c r="C232" s="200" t="s">
        <v>137</v>
      </c>
      <c r="D232" s="200" t="s">
        <v>86</v>
      </c>
      <c r="E232" s="200"/>
      <c r="F232" s="200"/>
      <c r="G232" s="198">
        <f>G233+G240</f>
        <v>6797.4050000000007</v>
      </c>
      <c r="H232" s="198">
        <f t="shared" ref="H232:I232" si="100">H233+H240</f>
        <v>7036.5999999999995</v>
      </c>
      <c r="I232" s="198">
        <f t="shared" si="100"/>
        <v>7318.3</v>
      </c>
      <c r="M232" s="113"/>
      <c r="N232" s="1"/>
      <c r="O232" s="1"/>
      <c r="P232" s="1"/>
    </row>
    <row r="233" spans="1:16" ht="31.5" x14ac:dyDescent="0.25">
      <c r="A233" s="199" t="s">
        <v>367</v>
      </c>
      <c r="B233" s="197">
        <v>902</v>
      </c>
      <c r="C233" s="200" t="s">
        <v>137</v>
      </c>
      <c r="D233" s="200" t="s">
        <v>86</v>
      </c>
      <c r="E233" s="200" t="s">
        <v>326</v>
      </c>
      <c r="F233" s="200"/>
      <c r="G233" s="198">
        <f t="shared" ref="G233:I234" si="101">G234</f>
        <v>6765.6</v>
      </c>
      <c r="H233" s="198">
        <f t="shared" si="101"/>
        <v>7036.5999999999995</v>
      </c>
      <c r="I233" s="198">
        <f t="shared" si="101"/>
        <v>7318.3</v>
      </c>
      <c r="M233" s="113"/>
      <c r="N233" s="1"/>
      <c r="O233" s="1"/>
      <c r="P233" s="1"/>
    </row>
    <row r="234" spans="1:16" ht="31.5" x14ac:dyDescent="0.25">
      <c r="A234" s="199" t="s">
        <v>343</v>
      </c>
      <c r="B234" s="197">
        <v>902</v>
      </c>
      <c r="C234" s="200" t="s">
        <v>137</v>
      </c>
      <c r="D234" s="200" t="s">
        <v>86</v>
      </c>
      <c r="E234" s="200" t="s">
        <v>331</v>
      </c>
      <c r="F234" s="200"/>
      <c r="G234" s="198">
        <f t="shared" si="101"/>
        <v>6765.6</v>
      </c>
      <c r="H234" s="198">
        <f t="shared" si="101"/>
        <v>7036.5999999999995</v>
      </c>
      <c r="I234" s="198">
        <f t="shared" si="101"/>
        <v>7318.3</v>
      </c>
      <c r="M234" s="113"/>
      <c r="N234" s="1"/>
      <c r="O234" s="1"/>
      <c r="P234" s="1"/>
    </row>
    <row r="235" spans="1:16" ht="47.25" customHeight="1" x14ac:dyDescent="0.25">
      <c r="A235" s="21" t="s">
        <v>146</v>
      </c>
      <c r="B235" s="491">
        <v>902</v>
      </c>
      <c r="C235" s="370" t="s">
        <v>137</v>
      </c>
      <c r="D235" s="370" t="s">
        <v>86</v>
      </c>
      <c r="E235" s="370" t="s">
        <v>373</v>
      </c>
      <c r="F235" s="370"/>
      <c r="G235" s="201">
        <f>G236+G238</f>
        <v>6765.6</v>
      </c>
      <c r="H235" s="201">
        <f t="shared" ref="H235:I235" si="102">H236+H238</f>
        <v>7036.5999999999995</v>
      </c>
      <c r="I235" s="201">
        <f t="shared" si="102"/>
        <v>7318.3</v>
      </c>
      <c r="M235" s="113"/>
      <c r="N235" s="1"/>
      <c r="O235" s="1"/>
      <c r="P235" s="1"/>
    </row>
    <row r="236" spans="1:16" ht="78.75" x14ac:dyDescent="0.25">
      <c r="A236" s="367" t="s">
        <v>87</v>
      </c>
      <c r="B236" s="491">
        <v>902</v>
      </c>
      <c r="C236" s="370" t="s">
        <v>137</v>
      </c>
      <c r="D236" s="370" t="s">
        <v>86</v>
      </c>
      <c r="E236" s="370" t="s">
        <v>373</v>
      </c>
      <c r="F236" s="370" t="s">
        <v>88</v>
      </c>
      <c r="G236" s="201">
        <f>G237</f>
        <v>6233.6</v>
      </c>
      <c r="H236" s="201">
        <f t="shared" ref="H236:I236" si="103">H237</f>
        <v>6396.9</v>
      </c>
      <c r="I236" s="201">
        <f t="shared" si="103"/>
        <v>6653</v>
      </c>
      <c r="M236" s="113"/>
      <c r="N236" s="1"/>
      <c r="O236" s="1"/>
      <c r="P236" s="1"/>
    </row>
    <row r="237" spans="1:16" ht="31.5" x14ac:dyDescent="0.25">
      <c r="A237" s="367" t="s">
        <v>89</v>
      </c>
      <c r="B237" s="491">
        <v>902</v>
      </c>
      <c r="C237" s="370" t="s">
        <v>137</v>
      </c>
      <c r="D237" s="370" t="s">
        <v>86</v>
      </c>
      <c r="E237" s="370" t="s">
        <v>373</v>
      </c>
      <c r="F237" s="370" t="s">
        <v>90</v>
      </c>
      <c r="G237" s="18">
        <f>6150.6+83</f>
        <v>6233.6</v>
      </c>
      <c r="H237" s="18">
        <v>6396.9</v>
      </c>
      <c r="I237" s="18">
        <v>6653</v>
      </c>
      <c r="M237" s="113"/>
      <c r="N237" s="1"/>
      <c r="O237" s="1"/>
      <c r="P237" s="1"/>
    </row>
    <row r="238" spans="1:16" ht="31.5" x14ac:dyDescent="0.25">
      <c r="A238" s="367" t="s">
        <v>91</v>
      </c>
      <c r="B238" s="491">
        <v>902</v>
      </c>
      <c r="C238" s="370" t="s">
        <v>137</v>
      </c>
      <c r="D238" s="370" t="s">
        <v>86</v>
      </c>
      <c r="E238" s="370" t="s">
        <v>373</v>
      </c>
      <c r="F238" s="370" t="s">
        <v>92</v>
      </c>
      <c r="G238" s="201">
        <f>G239</f>
        <v>532</v>
      </c>
      <c r="H238" s="201">
        <f t="shared" ref="H238:I238" si="104">H239</f>
        <v>639.70000000000005</v>
      </c>
      <c r="I238" s="201">
        <f t="shared" si="104"/>
        <v>665.3</v>
      </c>
      <c r="M238" s="113"/>
      <c r="N238" s="1"/>
      <c r="O238" s="1"/>
      <c r="P238" s="1"/>
    </row>
    <row r="239" spans="1:16" ht="31.5" x14ac:dyDescent="0.25">
      <c r="A239" s="367" t="s">
        <v>93</v>
      </c>
      <c r="B239" s="491">
        <v>902</v>
      </c>
      <c r="C239" s="370" t="s">
        <v>137</v>
      </c>
      <c r="D239" s="370" t="s">
        <v>86</v>
      </c>
      <c r="E239" s="370" t="s">
        <v>373</v>
      </c>
      <c r="F239" s="370" t="s">
        <v>94</v>
      </c>
      <c r="G239" s="18">
        <f>615-575.9+142+350.9</f>
        <v>532</v>
      </c>
      <c r="H239" s="18">
        <v>639.70000000000005</v>
      </c>
      <c r="I239" s="18">
        <v>665.3</v>
      </c>
      <c r="M239" s="113"/>
      <c r="N239" s="1"/>
      <c r="O239" s="1"/>
      <c r="P239" s="1"/>
    </row>
    <row r="240" spans="1:16" s="233" customFormat="1" ht="47.25" x14ac:dyDescent="0.25">
      <c r="A240" s="230" t="s">
        <v>861</v>
      </c>
      <c r="B240" s="197">
        <v>902</v>
      </c>
      <c r="C240" s="200" t="s">
        <v>137</v>
      </c>
      <c r="D240" s="200" t="s">
        <v>86</v>
      </c>
      <c r="E240" s="200" t="s">
        <v>264</v>
      </c>
      <c r="F240" s="370"/>
      <c r="G240" s="27">
        <f>G241</f>
        <v>31.805</v>
      </c>
      <c r="H240" s="27">
        <f t="shared" ref="H240:I240" si="105">H241</f>
        <v>0</v>
      </c>
      <c r="I240" s="27">
        <f t="shared" si="105"/>
        <v>0</v>
      </c>
      <c r="J240" s="267"/>
      <c r="K240" s="207"/>
      <c r="L240" s="203"/>
    </row>
    <row r="241" spans="1:16" s="233" customFormat="1" ht="31.5" x14ac:dyDescent="0.25">
      <c r="A241" s="323" t="s">
        <v>708</v>
      </c>
      <c r="B241" s="197">
        <v>902</v>
      </c>
      <c r="C241" s="200" t="s">
        <v>137</v>
      </c>
      <c r="D241" s="200" t="s">
        <v>86</v>
      </c>
      <c r="E241" s="200" t="s">
        <v>709</v>
      </c>
      <c r="F241" s="204"/>
      <c r="G241" s="27">
        <f>G245</f>
        <v>31.805</v>
      </c>
      <c r="H241" s="27">
        <f t="shared" ref="H241:I241" si="106">H245</f>
        <v>0</v>
      </c>
      <c r="I241" s="27">
        <f t="shared" si="106"/>
        <v>0</v>
      </c>
      <c r="J241" s="267"/>
      <c r="K241" s="207"/>
      <c r="L241" s="203"/>
    </row>
    <row r="242" spans="1:16" s="233" customFormat="1" ht="15.75" hidden="1" x14ac:dyDescent="0.25">
      <c r="A242" s="367" t="s">
        <v>129</v>
      </c>
      <c r="B242" s="491">
        <v>902</v>
      </c>
      <c r="C242" s="370" t="s">
        <v>137</v>
      </c>
      <c r="D242" s="370" t="s">
        <v>86</v>
      </c>
      <c r="E242" s="370" t="s">
        <v>710</v>
      </c>
      <c r="F242" s="202"/>
      <c r="G242" s="18">
        <f>G243</f>
        <v>0</v>
      </c>
      <c r="H242" s="18">
        <f t="shared" ref="H242:I243" si="107">H243</f>
        <v>0</v>
      </c>
      <c r="I242" s="18">
        <f t="shared" si="107"/>
        <v>0</v>
      </c>
      <c r="J242" s="267"/>
      <c r="K242" s="207"/>
      <c r="L242" s="203"/>
    </row>
    <row r="243" spans="1:16" s="233" customFormat="1" ht="31.5" hidden="1" x14ac:dyDescent="0.25">
      <c r="A243" s="367" t="s">
        <v>91</v>
      </c>
      <c r="B243" s="491">
        <v>902</v>
      </c>
      <c r="C243" s="370" t="s">
        <v>137</v>
      </c>
      <c r="D243" s="370" t="s">
        <v>86</v>
      </c>
      <c r="E243" s="370" t="s">
        <v>710</v>
      </c>
      <c r="F243" s="202" t="s">
        <v>92</v>
      </c>
      <c r="G243" s="18">
        <f>G244</f>
        <v>0</v>
      </c>
      <c r="H243" s="18">
        <f t="shared" si="107"/>
        <v>0</v>
      </c>
      <c r="I243" s="18">
        <f t="shared" si="107"/>
        <v>0</v>
      </c>
      <c r="J243" s="267"/>
      <c r="K243" s="207"/>
      <c r="L243" s="203"/>
    </row>
    <row r="244" spans="1:16" s="233" customFormat="1" ht="31.5" hidden="1" x14ac:dyDescent="0.25">
      <c r="A244" s="367" t="s">
        <v>93</v>
      </c>
      <c r="B244" s="491">
        <v>902</v>
      </c>
      <c r="C244" s="370" t="s">
        <v>137</v>
      </c>
      <c r="D244" s="370" t="s">
        <v>86</v>
      </c>
      <c r="E244" s="370" t="s">
        <v>710</v>
      </c>
      <c r="F244" s="202" t="s">
        <v>94</v>
      </c>
      <c r="G244" s="18">
        <v>0</v>
      </c>
      <c r="H244" s="18">
        <v>0</v>
      </c>
      <c r="I244" s="18">
        <v>0</v>
      </c>
      <c r="J244" s="267"/>
      <c r="K244" s="207"/>
      <c r="L244" s="203"/>
    </row>
    <row r="245" spans="1:16" s="233" customFormat="1" ht="47.25" x14ac:dyDescent="0.25">
      <c r="A245" s="367" t="s">
        <v>837</v>
      </c>
      <c r="B245" s="491">
        <v>902</v>
      </c>
      <c r="C245" s="370" t="s">
        <v>137</v>
      </c>
      <c r="D245" s="370" t="s">
        <v>86</v>
      </c>
      <c r="E245" s="370" t="s">
        <v>719</v>
      </c>
      <c r="F245" s="202"/>
      <c r="G245" s="18">
        <f>G246</f>
        <v>31.805</v>
      </c>
      <c r="H245" s="18">
        <f t="shared" ref="H245:I246" si="108">H246</f>
        <v>0</v>
      </c>
      <c r="I245" s="18">
        <f t="shared" si="108"/>
        <v>0</v>
      </c>
      <c r="J245" s="267"/>
      <c r="K245" s="207"/>
      <c r="L245" s="203"/>
    </row>
    <row r="246" spans="1:16" s="233" customFormat="1" ht="15.75" x14ac:dyDescent="0.25">
      <c r="A246" s="367" t="s">
        <v>140</v>
      </c>
      <c r="B246" s="491">
        <v>902</v>
      </c>
      <c r="C246" s="370" t="s">
        <v>137</v>
      </c>
      <c r="D246" s="370" t="s">
        <v>86</v>
      </c>
      <c r="E246" s="370" t="s">
        <v>719</v>
      </c>
      <c r="F246" s="202" t="s">
        <v>141</v>
      </c>
      <c r="G246" s="18">
        <f>G247</f>
        <v>31.805</v>
      </c>
      <c r="H246" s="18">
        <f t="shared" si="108"/>
        <v>0</v>
      </c>
      <c r="I246" s="18">
        <f t="shared" si="108"/>
        <v>0</v>
      </c>
      <c r="J246" s="267"/>
      <c r="K246" s="207"/>
      <c r="L246" s="203"/>
    </row>
    <row r="247" spans="1:16" s="233" customFormat="1" ht="31.5" x14ac:dyDescent="0.25">
      <c r="A247" s="367" t="s">
        <v>142</v>
      </c>
      <c r="B247" s="491">
        <v>902</v>
      </c>
      <c r="C247" s="370" t="s">
        <v>137</v>
      </c>
      <c r="D247" s="370" t="s">
        <v>86</v>
      </c>
      <c r="E247" s="370" t="s">
        <v>719</v>
      </c>
      <c r="F247" s="202" t="s">
        <v>143</v>
      </c>
      <c r="G247" s="18">
        <f>11+20.805</f>
        <v>31.805</v>
      </c>
      <c r="H247" s="18">
        <v>0</v>
      </c>
      <c r="I247" s="18">
        <v>0</v>
      </c>
      <c r="J247" s="267"/>
      <c r="K247" s="207"/>
      <c r="L247" s="203"/>
    </row>
    <row r="248" spans="1:16" ht="48.75" customHeight="1" x14ac:dyDescent="0.25">
      <c r="A248" s="197" t="s">
        <v>885</v>
      </c>
      <c r="B248" s="197">
        <v>903</v>
      </c>
      <c r="C248" s="370"/>
      <c r="D248" s="370"/>
      <c r="E248" s="370"/>
      <c r="F248" s="370"/>
      <c r="G248" s="198">
        <f>G310+G371+G506+G249+G290+G531</f>
        <v>117345.21</v>
      </c>
      <c r="H248" s="198">
        <f>H310+H371+H506+H249+H290+H531</f>
        <v>112286.62</v>
      </c>
      <c r="I248" s="198">
        <f>I310+I371+I506+I249+I290+I531</f>
        <v>114548.60999999999</v>
      </c>
      <c r="J248" s="268"/>
      <c r="M248" s="113"/>
      <c r="N248" s="1"/>
      <c r="O248" s="1"/>
      <c r="P248" s="1"/>
    </row>
    <row r="249" spans="1:16" ht="15.75" x14ac:dyDescent="0.25">
      <c r="A249" s="199" t="s">
        <v>83</v>
      </c>
      <c r="B249" s="197">
        <v>903</v>
      </c>
      <c r="C249" s="200" t="s">
        <v>84</v>
      </c>
      <c r="D249" s="370"/>
      <c r="E249" s="370"/>
      <c r="F249" s="370"/>
      <c r="G249" s="198">
        <f>G250</f>
        <v>673.3</v>
      </c>
      <c r="H249" s="198">
        <f t="shared" ref="H249:I249" si="109">H250</f>
        <v>506.8</v>
      </c>
      <c r="I249" s="198">
        <f t="shared" si="109"/>
        <v>433.3</v>
      </c>
      <c r="M249" s="113"/>
      <c r="N249" s="1"/>
      <c r="O249" s="1"/>
      <c r="P249" s="1"/>
    </row>
    <row r="250" spans="1:16" ht="15.75" x14ac:dyDescent="0.25">
      <c r="A250" s="199" t="s">
        <v>98</v>
      </c>
      <c r="B250" s="197">
        <v>903</v>
      </c>
      <c r="C250" s="200" t="s">
        <v>84</v>
      </c>
      <c r="D250" s="200" t="s">
        <v>99</v>
      </c>
      <c r="E250" s="370"/>
      <c r="F250" s="370"/>
      <c r="G250" s="198">
        <f>G251+G263+G280+G285</f>
        <v>673.3</v>
      </c>
      <c r="H250" s="198">
        <f t="shared" ref="H250:I250" si="110">H251+H263+H280+H285</f>
        <v>506.8</v>
      </c>
      <c r="I250" s="198">
        <f t="shared" si="110"/>
        <v>433.3</v>
      </c>
      <c r="M250" s="113"/>
      <c r="N250" s="1"/>
      <c r="O250" s="1"/>
      <c r="P250" s="1"/>
    </row>
    <row r="251" spans="1:16" ht="47.25" x14ac:dyDescent="0.25">
      <c r="A251" s="199" t="s">
        <v>891</v>
      </c>
      <c r="B251" s="197">
        <v>903</v>
      </c>
      <c r="C251" s="7" t="s">
        <v>84</v>
      </c>
      <c r="D251" s="7" t="s">
        <v>99</v>
      </c>
      <c r="E251" s="107" t="s">
        <v>172</v>
      </c>
      <c r="F251" s="7"/>
      <c r="G251" s="198">
        <f>G252</f>
        <v>597.29999999999995</v>
      </c>
      <c r="H251" s="198">
        <f t="shared" ref="H251:I252" si="111">H252</f>
        <v>440.8</v>
      </c>
      <c r="I251" s="198">
        <f t="shared" si="111"/>
        <v>407.3</v>
      </c>
      <c r="M251" s="113"/>
      <c r="N251" s="1"/>
      <c r="O251" s="1"/>
      <c r="P251" s="1"/>
    </row>
    <row r="252" spans="1:16" ht="73.5" customHeight="1" x14ac:dyDescent="0.25">
      <c r="A252" s="230" t="s">
        <v>892</v>
      </c>
      <c r="B252" s="197">
        <v>903</v>
      </c>
      <c r="C252" s="6" t="s">
        <v>84</v>
      </c>
      <c r="D252" s="6" t="s">
        <v>99</v>
      </c>
      <c r="E252" s="6" t="s">
        <v>180</v>
      </c>
      <c r="F252" s="6"/>
      <c r="G252" s="198">
        <f>G253</f>
        <v>597.29999999999995</v>
      </c>
      <c r="H252" s="198">
        <f t="shared" si="111"/>
        <v>440.8</v>
      </c>
      <c r="I252" s="198">
        <f t="shared" si="111"/>
        <v>407.3</v>
      </c>
      <c r="M252" s="113"/>
      <c r="N252" s="1"/>
      <c r="O252" s="1"/>
      <c r="P252" s="1"/>
    </row>
    <row r="253" spans="1:16" s="113" customFormat="1" ht="47.25" x14ac:dyDescent="0.25">
      <c r="A253" s="136" t="s">
        <v>473</v>
      </c>
      <c r="B253" s="197">
        <v>903</v>
      </c>
      <c r="C253" s="6" t="s">
        <v>84</v>
      </c>
      <c r="D253" s="6" t="s">
        <v>99</v>
      </c>
      <c r="E253" s="6" t="s">
        <v>362</v>
      </c>
      <c r="F253" s="6"/>
      <c r="G253" s="198">
        <f>G254+G257+G260</f>
        <v>597.29999999999995</v>
      </c>
      <c r="H253" s="198">
        <f t="shared" ref="H253:I253" si="112">H254+H257+H260</f>
        <v>440.8</v>
      </c>
      <c r="I253" s="198">
        <f t="shared" si="112"/>
        <v>407.3</v>
      </c>
      <c r="J253" s="267"/>
      <c r="K253" s="207"/>
      <c r="L253" s="203"/>
    </row>
    <row r="254" spans="1:16" ht="31.5" x14ac:dyDescent="0.25">
      <c r="A254" s="28" t="s">
        <v>510</v>
      </c>
      <c r="B254" s="491">
        <v>903</v>
      </c>
      <c r="C254" s="369" t="s">
        <v>84</v>
      </c>
      <c r="D254" s="369" t="s">
        <v>99</v>
      </c>
      <c r="E254" s="369" t="s">
        <v>560</v>
      </c>
      <c r="F254" s="369"/>
      <c r="G254" s="201">
        <f>G255</f>
        <v>597.29999999999995</v>
      </c>
      <c r="H254" s="201">
        <f t="shared" ref="H254:I255" si="113">H255</f>
        <v>440.8</v>
      </c>
      <c r="I254" s="201">
        <f t="shared" si="113"/>
        <v>407.3</v>
      </c>
      <c r="M254" s="113"/>
      <c r="N254" s="1"/>
      <c r="O254" s="1"/>
      <c r="P254" s="1"/>
    </row>
    <row r="255" spans="1:16" ht="31.5" x14ac:dyDescent="0.25">
      <c r="A255" s="20" t="s">
        <v>91</v>
      </c>
      <c r="B255" s="491">
        <v>903</v>
      </c>
      <c r="C255" s="369" t="s">
        <v>84</v>
      </c>
      <c r="D255" s="369" t="s">
        <v>99</v>
      </c>
      <c r="E255" s="369" t="s">
        <v>560</v>
      </c>
      <c r="F255" s="369" t="s">
        <v>92</v>
      </c>
      <c r="G255" s="201">
        <f>G256</f>
        <v>597.29999999999995</v>
      </c>
      <c r="H255" s="201">
        <f t="shared" si="113"/>
        <v>440.8</v>
      </c>
      <c r="I255" s="201">
        <f t="shared" si="113"/>
        <v>407.3</v>
      </c>
      <c r="M255" s="113"/>
      <c r="N255" s="1"/>
      <c r="O255" s="1"/>
      <c r="P255" s="1"/>
    </row>
    <row r="256" spans="1:16" ht="31.5" x14ac:dyDescent="0.25">
      <c r="A256" s="20" t="s">
        <v>93</v>
      </c>
      <c r="B256" s="491">
        <v>903</v>
      </c>
      <c r="C256" s="369" t="s">
        <v>84</v>
      </c>
      <c r="D256" s="369" t="s">
        <v>99</v>
      </c>
      <c r="E256" s="369" t="s">
        <v>560</v>
      </c>
      <c r="F256" s="369" t="s">
        <v>94</v>
      </c>
      <c r="G256" s="201">
        <v>597.29999999999995</v>
      </c>
      <c r="H256" s="201">
        <v>440.8</v>
      </c>
      <c r="I256" s="201">
        <v>407.3</v>
      </c>
      <c r="M256" s="113"/>
      <c r="N256" s="1"/>
      <c r="O256" s="1"/>
      <c r="P256" s="1"/>
    </row>
    <row r="257" spans="1:16" s="113" customFormat="1" ht="31.5" hidden="1" x14ac:dyDescent="0.25">
      <c r="A257" s="28" t="s">
        <v>706</v>
      </c>
      <c r="B257" s="491">
        <v>903</v>
      </c>
      <c r="C257" s="369" t="s">
        <v>84</v>
      </c>
      <c r="D257" s="369" t="s">
        <v>99</v>
      </c>
      <c r="E257" s="369" t="s">
        <v>716</v>
      </c>
      <c r="F257" s="369"/>
      <c r="G257" s="201">
        <f>G258</f>
        <v>0</v>
      </c>
      <c r="H257" s="201">
        <f t="shared" ref="H257:I258" si="114">H258</f>
        <v>0</v>
      </c>
      <c r="I257" s="201">
        <f t="shared" si="114"/>
        <v>0</v>
      </c>
      <c r="J257" s="267"/>
      <c r="K257" s="207"/>
      <c r="L257" s="203"/>
    </row>
    <row r="258" spans="1:16" s="113" customFormat="1" ht="31.5" hidden="1" x14ac:dyDescent="0.25">
      <c r="A258" s="20" t="s">
        <v>91</v>
      </c>
      <c r="B258" s="491">
        <v>903</v>
      </c>
      <c r="C258" s="369" t="s">
        <v>84</v>
      </c>
      <c r="D258" s="369" t="s">
        <v>99</v>
      </c>
      <c r="E258" s="369" t="s">
        <v>716</v>
      </c>
      <c r="F258" s="369" t="s">
        <v>92</v>
      </c>
      <c r="G258" s="201">
        <f>G259</f>
        <v>0</v>
      </c>
      <c r="H258" s="201">
        <f t="shared" si="114"/>
        <v>0</v>
      </c>
      <c r="I258" s="201">
        <f t="shared" si="114"/>
        <v>0</v>
      </c>
      <c r="J258" s="267"/>
      <c r="K258" s="207"/>
      <c r="L258" s="203"/>
    </row>
    <row r="259" spans="1:16" s="113" customFormat="1" ht="31.5" hidden="1" x14ac:dyDescent="0.25">
      <c r="A259" s="20" t="s">
        <v>93</v>
      </c>
      <c r="B259" s="491">
        <v>903</v>
      </c>
      <c r="C259" s="369" t="s">
        <v>84</v>
      </c>
      <c r="D259" s="369" t="s">
        <v>99</v>
      </c>
      <c r="E259" s="369" t="s">
        <v>716</v>
      </c>
      <c r="F259" s="369" t="s">
        <v>94</v>
      </c>
      <c r="G259" s="201"/>
      <c r="H259" s="201"/>
      <c r="I259" s="201"/>
      <c r="J259" s="269"/>
      <c r="K259" s="207"/>
      <c r="L259" s="203"/>
    </row>
    <row r="260" spans="1:16" s="228" customFormat="1" ht="30.6" hidden="1" customHeight="1" x14ac:dyDescent="0.25">
      <c r="A260" s="20" t="s">
        <v>763</v>
      </c>
      <c r="B260" s="491">
        <v>903</v>
      </c>
      <c r="C260" s="369" t="s">
        <v>84</v>
      </c>
      <c r="D260" s="369" t="s">
        <v>99</v>
      </c>
      <c r="E260" s="8" t="s">
        <v>764</v>
      </c>
      <c r="F260" s="369"/>
      <c r="G260" s="201">
        <f>G262</f>
        <v>0</v>
      </c>
      <c r="H260" s="201">
        <f t="shared" ref="H260:I260" si="115">H262</f>
        <v>0</v>
      </c>
      <c r="I260" s="201">
        <f t="shared" si="115"/>
        <v>0</v>
      </c>
      <c r="J260" s="269"/>
      <c r="K260" s="207"/>
      <c r="L260" s="203"/>
    </row>
    <row r="261" spans="1:16" s="228" customFormat="1" ht="31.5" hidden="1" x14ac:dyDescent="0.25">
      <c r="A261" s="20" t="s">
        <v>91</v>
      </c>
      <c r="B261" s="491">
        <v>903</v>
      </c>
      <c r="C261" s="369" t="s">
        <v>84</v>
      </c>
      <c r="D261" s="369" t="s">
        <v>99</v>
      </c>
      <c r="E261" s="8" t="s">
        <v>764</v>
      </c>
      <c r="F261" s="369" t="s">
        <v>92</v>
      </c>
      <c r="G261" s="201">
        <f>G262</f>
        <v>0</v>
      </c>
      <c r="H261" s="201">
        <f t="shared" ref="H261:I261" si="116">H262</f>
        <v>0</v>
      </c>
      <c r="I261" s="201">
        <f t="shared" si="116"/>
        <v>0</v>
      </c>
      <c r="J261" s="269"/>
      <c r="K261" s="207"/>
      <c r="L261" s="203"/>
    </row>
    <row r="262" spans="1:16" s="228" customFormat="1" ht="31.5" hidden="1" x14ac:dyDescent="0.25">
      <c r="A262" s="20" t="s">
        <v>93</v>
      </c>
      <c r="B262" s="491">
        <v>903</v>
      </c>
      <c r="C262" s="369" t="s">
        <v>84</v>
      </c>
      <c r="D262" s="369" t="s">
        <v>99</v>
      </c>
      <c r="E262" s="8" t="s">
        <v>764</v>
      </c>
      <c r="F262" s="369" t="s">
        <v>94</v>
      </c>
      <c r="G262" s="201"/>
      <c r="H262" s="201"/>
      <c r="I262" s="201"/>
      <c r="J262" s="269"/>
      <c r="K262" s="207"/>
      <c r="L262" s="203"/>
    </row>
    <row r="263" spans="1:16" ht="47.25" x14ac:dyDescent="0.25">
      <c r="A263" s="199" t="s">
        <v>905</v>
      </c>
      <c r="B263" s="197">
        <v>903</v>
      </c>
      <c r="C263" s="200" t="s">
        <v>84</v>
      </c>
      <c r="D263" s="200" t="s">
        <v>99</v>
      </c>
      <c r="E263" s="200" t="s">
        <v>168</v>
      </c>
      <c r="F263" s="200"/>
      <c r="G263" s="198">
        <f>G264</f>
        <v>70</v>
      </c>
      <c r="H263" s="198">
        <f t="shared" ref="H263:I263" si="117">H264</f>
        <v>20</v>
      </c>
      <c r="I263" s="198">
        <f t="shared" si="117"/>
        <v>20</v>
      </c>
      <c r="J263" s="269"/>
      <c r="M263" s="113"/>
      <c r="N263" s="1"/>
      <c r="O263" s="1"/>
      <c r="P263" s="1"/>
    </row>
    <row r="264" spans="1:16" s="113" customFormat="1" ht="31.5" x14ac:dyDescent="0.25">
      <c r="A264" s="199" t="s">
        <v>477</v>
      </c>
      <c r="B264" s="197">
        <v>903</v>
      </c>
      <c r="C264" s="200" t="s">
        <v>84</v>
      </c>
      <c r="D264" s="200" t="s">
        <v>99</v>
      </c>
      <c r="E264" s="200" t="s">
        <v>478</v>
      </c>
      <c r="F264" s="200"/>
      <c r="G264" s="198">
        <f>G265+G268+G271+G274+G277</f>
        <v>70</v>
      </c>
      <c r="H264" s="198">
        <f t="shared" ref="H264:I264" si="118">H265+H268+H271+H274+H277</f>
        <v>20</v>
      </c>
      <c r="I264" s="198">
        <f t="shared" si="118"/>
        <v>20</v>
      </c>
      <c r="J264" s="267"/>
      <c r="K264" s="207"/>
      <c r="L264" s="203"/>
    </row>
    <row r="265" spans="1:16" ht="31.5" x14ac:dyDescent="0.25">
      <c r="A265" s="90" t="s">
        <v>169</v>
      </c>
      <c r="B265" s="491">
        <v>903</v>
      </c>
      <c r="C265" s="370" t="s">
        <v>84</v>
      </c>
      <c r="D265" s="370" t="s">
        <v>99</v>
      </c>
      <c r="E265" s="370" t="s">
        <v>479</v>
      </c>
      <c r="F265" s="370"/>
      <c r="G265" s="201">
        <f>G266</f>
        <v>50</v>
      </c>
      <c r="H265" s="201">
        <f t="shared" ref="H265:I266" si="119">H266</f>
        <v>0</v>
      </c>
      <c r="I265" s="201">
        <f t="shared" si="119"/>
        <v>0</v>
      </c>
      <c r="M265" s="113"/>
      <c r="N265" s="1"/>
      <c r="O265" s="1"/>
      <c r="P265" s="1"/>
    </row>
    <row r="266" spans="1:16" ht="31.5" x14ac:dyDescent="0.25">
      <c r="A266" s="367" t="s">
        <v>91</v>
      </c>
      <c r="B266" s="491">
        <v>903</v>
      </c>
      <c r="C266" s="370" t="s">
        <v>84</v>
      </c>
      <c r="D266" s="370" t="s">
        <v>99</v>
      </c>
      <c r="E266" s="370" t="s">
        <v>479</v>
      </c>
      <c r="F266" s="370" t="s">
        <v>92</v>
      </c>
      <c r="G266" s="201">
        <f>G267</f>
        <v>50</v>
      </c>
      <c r="H266" s="201">
        <f t="shared" si="119"/>
        <v>0</v>
      </c>
      <c r="I266" s="201">
        <f t="shared" si="119"/>
        <v>0</v>
      </c>
      <c r="M266" s="113"/>
      <c r="N266" s="1"/>
      <c r="O266" s="1"/>
      <c r="P266" s="1"/>
    </row>
    <row r="267" spans="1:16" ht="31.5" x14ac:dyDescent="0.25">
      <c r="A267" s="367" t="s">
        <v>93</v>
      </c>
      <c r="B267" s="491">
        <v>903</v>
      </c>
      <c r="C267" s="370" t="s">
        <v>84</v>
      </c>
      <c r="D267" s="370" t="s">
        <v>99</v>
      </c>
      <c r="E267" s="370" t="s">
        <v>479</v>
      </c>
      <c r="F267" s="370" t="s">
        <v>94</v>
      </c>
      <c r="G267" s="201">
        <v>50</v>
      </c>
      <c r="H267" s="201">
        <v>0</v>
      </c>
      <c r="I267" s="201">
        <v>0</v>
      </c>
      <c r="M267" s="113"/>
      <c r="N267" s="1"/>
      <c r="O267" s="1"/>
      <c r="P267" s="1"/>
    </row>
    <row r="268" spans="1:16" ht="31.5" x14ac:dyDescent="0.25">
      <c r="A268" s="367" t="s">
        <v>170</v>
      </c>
      <c r="B268" s="491">
        <v>903</v>
      </c>
      <c r="C268" s="370" t="s">
        <v>84</v>
      </c>
      <c r="D268" s="370" t="s">
        <v>99</v>
      </c>
      <c r="E268" s="370" t="s">
        <v>480</v>
      </c>
      <c r="F268" s="370"/>
      <c r="G268" s="201">
        <f>G269</f>
        <v>20</v>
      </c>
      <c r="H268" s="201">
        <f t="shared" ref="H268:I269" si="120">H269</f>
        <v>20</v>
      </c>
      <c r="I268" s="201">
        <f t="shared" si="120"/>
        <v>20</v>
      </c>
      <c r="M268" s="113"/>
      <c r="N268" s="1"/>
      <c r="O268" s="1"/>
      <c r="P268" s="1"/>
    </row>
    <row r="269" spans="1:16" ht="31.5" x14ac:dyDescent="0.25">
      <c r="A269" s="367" t="s">
        <v>91</v>
      </c>
      <c r="B269" s="491">
        <v>903</v>
      </c>
      <c r="C269" s="370" t="s">
        <v>84</v>
      </c>
      <c r="D269" s="370" t="s">
        <v>99</v>
      </c>
      <c r="E269" s="370" t="s">
        <v>480</v>
      </c>
      <c r="F269" s="370" t="s">
        <v>92</v>
      </c>
      <c r="G269" s="201">
        <f>G270</f>
        <v>20</v>
      </c>
      <c r="H269" s="201">
        <f t="shared" si="120"/>
        <v>20</v>
      </c>
      <c r="I269" s="201">
        <f t="shared" si="120"/>
        <v>20</v>
      </c>
      <c r="M269" s="113"/>
      <c r="N269" s="1"/>
      <c r="O269" s="1"/>
      <c r="P269" s="1"/>
    </row>
    <row r="270" spans="1:16" ht="31.5" x14ac:dyDescent="0.25">
      <c r="A270" s="367" t="s">
        <v>93</v>
      </c>
      <c r="B270" s="491">
        <v>903</v>
      </c>
      <c r="C270" s="370" t="s">
        <v>84</v>
      </c>
      <c r="D270" s="370" t="s">
        <v>99</v>
      </c>
      <c r="E270" s="370" t="s">
        <v>480</v>
      </c>
      <c r="F270" s="370" t="s">
        <v>94</v>
      </c>
      <c r="G270" s="201">
        <v>20</v>
      </c>
      <c r="H270" s="201">
        <v>20</v>
      </c>
      <c r="I270" s="201">
        <v>20</v>
      </c>
      <c r="M270" s="113"/>
      <c r="N270" s="1"/>
      <c r="O270" s="1"/>
      <c r="P270" s="1"/>
    </row>
    <row r="271" spans="1:16" ht="36.75" hidden="1" customHeight="1" x14ac:dyDescent="0.25">
      <c r="A271" s="21" t="s">
        <v>273</v>
      </c>
      <c r="B271" s="491">
        <v>903</v>
      </c>
      <c r="C271" s="370" t="s">
        <v>84</v>
      </c>
      <c r="D271" s="370" t="s">
        <v>99</v>
      </c>
      <c r="E271" s="370" t="s">
        <v>481</v>
      </c>
      <c r="F271" s="370"/>
      <c r="G271" s="201">
        <f>G272</f>
        <v>0</v>
      </c>
      <c r="H271" s="201">
        <f t="shared" ref="H271:I272" si="121">H272</f>
        <v>0</v>
      </c>
      <c r="I271" s="201">
        <f t="shared" si="121"/>
        <v>0</v>
      </c>
      <c r="M271" s="113"/>
      <c r="N271" s="1"/>
      <c r="O271" s="1"/>
      <c r="P271" s="1"/>
    </row>
    <row r="272" spans="1:16" ht="31.15" hidden="1" customHeight="1" x14ac:dyDescent="0.25">
      <c r="A272" s="367" t="s">
        <v>91</v>
      </c>
      <c r="B272" s="491">
        <v>903</v>
      </c>
      <c r="C272" s="370" t="s">
        <v>84</v>
      </c>
      <c r="D272" s="370" t="s">
        <v>99</v>
      </c>
      <c r="E272" s="370" t="s">
        <v>481</v>
      </c>
      <c r="F272" s="370" t="s">
        <v>92</v>
      </c>
      <c r="G272" s="201">
        <f>G273</f>
        <v>0</v>
      </c>
      <c r="H272" s="201">
        <f t="shared" si="121"/>
        <v>0</v>
      </c>
      <c r="I272" s="201">
        <f t="shared" si="121"/>
        <v>0</v>
      </c>
      <c r="M272" s="113"/>
      <c r="N272" s="1"/>
      <c r="O272" s="1"/>
      <c r="P272" s="1"/>
    </row>
    <row r="273" spans="1:16" ht="31.15" hidden="1" customHeight="1" x14ac:dyDescent="0.25">
      <c r="A273" s="367" t="s">
        <v>93</v>
      </c>
      <c r="B273" s="491">
        <v>903</v>
      </c>
      <c r="C273" s="370" t="s">
        <v>84</v>
      </c>
      <c r="D273" s="370" t="s">
        <v>99</v>
      </c>
      <c r="E273" s="370" t="s">
        <v>481</v>
      </c>
      <c r="F273" s="370" t="s">
        <v>94</v>
      </c>
      <c r="G273" s="201">
        <v>0</v>
      </c>
      <c r="H273" s="201">
        <v>0</v>
      </c>
      <c r="I273" s="201">
        <v>0</v>
      </c>
      <c r="M273" s="113"/>
      <c r="N273" s="1"/>
      <c r="O273" s="1"/>
      <c r="P273" s="1"/>
    </row>
    <row r="274" spans="1:16" ht="19.149999999999999" hidden="1" customHeight="1" x14ac:dyDescent="0.25">
      <c r="A274" s="367" t="s">
        <v>428</v>
      </c>
      <c r="B274" s="491">
        <v>903</v>
      </c>
      <c r="C274" s="370" t="s">
        <v>84</v>
      </c>
      <c r="D274" s="370" t="s">
        <v>99</v>
      </c>
      <c r="E274" s="370" t="s">
        <v>482</v>
      </c>
      <c r="F274" s="370"/>
      <c r="G274" s="201">
        <f>G275</f>
        <v>0</v>
      </c>
      <c r="H274" s="201">
        <f t="shared" ref="H274:I275" si="122">H275</f>
        <v>0</v>
      </c>
      <c r="I274" s="201">
        <f t="shared" si="122"/>
        <v>0</v>
      </c>
      <c r="M274" s="113"/>
      <c r="N274" s="1"/>
      <c r="O274" s="1"/>
      <c r="P274" s="1"/>
    </row>
    <row r="275" spans="1:16" ht="31.15" hidden="1" customHeight="1" x14ac:dyDescent="0.25">
      <c r="A275" s="367" t="s">
        <v>91</v>
      </c>
      <c r="B275" s="491">
        <v>903</v>
      </c>
      <c r="C275" s="370" t="s">
        <v>84</v>
      </c>
      <c r="D275" s="370" t="s">
        <v>99</v>
      </c>
      <c r="E275" s="370" t="s">
        <v>482</v>
      </c>
      <c r="F275" s="370" t="s">
        <v>92</v>
      </c>
      <c r="G275" s="201">
        <f>G276</f>
        <v>0</v>
      </c>
      <c r="H275" s="201">
        <f t="shared" si="122"/>
        <v>0</v>
      </c>
      <c r="I275" s="201">
        <f t="shared" si="122"/>
        <v>0</v>
      </c>
      <c r="M275" s="113"/>
      <c r="N275" s="1"/>
      <c r="O275" s="1"/>
      <c r="P275" s="1"/>
    </row>
    <row r="276" spans="1:16" ht="31.15" hidden="1" customHeight="1" x14ac:dyDescent="0.25">
      <c r="A276" s="367" t="s">
        <v>93</v>
      </c>
      <c r="B276" s="491">
        <v>903</v>
      </c>
      <c r="C276" s="370" t="s">
        <v>84</v>
      </c>
      <c r="D276" s="370" t="s">
        <v>99</v>
      </c>
      <c r="E276" s="370" t="s">
        <v>482</v>
      </c>
      <c r="F276" s="370" t="s">
        <v>94</v>
      </c>
      <c r="G276" s="201">
        <v>0</v>
      </c>
      <c r="H276" s="201">
        <v>0</v>
      </c>
      <c r="I276" s="201">
        <v>0</v>
      </c>
      <c r="M276" s="113"/>
      <c r="N276" s="1"/>
      <c r="O276" s="1"/>
      <c r="P276" s="1"/>
    </row>
    <row r="277" spans="1:16" ht="40.700000000000003" hidden="1" customHeight="1" x14ac:dyDescent="0.25">
      <c r="A277" s="21" t="s">
        <v>274</v>
      </c>
      <c r="B277" s="491">
        <v>903</v>
      </c>
      <c r="C277" s="370" t="s">
        <v>84</v>
      </c>
      <c r="D277" s="370" t="s">
        <v>99</v>
      </c>
      <c r="E277" s="370" t="s">
        <v>483</v>
      </c>
      <c r="F277" s="370"/>
      <c r="G277" s="201">
        <f>G278</f>
        <v>0</v>
      </c>
      <c r="H277" s="201">
        <f t="shared" ref="H277:I278" si="123">H278</f>
        <v>0</v>
      </c>
      <c r="I277" s="201">
        <f t="shared" si="123"/>
        <v>0</v>
      </c>
      <c r="M277" s="113"/>
      <c r="N277" s="1"/>
      <c r="O277" s="1"/>
      <c r="P277" s="1"/>
    </row>
    <row r="278" spans="1:16" ht="31.15" hidden="1" customHeight="1" x14ac:dyDescent="0.25">
      <c r="A278" s="367" t="s">
        <v>91</v>
      </c>
      <c r="B278" s="491">
        <v>903</v>
      </c>
      <c r="C278" s="370" t="s">
        <v>84</v>
      </c>
      <c r="D278" s="370" t="s">
        <v>99</v>
      </c>
      <c r="E278" s="370" t="s">
        <v>483</v>
      </c>
      <c r="F278" s="370" t="s">
        <v>92</v>
      </c>
      <c r="G278" s="201">
        <f>G279</f>
        <v>0</v>
      </c>
      <c r="H278" s="201">
        <f t="shared" si="123"/>
        <v>0</v>
      </c>
      <c r="I278" s="201">
        <f t="shared" si="123"/>
        <v>0</v>
      </c>
      <c r="M278" s="113"/>
      <c r="N278" s="1"/>
      <c r="O278" s="1"/>
      <c r="P278" s="1"/>
    </row>
    <row r="279" spans="1:16" ht="31.15" hidden="1" customHeight="1" x14ac:dyDescent="0.25">
      <c r="A279" s="367" t="s">
        <v>93</v>
      </c>
      <c r="B279" s="491">
        <v>903</v>
      </c>
      <c r="C279" s="370" t="s">
        <v>84</v>
      </c>
      <c r="D279" s="370" t="s">
        <v>99</v>
      </c>
      <c r="E279" s="370" t="s">
        <v>483</v>
      </c>
      <c r="F279" s="370" t="s">
        <v>94</v>
      </c>
      <c r="G279" s="201">
        <v>0</v>
      </c>
      <c r="H279" s="201">
        <v>0</v>
      </c>
      <c r="I279" s="201">
        <v>0</v>
      </c>
      <c r="M279" s="113"/>
      <c r="N279" s="1"/>
      <c r="O279" s="1"/>
      <c r="P279" s="1"/>
    </row>
    <row r="280" spans="1:16" ht="47.25" x14ac:dyDescent="0.25">
      <c r="A280" s="230" t="s">
        <v>1018</v>
      </c>
      <c r="B280" s="197">
        <v>903</v>
      </c>
      <c r="C280" s="200" t="s">
        <v>84</v>
      </c>
      <c r="D280" s="200" t="s">
        <v>99</v>
      </c>
      <c r="E280" s="200" t="s">
        <v>264</v>
      </c>
      <c r="F280" s="200"/>
      <c r="G280" s="198">
        <f>G282</f>
        <v>6</v>
      </c>
      <c r="H280" s="198">
        <f t="shared" ref="H280:I280" si="124">H282</f>
        <v>6</v>
      </c>
      <c r="I280" s="198">
        <f t="shared" si="124"/>
        <v>6</v>
      </c>
      <c r="M280" s="113"/>
      <c r="N280" s="1"/>
      <c r="O280" s="1"/>
      <c r="P280" s="1"/>
    </row>
    <row r="281" spans="1:16" s="113" customFormat="1" ht="44.45" customHeight="1" x14ac:dyDescent="0.25">
      <c r="A281" s="34" t="s">
        <v>314</v>
      </c>
      <c r="B281" s="197">
        <v>903</v>
      </c>
      <c r="C281" s="200" t="s">
        <v>84</v>
      </c>
      <c r="D281" s="200" t="s">
        <v>99</v>
      </c>
      <c r="E281" s="200" t="s">
        <v>320</v>
      </c>
      <c r="F281" s="200"/>
      <c r="G281" s="198">
        <f t="shared" ref="G281:I283" si="125">G282</f>
        <v>6</v>
      </c>
      <c r="H281" s="198">
        <f t="shared" si="125"/>
        <v>6</v>
      </c>
      <c r="I281" s="198">
        <f t="shared" si="125"/>
        <v>6</v>
      </c>
      <c r="J281" s="267"/>
      <c r="K281" s="207"/>
      <c r="L281" s="203"/>
    </row>
    <row r="282" spans="1:16" ht="31.5" x14ac:dyDescent="0.25">
      <c r="A282" s="28" t="s">
        <v>276</v>
      </c>
      <c r="B282" s="491">
        <v>903</v>
      </c>
      <c r="C282" s="370" t="s">
        <v>84</v>
      </c>
      <c r="D282" s="370" t="s">
        <v>99</v>
      </c>
      <c r="E282" s="370" t="s">
        <v>315</v>
      </c>
      <c r="F282" s="370"/>
      <c r="G282" s="201">
        <f t="shared" si="125"/>
        <v>6</v>
      </c>
      <c r="H282" s="201">
        <f t="shared" si="125"/>
        <v>6</v>
      </c>
      <c r="I282" s="201">
        <f t="shared" si="125"/>
        <v>6</v>
      </c>
      <c r="M282" s="113"/>
      <c r="N282" s="1"/>
      <c r="O282" s="1"/>
      <c r="P282" s="1"/>
    </row>
    <row r="283" spans="1:16" ht="31.5" x14ac:dyDescent="0.25">
      <c r="A283" s="367" t="s">
        <v>91</v>
      </c>
      <c r="B283" s="491">
        <v>903</v>
      </c>
      <c r="C283" s="370" t="s">
        <v>84</v>
      </c>
      <c r="D283" s="370" t="s">
        <v>99</v>
      </c>
      <c r="E283" s="370" t="s">
        <v>315</v>
      </c>
      <c r="F283" s="370" t="s">
        <v>92</v>
      </c>
      <c r="G283" s="201">
        <f t="shared" si="125"/>
        <v>6</v>
      </c>
      <c r="H283" s="201">
        <f t="shared" si="125"/>
        <v>6</v>
      </c>
      <c r="I283" s="201">
        <f t="shared" si="125"/>
        <v>6</v>
      </c>
      <c r="M283" s="113"/>
      <c r="N283" s="1"/>
      <c r="O283" s="1"/>
      <c r="P283" s="1"/>
    </row>
    <row r="284" spans="1:16" ht="31.5" x14ac:dyDescent="0.25">
      <c r="A284" s="367" t="s">
        <v>93</v>
      </c>
      <c r="B284" s="491">
        <v>903</v>
      </c>
      <c r="C284" s="370" t="s">
        <v>84</v>
      </c>
      <c r="D284" s="370" t="s">
        <v>99</v>
      </c>
      <c r="E284" s="370" t="s">
        <v>315</v>
      </c>
      <c r="F284" s="370" t="s">
        <v>94</v>
      </c>
      <c r="G284" s="201">
        <v>6</v>
      </c>
      <c r="H284" s="201">
        <v>6</v>
      </c>
      <c r="I284" s="201">
        <v>6</v>
      </c>
      <c r="M284" s="113"/>
      <c r="N284" s="1"/>
      <c r="O284" s="1"/>
      <c r="P284" s="1"/>
    </row>
    <row r="285" spans="1:16" s="233" customFormat="1" ht="63" x14ac:dyDescent="0.25">
      <c r="A285" s="230" t="s">
        <v>912</v>
      </c>
      <c r="B285" s="197">
        <v>903</v>
      </c>
      <c r="C285" s="7" t="s">
        <v>84</v>
      </c>
      <c r="D285" s="7" t="s">
        <v>99</v>
      </c>
      <c r="E285" s="107" t="s">
        <v>296</v>
      </c>
      <c r="F285" s="7"/>
      <c r="G285" s="198">
        <f>G286</f>
        <v>0</v>
      </c>
      <c r="H285" s="198">
        <f t="shared" ref="H285:I288" si="126">H286</f>
        <v>40</v>
      </c>
      <c r="I285" s="198">
        <f t="shared" si="126"/>
        <v>0</v>
      </c>
      <c r="J285" s="267"/>
      <c r="K285" s="207"/>
      <c r="L285" s="203"/>
    </row>
    <row r="286" spans="1:16" s="233" customFormat="1" ht="47.25" x14ac:dyDescent="0.25">
      <c r="A286" s="120" t="s">
        <v>322</v>
      </c>
      <c r="B286" s="197">
        <v>903</v>
      </c>
      <c r="C286" s="7" t="s">
        <v>84</v>
      </c>
      <c r="D286" s="7" t="s">
        <v>99</v>
      </c>
      <c r="E286" s="107" t="s">
        <v>496</v>
      </c>
      <c r="F286" s="7"/>
      <c r="G286" s="198">
        <f>G287</f>
        <v>0</v>
      </c>
      <c r="H286" s="198">
        <f t="shared" si="126"/>
        <v>40</v>
      </c>
      <c r="I286" s="198">
        <f t="shared" si="126"/>
        <v>0</v>
      </c>
      <c r="J286" s="267"/>
      <c r="K286" s="207"/>
      <c r="L286" s="203"/>
    </row>
    <row r="287" spans="1:16" s="233" customFormat="1" ht="31.5" x14ac:dyDescent="0.25">
      <c r="A287" s="90" t="s">
        <v>111</v>
      </c>
      <c r="B287" s="491">
        <v>903</v>
      </c>
      <c r="C287" s="8" t="s">
        <v>84</v>
      </c>
      <c r="D287" s="8" t="s">
        <v>99</v>
      </c>
      <c r="E287" s="488" t="s">
        <v>323</v>
      </c>
      <c r="F287" s="8"/>
      <c r="G287" s="201">
        <f>G288</f>
        <v>0</v>
      </c>
      <c r="H287" s="201">
        <f t="shared" si="126"/>
        <v>40</v>
      </c>
      <c r="I287" s="201">
        <f t="shared" si="126"/>
        <v>0</v>
      </c>
      <c r="J287" s="267"/>
      <c r="K287" s="207"/>
      <c r="L287" s="203"/>
    </row>
    <row r="288" spans="1:16" s="233" customFormat="1" ht="31.5" x14ac:dyDescent="0.25">
      <c r="A288" s="367" t="s">
        <v>91</v>
      </c>
      <c r="B288" s="491">
        <v>903</v>
      </c>
      <c r="C288" s="8" t="s">
        <v>84</v>
      </c>
      <c r="D288" s="8" t="s">
        <v>99</v>
      </c>
      <c r="E288" s="488" t="s">
        <v>323</v>
      </c>
      <c r="F288" s="8" t="s">
        <v>92</v>
      </c>
      <c r="G288" s="201">
        <f>G289</f>
        <v>0</v>
      </c>
      <c r="H288" s="201">
        <f t="shared" si="126"/>
        <v>40</v>
      </c>
      <c r="I288" s="201">
        <f t="shared" si="126"/>
        <v>0</v>
      </c>
      <c r="J288" s="267"/>
      <c r="K288" s="207"/>
      <c r="L288" s="203"/>
    </row>
    <row r="289" spans="1:16" s="233" customFormat="1" ht="31.5" x14ac:dyDescent="0.25">
      <c r="A289" s="367" t="s">
        <v>93</v>
      </c>
      <c r="B289" s="491">
        <v>903</v>
      </c>
      <c r="C289" s="8" t="s">
        <v>84</v>
      </c>
      <c r="D289" s="8" t="s">
        <v>99</v>
      </c>
      <c r="E289" s="488" t="s">
        <v>323</v>
      </c>
      <c r="F289" s="8" t="s">
        <v>94</v>
      </c>
      <c r="G289" s="201">
        <v>0</v>
      </c>
      <c r="H289" s="201">
        <v>40</v>
      </c>
      <c r="I289" s="201">
        <v>0</v>
      </c>
      <c r="J289" s="267"/>
      <c r="K289" s="207"/>
      <c r="L289" s="203"/>
    </row>
    <row r="290" spans="1:16" ht="21.2" customHeight="1" x14ac:dyDescent="0.25">
      <c r="A290" s="117" t="s">
        <v>130</v>
      </c>
      <c r="B290" s="197">
        <v>903</v>
      </c>
      <c r="C290" s="200" t="s">
        <v>106</v>
      </c>
      <c r="D290" s="370"/>
      <c r="E290" s="370"/>
      <c r="F290" s="202"/>
      <c r="G290" s="198">
        <f t="shared" ref="G290:I292" si="127">G291</f>
        <v>215.06</v>
      </c>
      <c r="H290" s="198">
        <f t="shared" si="127"/>
        <v>215.06</v>
      </c>
      <c r="I290" s="198">
        <f t="shared" si="127"/>
        <v>215.06</v>
      </c>
      <c r="M290" s="113"/>
      <c r="N290" s="1"/>
      <c r="O290" s="1"/>
      <c r="P290" s="1"/>
    </row>
    <row r="291" spans="1:16" ht="21.2" customHeight="1" x14ac:dyDescent="0.25">
      <c r="A291" s="199" t="s">
        <v>134</v>
      </c>
      <c r="B291" s="197">
        <v>903</v>
      </c>
      <c r="C291" s="200" t="s">
        <v>106</v>
      </c>
      <c r="D291" s="200" t="s">
        <v>135</v>
      </c>
      <c r="E291" s="370"/>
      <c r="F291" s="202"/>
      <c r="G291" s="198">
        <f t="shared" si="127"/>
        <v>215.06</v>
      </c>
      <c r="H291" s="198">
        <f t="shared" si="127"/>
        <v>215.06</v>
      </c>
      <c r="I291" s="198">
        <f t="shared" si="127"/>
        <v>215.06</v>
      </c>
      <c r="M291" s="113"/>
      <c r="N291" s="1"/>
      <c r="O291" s="1"/>
      <c r="P291" s="1"/>
    </row>
    <row r="292" spans="1:16" ht="54" customHeight="1" x14ac:dyDescent="0.25">
      <c r="A292" s="199" t="s">
        <v>891</v>
      </c>
      <c r="B292" s="197">
        <v>903</v>
      </c>
      <c r="C292" s="200" t="s">
        <v>106</v>
      </c>
      <c r="D292" s="200" t="s">
        <v>135</v>
      </c>
      <c r="E292" s="200" t="s">
        <v>172</v>
      </c>
      <c r="F292" s="204"/>
      <c r="G292" s="198">
        <f t="shared" si="127"/>
        <v>215.06</v>
      </c>
      <c r="H292" s="198">
        <f t="shared" si="127"/>
        <v>215.06</v>
      </c>
      <c r="I292" s="198">
        <f t="shared" si="127"/>
        <v>215.06</v>
      </c>
      <c r="M292" s="113"/>
      <c r="N292" s="1"/>
      <c r="O292" s="1"/>
      <c r="P292" s="1"/>
    </row>
    <row r="293" spans="1:16" ht="53.45" customHeight="1" x14ac:dyDescent="0.25">
      <c r="A293" s="199" t="s">
        <v>182</v>
      </c>
      <c r="B293" s="197">
        <v>903</v>
      </c>
      <c r="C293" s="200" t="s">
        <v>106</v>
      </c>
      <c r="D293" s="200" t="s">
        <v>135</v>
      </c>
      <c r="E293" s="200" t="s">
        <v>179</v>
      </c>
      <c r="F293" s="200"/>
      <c r="G293" s="198">
        <f>G294+G298+G302+G306</f>
        <v>215.06</v>
      </c>
      <c r="H293" s="198">
        <f t="shared" ref="H293:I293" si="128">H294+H298+H302+H306</f>
        <v>215.06</v>
      </c>
      <c r="I293" s="198">
        <f t="shared" si="128"/>
        <v>215.06</v>
      </c>
      <c r="M293" s="113"/>
      <c r="N293" s="1"/>
      <c r="O293" s="1"/>
      <c r="P293" s="1"/>
    </row>
    <row r="294" spans="1:16" s="113" customFormat="1" ht="33" hidden="1" customHeight="1" x14ac:dyDescent="0.25">
      <c r="A294" s="116" t="s">
        <v>472</v>
      </c>
      <c r="B294" s="197">
        <v>903</v>
      </c>
      <c r="C294" s="200" t="s">
        <v>106</v>
      </c>
      <c r="D294" s="200" t="s">
        <v>135</v>
      </c>
      <c r="E294" s="200" t="s">
        <v>360</v>
      </c>
      <c r="F294" s="200"/>
      <c r="G294" s="198">
        <f t="shared" ref="G294:I296" si="129">G295</f>
        <v>0</v>
      </c>
      <c r="H294" s="198">
        <f t="shared" si="129"/>
        <v>0</v>
      </c>
      <c r="I294" s="198">
        <f t="shared" si="129"/>
        <v>0</v>
      </c>
      <c r="J294" s="267"/>
      <c r="K294" s="207"/>
      <c r="L294" s="203"/>
    </row>
    <row r="295" spans="1:16" ht="47.25" hidden="1" customHeight="1" x14ac:dyDescent="0.25">
      <c r="A295" s="367" t="s">
        <v>508</v>
      </c>
      <c r="B295" s="491">
        <v>903</v>
      </c>
      <c r="C295" s="370" t="s">
        <v>106</v>
      </c>
      <c r="D295" s="370" t="s">
        <v>135</v>
      </c>
      <c r="E295" s="370" t="s">
        <v>635</v>
      </c>
      <c r="F295" s="370"/>
      <c r="G295" s="201">
        <f t="shared" si="129"/>
        <v>0</v>
      </c>
      <c r="H295" s="201">
        <f t="shared" si="129"/>
        <v>0</v>
      </c>
      <c r="I295" s="201">
        <f t="shared" si="129"/>
        <v>0</v>
      </c>
      <c r="M295" s="113"/>
      <c r="N295" s="1"/>
      <c r="O295" s="1"/>
      <c r="P295" s="1"/>
    </row>
    <row r="296" spans="1:16" ht="21.2" hidden="1" customHeight="1" x14ac:dyDescent="0.25">
      <c r="A296" s="367" t="s">
        <v>140</v>
      </c>
      <c r="B296" s="491">
        <v>903</v>
      </c>
      <c r="C296" s="370" t="s">
        <v>106</v>
      </c>
      <c r="D296" s="370" t="s">
        <v>135</v>
      </c>
      <c r="E296" s="370" t="s">
        <v>635</v>
      </c>
      <c r="F296" s="370" t="s">
        <v>141</v>
      </c>
      <c r="G296" s="201">
        <f t="shared" si="129"/>
        <v>0</v>
      </c>
      <c r="H296" s="201">
        <f t="shared" si="129"/>
        <v>0</v>
      </c>
      <c r="I296" s="201">
        <f t="shared" si="129"/>
        <v>0</v>
      </c>
      <c r="M296" s="113"/>
      <c r="N296" s="1"/>
      <c r="O296" s="1"/>
      <c r="P296" s="1"/>
    </row>
    <row r="297" spans="1:16" ht="29.25" hidden="1" customHeight="1" x14ac:dyDescent="0.25">
      <c r="A297" s="367" t="s">
        <v>142</v>
      </c>
      <c r="B297" s="491">
        <v>903</v>
      </c>
      <c r="C297" s="370" t="s">
        <v>106</v>
      </c>
      <c r="D297" s="370" t="s">
        <v>135</v>
      </c>
      <c r="E297" s="370" t="s">
        <v>635</v>
      </c>
      <c r="F297" s="370" t="s">
        <v>143</v>
      </c>
      <c r="G297" s="201">
        <v>0</v>
      </c>
      <c r="H297" s="201">
        <v>0</v>
      </c>
      <c r="I297" s="201">
        <v>0</v>
      </c>
      <c r="M297" s="113"/>
      <c r="N297" s="1"/>
      <c r="O297" s="1"/>
      <c r="P297" s="1"/>
    </row>
    <row r="298" spans="1:16" s="113" customFormat="1" ht="33" customHeight="1" x14ac:dyDescent="0.25">
      <c r="A298" s="199" t="s">
        <v>471</v>
      </c>
      <c r="B298" s="197">
        <v>903</v>
      </c>
      <c r="C298" s="200" t="s">
        <v>106</v>
      </c>
      <c r="D298" s="200" t="s">
        <v>135</v>
      </c>
      <c r="E298" s="200" t="s">
        <v>561</v>
      </c>
      <c r="F298" s="200"/>
      <c r="G298" s="198">
        <f t="shared" ref="G298:I300" si="130">G299</f>
        <v>215.06</v>
      </c>
      <c r="H298" s="198">
        <f t="shared" si="130"/>
        <v>215.06</v>
      </c>
      <c r="I298" s="198">
        <f t="shared" si="130"/>
        <v>215.06</v>
      </c>
      <c r="J298" s="267"/>
      <c r="K298" s="207"/>
      <c r="L298" s="203"/>
    </row>
    <row r="299" spans="1:16" s="113" customFormat="1" ht="110.25" x14ac:dyDescent="0.25">
      <c r="A299" s="367" t="s">
        <v>184</v>
      </c>
      <c r="B299" s="491">
        <v>903</v>
      </c>
      <c r="C299" s="370" t="s">
        <v>106</v>
      </c>
      <c r="D299" s="370" t="s">
        <v>135</v>
      </c>
      <c r="E299" s="370" t="s">
        <v>562</v>
      </c>
      <c r="F299" s="370"/>
      <c r="G299" s="201">
        <f t="shared" si="130"/>
        <v>215.06</v>
      </c>
      <c r="H299" s="201">
        <f t="shared" si="130"/>
        <v>215.06</v>
      </c>
      <c r="I299" s="201">
        <f t="shared" si="130"/>
        <v>215.06</v>
      </c>
      <c r="J299" s="267"/>
      <c r="K299" s="207"/>
      <c r="L299" s="203"/>
    </row>
    <row r="300" spans="1:16" s="113" customFormat="1" ht="39.200000000000003" customHeight="1" x14ac:dyDescent="0.25">
      <c r="A300" s="367" t="s">
        <v>152</v>
      </c>
      <c r="B300" s="491">
        <v>903</v>
      </c>
      <c r="C300" s="370" t="s">
        <v>106</v>
      </c>
      <c r="D300" s="370" t="s">
        <v>135</v>
      </c>
      <c r="E300" s="370" t="s">
        <v>562</v>
      </c>
      <c r="F300" s="370" t="s">
        <v>153</v>
      </c>
      <c r="G300" s="201">
        <f t="shared" si="130"/>
        <v>215.06</v>
      </c>
      <c r="H300" s="201">
        <f t="shared" si="130"/>
        <v>215.06</v>
      </c>
      <c r="I300" s="201">
        <f t="shared" si="130"/>
        <v>215.06</v>
      </c>
      <c r="J300" s="267"/>
      <c r="K300" s="207"/>
      <c r="L300" s="203"/>
    </row>
    <row r="301" spans="1:16" s="113" customFormat="1" ht="63" x14ac:dyDescent="0.25">
      <c r="A301" s="367" t="s">
        <v>504</v>
      </c>
      <c r="B301" s="491">
        <v>903</v>
      </c>
      <c r="C301" s="370" t="s">
        <v>106</v>
      </c>
      <c r="D301" s="370" t="s">
        <v>135</v>
      </c>
      <c r="E301" s="370" t="s">
        <v>562</v>
      </c>
      <c r="F301" s="370" t="s">
        <v>183</v>
      </c>
      <c r="G301" s="201">
        <v>215.06</v>
      </c>
      <c r="H301" s="201">
        <v>215.06</v>
      </c>
      <c r="I301" s="201">
        <v>215.06</v>
      </c>
      <c r="J301" s="267"/>
      <c r="K301" s="207"/>
      <c r="L301" s="203"/>
    </row>
    <row r="302" spans="1:16" s="113" customFormat="1" ht="21.2" hidden="1" customHeight="1" x14ac:dyDescent="0.25">
      <c r="A302" s="199" t="s">
        <v>429</v>
      </c>
      <c r="B302" s="197">
        <v>903</v>
      </c>
      <c r="C302" s="200" t="s">
        <v>106</v>
      </c>
      <c r="D302" s="200" t="s">
        <v>135</v>
      </c>
      <c r="E302" s="200" t="s">
        <v>633</v>
      </c>
      <c r="F302" s="200"/>
      <c r="G302" s="198">
        <f t="shared" ref="G302:I304" si="131">G303</f>
        <v>0</v>
      </c>
      <c r="H302" s="198">
        <f t="shared" si="131"/>
        <v>0</v>
      </c>
      <c r="I302" s="198">
        <f t="shared" si="131"/>
        <v>0</v>
      </c>
      <c r="J302" s="267"/>
      <c r="K302" s="207"/>
      <c r="L302" s="203"/>
    </row>
    <row r="303" spans="1:16" s="113" customFormat="1" ht="41.25" hidden="1" customHeight="1" x14ac:dyDescent="0.25">
      <c r="A303" s="367" t="s">
        <v>185</v>
      </c>
      <c r="B303" s="491">
        <v>903</v>
      </c>
      <c r="C303" s="370" t="s">
        <v>106</v>
      </c>
      <c r="D303" s="370" t="s">
        <v>135</v>
      </c>
      <c r="E303" s="370" t="s">
        <v>634</v>
      </c>
      <c r="F303" s="370"/>
      <c r="G303" s="201">
        <f t="shared" si="131"/>
        <v>0</v>
      </c>
      <c r="H303" s="201">
        <f t="shared" si="131"/>
        <v>0</v>
      </c>
      <c r="I303" s="201">
        <f t="shared" si="131"/>
        <v>0</v>
      </c>
      <c r="J303" s="267"/>
      <c r="K303" s="207"/>
      <c r="L303" s="203"/>
    </row>
    <row r="304" spans="1:16" s="113" customFormat="1" ht="29.25" hidden="1" customHeight="1" x14ac:dyDescent="0.25">
      <c r="A304" s="367" t="s">
        <v>91</v>
      </c>
      <c r="B304" s="491">
        <v>903</v>
      </c>
      <c r="C304" s="370" t="s">
        <v>106</v>
      </c>
      <c r="D304" s="370" t="s">
        <v>135</v>
      </c>
      <c r="E304" s="370" t="s">
        <v>634</v>
      </c>
      <c r="F304" s="370" t="s">
        <v>92</v>
      </c>
      <c r="G304" s="201">
        <f t="shared" si="131"/>
        <v>0</v>
      </c>
      <c r="H304" s="201">
        <f t="shared" si="131"/>
        <v>0</v>
      </c>
      <c r="I304" s="201">
        <f t="shared" si="131"/>
        <v>0</v>
      </c>
      <c r="J304" s="267"/>
      <c r="K304" s="207"/>
      <c r="L304" s="203"/>
    </row>
    <row r="305" spans="1:16" s="113" customFormat="1" ht="29.25" hidden="1" customHeight="1" x14ac:dyDescent="0.25">
      <c r="A305" s="367" t="s">
        <v>93</v>
      </c>
      <c r="B305" s="491">
        <v>903</v>
      </c>
      <c r="C305" s="370" t="s">
        <v>106</v>
      </c>
      <c r="D305" s="370" t="s">
        <v>135</v>
      </c>
      <c r="E305" s="370" t="s">
        <v>634</v>
      </c>
      <c r="F305" s="370" t="s">
        <v>94</v>
      </c>
      <c r="G305" s="201">
        <v>0</v>
      </c>
      <c r="H305" s="201">
        <v>0</v>
      </c>
      <c r="I305" s="201">
        <v>0</v>
      </c>
      <c r="J305" s="267"/>
      <c r="K305" s="207"/>
      <c r="L305" s="203"/>
    </row>
    <row r="306" spans="1:16" s="113" customFormat="1" ht="33.75" hidden="1" customHeight="1" x14ac:dyDescent="0.25">
      <c r="A306" s="323" t="s">
        <v>517</v>
      </c>
      <c r="B306" s="197">
        <v>903</v>
      </c>
      <c r="C306" s="200" t="s">
        <v>106</v>
      </c>
      <c r="D306" s="200" t="s">
        <v>135</v>
      </c>
      <c r="E306" s="200" t="s">
        <v>563</v>
      </c>
      <c r="F306" s="200"/>
      <c r="G306" s="198">
        <f t="shared" ref="G306:I308" si="132">G307</f>
        <v>0</v>
      </c>
      <c r="H306" s="198">
        <f t="shared" si="132"/>
        <v>0</v>
      </c>
      <c r="I306" s="198">
        <f t="shared" si="132"/>
        <v>0</v>
      </c>
      <c r="J306" s="267"/>
      <c r="K306" s="207"/>
      <c r="L306" s="203"/>
    </row>
    <row r="307" spans="1:16" s="113" customFormat="1" ht="29.25" hidden="1" customHeight="1" x14ac:dyDescent="0.25">
      <c r="A307" s="407" t="s">
        <v>550</v>
      </c>
      <c r="B307" s="491">
        <v>903</v>
      </c>
      <c r="C307" s="370" t="s">
        <v>106</v>
      </c>
      <c r="D307" s="370" t="s">
        <v>135</v>
      </c>
      <c r="E307" s="370" t="s">
        <v>564</v>
      </c>
      <c r="F307" s="370"/>
      <c r="G307" s="201">
        <f t="shared" si="132"/>
        <v>0</v>
      </c>
      <c r="H307" s="201">
        <f t="shared" si="132"/>
        <v>0</v>
      </c>
      <c r="I307" s="201">
        <f t="shared" si="132"/>
        <v>0</v>
      </c>
      <c r="J307" s="267"/>
      <c r="K307" s="207"/>
      <c r="L307" s="203"/>
    </row>
    <row r="308" spans="1:16" s="113" customFormat="1" ht="29.25" hidden="1" customHeight="1" x14ac:dyDescent="0.25">
      <c r="A308" s="367" t="s">
        <v>91</v>
      </c>
      <c r="B308" s="491">
        <v>903</v>
      </c>
      <c r="C308" s="370" t="s">
        <v>106</v>
      </c>
      <c r="D308" s="370" t="s">
        <v>135</v>
      </c>
      <c r="E308" s="370" t="s">
        <v>564</v>
      </c>
      <c r="F308" s="370" t="s">
        <v>92</v>
      </c>
      <c r="G308" s="201">
        <f t="shared" si="132"/>
        <v>0</v>
      </c>
      <c r="H308" s="201">
        <f t="shared" si="132"/>
        <v>0</v>
      </c>
      <c r="I308" s="201">
        <f t="shared" si="132"/>
        <v>0</v>
      </c>
      <c r="J308" s="267"/>
      <c r="K308" s="207"/>
      <c r="L308" s="203"/>
    </row>
    <row r="309" spans="1:16" s="113" customFormat="1" ht="29.25" hidden="1" customHeight="1" x14ac:dyDescent="0.25">
      <c r="A309" s="367" t="s">
        <v>93</v>
      </c>
      <c r="B309" s="491">
        <v>903</v>
      </c>
      <c r="C309" s="370" t="s">
        <v>106</v>
      </c>
      <c r="D309" s="370" t="s">
        <v>135</v>
      </c>
      <c r="E309" s="370" t="s">
        <v>564</v>
      </c>
      <c r="F309" s="370" t="s">
        <v>94</v>
      </c>
      <c r="G309" s="201">
        <v>0</v>
      </c>
      <c r="H309" s="201">
        <v>0</v>
      </c>
      <c r="I309" s="201">
        <v>0</v>
      </c>
      <c r="J309" s="267"/>
      <c r="K309" s="207"/>
      <c r="L309" s="203"/>
    </row>
    <row r="310" spans="1:16" ht="15.75" x14ac:dyDescent="0.25">
      <c r="A310" s="199" t="s">
        <v>147</v>
      </c>
      <c r="B310" s="197">
        <v>903</v>
      </c>
      <c r="C310" s="200" t="s">
        <v>148</v>
      </c>
      <c r="D310" s="370"/>
      <c r="E310" s="370"/>
      <c r="F310" s="370"/>
      <c r="G310" s="198">
        <f>G311+G348</f>
        <v>19197.54</v>
      </c>
      <c r="H310" s="198">
        <f t="shared" ref="H310:I310" si="133">H311+H348</f>
        <v>18285.97</v>
      </c>
      <c r="I310" s="384">
        <f t="shared" si="133"/>
        <v>18306.170000000002</v>
      </c>
      <c r="J310" s="268"/>
    </row>
    <row r="311" spans="1:16" ht="15.75" x14ac:dyDescent="0.25">
      <c r="A311" s="199" t="s">
        <v>149</v>
      </c>
      <c r="B311" s="197">
        <v>903</v>
      </c>
      <c r="C311" s="200" t="s">
        <v>148</v>
      </c>
      <c r="D311" s="200" t="s">
        <v>123</v>
      </c>
      <c r="E311" s="200"/>
      <c r="F311" s="200"/>
      <c r="G311" s="198">
        <f>G312+G343+G338</f>
        <v>17902.54</v>
      </c>
      <c r="H311" s="198">
        <f>H312+H343+H338</f>
        <v>16990.97</v>
      </c>
      <c r="I311" s="384">
        <f>I312+I343+I338</f>
        <v>17411.170000000002</v>
      </c>
    </row>
    <row r="312" spans="1:16" ht="31.5" x14ac:dyDescent="0.25">
      <c r="A312" s="199" t="s">
        <v>900</v>
      </c>
      <c r="B312" s="197">
        <v>903</v>
      </c>
      <c r="C312" s="200" t="s">
        <v>148</v>
      </c>
      <c r="D312" s="200" t="s">
        <v>123</v>
      </c>
      <c r="E312" s="200" t="s">
        <v>150</v>
      </c>
      <c r="F312" s="200"/>
      <c r="G312" s="198">
        <f>G313+G321+G330+G334</f>
        <v>17522.14</v>
      </c>
      <c r="H312" s="198">
        <f>H313+H321+H330+H334</f>
        <v>16610.57</v>
      </c>
      <c r="I312" s="384">
        <f>I313+I321+I330+I334</f>
        <v>17030.77</v>
      </c>
    </row>
    <row r="313" spans="1:16" s="113" customFormat="1" ht="31.5" x14ac:dyDescent="0.25">
      <c r="A313" s="199" t="s">
        <v>627</v>
      </c>
      <c r="B313" s="197">
        <v>903</v>
      </c>
      <c r="C313" s="200" t="s">
        <v>148</v>
      </c>
      <c r="D313" s="200" t="s">
        <v>123</v>
      </c>
      <c r="E313" s="200" t="s">
        <v>565</v>
      </c>
      <c r="F313" s="200"/>
      <c r="G313" s="27">
        <f>G314</f>
        <v>15964.140000000001</v>
      </c>
      <c r="H313" s="27">
        <f t="shared" ref="H313:I313" si="134">H314</f>
        <v>15282.970000000001</v>
      </c>
      <c r="I313" s="385">
        <f t="shared" si="134"/>
        <v>15987.17</v>
      </c>
      <c r="J313" s="267"/>
      <c r="K313" s="207"/>
      <c r="L313" s="203"/>
      <c r="M313" s="203"/>
      <c r="N313" s="203"/>
      <c r="O313" s="203"/>
      <c r="P313" s="203"/>
    </row>
    <row r="314" spans="1:16" s="113" customFormat="1" ht="15.75" x14ac:dyDescent="0.25">
      <c r="A314" s="367" t="s">
        <v>287</v>
      </c>
      <c r="B314" s="491">
        <v>903</v>
      </c>
      <c r="C314" s="370" t="s">
        <v>148</v>
      </c>
      <c r="D314" s="370" t="s">
        <v>123</v>
      </c>
      <c r="E314" s="370" t="s">
        <v>566</v>
      </c>
      <c r="F314" s="370"/>
      <c r="G314" s="18">
        <f>G315+G317+G319</f>
        <v>15964.140000000001</v>
      </c>
      <c r="H314" s="18">
        <f t="shared" ref="H314:I314" si="135">H315+H317+H319</f>
        <v>15282.970000000001</v>
      </c>
      <c r="I314" s="386">
        <f t="shared" si="135"/>
        <v>15987.17</v>
      </c>
      <c r="J314" s="267"/>
      <c r="K314" s="207"/>
      <c r="L314" s="203"/>
      <c r="M314" s="203"/>
      <c r="N314" s="203"/>
      <c r="O314" s="203"/>
      <c r="P314" s="203"/>
    </row>
    <row r="315" spans="1:16" s="113" customFormat="1" ht="78.75" x14ac:dyDescent="0.25">
      <c r="A315" s="367" t="s">
        <v>87</v>
      </c>
      <c r="B315" s="491">
        <v>903</v>
      </c>
      <c r="C315" s="370" t="s">
        <v>148</v>
      </c>
      <c r="D315" s="370" t="s">
        <v>123</v>
      </c>
      <c r="E315" s="370" t="s">
        <v>566</v>
      </c>
      <c r="F315" s="370" t="s">
        <v>88</v>
      </c>
      <c r="G315" s="18">
        <f>G316</f>
        <v>13806.04</v>
      </c>
      <c r="H315" s="18">
        <f t="shared" ref="H315:I315" si="136">H316</f>
        <v>14390.93</v>
      </c>
      <c r="I315" s="386">
        <f t="shared" si="136"/>
        <v>15061.63</v>
      </c>
      <c r="J315" s="267"/>
      <c r="K315" s="207"/>
      <c r="L315" s="203"/>
      <c r="M315" s="203"/>
      <c r="N315" s="203"/>
      <c r="O315" s="203"/>
      <c r="P315" s="203"/>
    </row>
    <row r="316" spans="1:16" s="113" customFormat="1" ht="15.75" x14ac:dyDescent="0.25">
      <c r="A316" s="29" t="s">
        <v>171</v>
      </c>
      <c r="B316" s="491">
        <v>903</v>
      </c>
      <c r="C316" s="370" t="s">
        <v>148</v>
      </c>
      <c r="D316" s="370" t="s">
        <v>123</v>
      </c>
      <c r="E316" s="370" t="s">
        <v>566</v>
      </c>
      <c r="F316" s="370" t="s">
        <v>120</v>
      </c>
      <c r="G316" s="18">
        <v>13806.04</v>
      </c>
      <c r="H316" s="18">
        <v>14390.93</v>
      </c>
      <c r="I316" s="386">
        <v>15061.63</v>
      </c>
      <c r="J316" s="267"/>
      <c r="K316" s="207"/>
      <c r="L316" s="203"/>
      <c r="M316" s="203"/>
      <c r="N316" s="203"/>
      <c r="O316" s="203"/>
      <c r="P316" s="203"/>
    </row>
    <row r="317" spans="1:16" s="113" customFormat="1" ht="31.5" x14ac:dyDescent="0.25">
      <c r="A317" s="367" t="s">
        <v>91</v>
      </c>
      <c r="B317" s="491">
        <v>903</v>
      </c>
      <c r="C317" s="370" t="s">
        <v>148</v>
      </c>
      <c r="D317" s="370" t="s">
        <v>123</v>
      </c>
      <c r="E317" s="370" t="s">
        <v>566</v>
      </c>
      <c r="F317" s="370" t="s">
        <v>92</v>
      </c>
      <c r="G317" s="18">
        <f>G318</f>
        <v>2114</v>
      </c>
      <c r="H317" s="18">
        <f t="shared" ref="H317:I317" si="137">H318</f>
        <v>847.94</v>
      </c>
      <c r="I317" s="386">
        <f t="shared" si="137"/>
        <v>881.44</v>
      </c>
      <c r="J317" s="267"/>
      <c r="K317" s="207"/>
      <c r="L317" s="203"/>
      <c r="M317" s="203"/>
      <c r="N317" s="203"/>
      <c r="O317" s="203"/>
      <c r="P317" s="203"/>
    </row>
    <row r="318" spans="1:16" s="113" customFormat="1" ht="31.5" x14ac:dyDescent="0.25">
      <c r="A318" s="367" t="s">
        <v>93</v>
      </c>
      <c r="B318" s="491">
        <v>903</v>
      </c>
      <c r="C318" s="370" t="s">
        <v>148</v>
      </c>
      <c r="D318" s="370" t="s">
        <v>123</v>
      </c>
      <c r="E318" s="370" t="s">
        <v>566</v>
      </c>
      <c r="F318" s="370" t="s">
        <v>94</v>
      </c>
      <c r="G318" s="18">
        <v>2114</v>
      </c>
      <c r="H318" s="18">
        <f>691.44+156.5</f>
        <v>847.94</v>
      </c>
      <c r="I318" s="386">
        <f>691.44+190</f>
        <v>881.44</v>
      </c>
      <c r="J318" s="271"/>
      <c r="K318" s="207"/>
      <c r="L318" s="203"/>
      <c r="M318" s="203"/>
      <c r="N318" s="203"/>
      <c r="O318" s="203"/>
      <c r="P318" s="203"/>
    </row>
    <row r="319" spans="1:16" s="113" customFormat="1" ht="15.75" x14ac:dyDescent="0.25">
      <c r="A319" s="367" t="s">
        <v>95</v>
      </c>
      <c r="B319" s="491">
        <v>903</v>
      </c>
      <c r="C319" s="370" t="s">
        <v>148</v>
      </c>
      <c r="D319" s="370" t="s">
        <v>123</v>
      </c>
      <c r="E319" s="370" t="s">
        <v>566</v>
      </c>
      <c r="F319" s="370" t="s">
        <v>101</v>
      </c>
      <c r="G319" s="18">
        <f>G320</f>
        <v>44.1</v>
      </c>
      <c r="H319" s="18">
        <f t="shared" ref="H319:I319" si="138">H320</f>
        <v>44.1</v>
      </c>
      <c r="I319" s="386">
        <f t="shared" si="138"/>
        <v>44.1</v>
      </c>
      <c r="J319" s="271"/>
      <c r="K319" s="207"/>
      <c r="L319" s="203"/>
      <c r="M319" s="203"/>
      <c r="N319" s="203"/>
      <c r="O319" s="203"/>
      <c r="P319" s="203"/>
    </row>
    <row r="320" spans="1:16" s="113" customFormat="1" ht="15.75" x14ac:dyDescent="0.25">
      <c r="A320" s="367" t="s">
        <v>263</v>
      </c>
      <c r="B320" s="491">
        <v>903</v>
      </c>
      <c r="C320" s="370" t="s">
        <v>148</v>
      </c>
      <c r="D320" s="370" t="s">
        <v>123</v>
      </c>
      <c r="E320" s="370" t="s">
        <v>566</v>
      </c>
      <c r="F320" s="370" t="s">
        <v>97</v>
      </c>
      <c r="G320" s="18">
        <v>44.1</v>
      </c>
      <c r="H320" s="18">
        <v>44.1</v>
      </c>
      <c r="I320" s="386">
        <v>44.1</v>
      </c>
      <c r="J320" s="267"/>
      <c r="K320" s="207"/>
      <c r="L320" s="203"/>
      <c r="M320" s="203"/>
      <c r="N320" s="203"/>
      <c r="O320" s="203"/>
      <c r="P320" s="203"/>
    </row>
    <row r="321" spans="1:16" s="113" customFormat="1" ht="29.25" customHeight="1" x14ac:dyDescent="0.25">
      <c r="A321" s="365" t="s">
        <v>630</v>
      </c>
      <c r="B321" s="197">
        <v>903</v>
      </c>
      <c r="C321" s="200" t="s">
        <v>148</v>
      </c>
      <c r="D321" s="200" t="s">
        <v>123</v>
      </c>
      <c r="E321" s="200" t="s">
        <v>567</v>
      </c>
      <c r="F321" s="200"/>
      <c r="G321" s="27">
        <f>G322+G325</f>
        <v>143.4</v>
      </c>
      <c r="H321" s="27">
        <f t="shared" ref="H321:I321" si="139">H322+H325</f>
        <v>42</v>
      </c>
      <c r="I321" s="385">
        <f t="shared" si="139"/>
        <v>42</v>
      </c>
      <c r="J321" s="267"/>
      <c r="K321" s="207"/>
      <c r="L321" s="203"/>
      <c r="M321" s="203"/>
      <c r="N321" s="203"/>
      <c r="O321" s="203"/>
      <c r="P321" s="203"/>
    </row>
    <row r="322" spans="1:16" ht="31.5" x14ac:dyDescent="0.25">
      <c r="A322" s="28" t="s">
        <v>286</v>
      </c>
      <c r="B322" s="491">
        <v>903</v>
      </c>
      <c r="C322" s="370" t="s">
        <v>148</v>
      </c>
      <c r="D322" s="370" t="s">
        <v>123</v>
      </c>
      <c r="E322" s="370" t="s">
        <v>568</v>
      </c>
      <c r="F322" s="370"/>
      <c r="G322" s="18">
        <f>G323</f>
        <v>42</v>
      </c>
      <c r="H322" s="18">
        <f t="shared" ref="H322:I323" si="140">H323</f>
        <v>42</v>
      </c>
      <c r="I322" s="386">
        <f t="shared" si="140"/>
        <v>42</v>
      </c>
    </row>
    <row r="323" spans="1:16" ht="15.75" x14ac:dyDescent="0.25">
      <c r="A323" s="367" t="s">
        <v>140</v>
      </c>
      <c r="B323" s="491">
        <v>903</v>
      </c>
      <c r="C323" s="370" t="s">
        <v>148</v>
      </c>
      <c r="D323" s="370" t="s">
        <v>123</v>
      </c>
      <c r="E323" s="370" t="s">
        <v>568</v>
      </c>
      <c r="F323" s="370" t="s">
        <v>141</v>
      </c>
      <c r="G323" s="18">
        <f>G324</f>
        <v>42</v>
      </c>
      <c r="H323" s="18">
        <f t="shared" si="140"/>
        <v>42</v>
      </c>
      <c r="I323" s="386">
        <f t="shared" si="140"/>
        <v>42</v>
      </c>
    </row>
    <row r="324" spans="1:16" ht="15.75" x14ac:dyDescent="0.25">
      <c r="A324" s="367" t="s">
        <v>299</v>
      </c>
      <c r="B324" s="491">
        <v>903</v>
      </c>
      <c r="C324" s="370" t="s">
        <v>148</v>
      </c>
      <c r="D324" s="370" t="s">
        <v>123</v>
      </c>
      <c r="E324" s="370" t="s">
        <v>568</v>
      </c>
      <c r="F324" s="370" t="s">
        <v>298</v>
      </c>
      <c r="G324" s="18">
        <v>42</v>
      </c>
      <c r="H324" s="18">
        <v>42</v>
      </c>
      <c r="I324" s="386">
        <v>42</v>
      </c>
    </row>
    <row r="325" spans="1:16" ht="36" customHeight="1" x14ac:dyDescent="0.25">
      <c r="A325" s="21" t="s">
        <v>1097</v>
      </c>
      <c r="B325" s="491">
        <v>903</v>
      </c>
      <c r="C325" s="370" t="s">
        <v>148</v>
      </c>
      <c r="D325" s="370" t="s">
        <v>123</v>
      </c>
      <c r="E325" s="370" t="s">
        <v>569</v>
      </c>
      <c r="F325" s="370"/>
      <c r="G325" s="18">
        <f>G328+G326</f>
        <v>101.4</v>
      </c>
      <c r="H325" s="18">
        <f t="shared" ref="H325:I325" si="141">H328+H326</f>
        <v>0</v>
      </c>
      <c r="I325" s="386">
        <f t="shared" si="141"/>
        <v>0</v>
      </c>
    </row>
    <row r="326" spans="1:16" ht="78.75" x14ac:dyDescent="0.25">
      <c r="A326" s="367" t="s">
        <v>87</v>
      </c>
      <c r="B326" s="491">
        <v>903</v>
      </c>
      <c r="C326" s="370" t="s">
        <v>148</v>
      </c>
      <c r="D326" s="370" t="s">
        <v>123</v>
      </c>
      <c r="E326" s="370" t="s">
        <v>569</v>
      </c>
      <c r="F326" s="370" t="s">
        <v>88</v>
      </c>
      <c r="G326" s="18">
        <f>G327</f>
        <v>101.4</v>
      </c>
      <c r="H326" s="18">
        <f t="shared" ref="H326:I326" si="142">H327</f>
        <v>0</v>
      </c>
      <c r="I326" s="386">
        <f t="shared" si="142"/>
        <v>0</v>
      </c>
    </row>
    <row r="327" spans="1:16" ht="24.75" customHeight="1" x14ac:dyDescent="0.25">
      <c r="A327" s="29" t="s">
        <v>171</v>
      </c>
      <c r="B327" s="491">
        <v>903</v>
      </c>
      <c r="C327" s="370" t="s">
        <v>148</v>
      </c>
      <c r="D327" s="370" t="s">
        <v>123</v>
      </c>
      <c r="E327" s="370" t="s">
        <v>569</v>
      </c>
      <c r="F327" s="370" t="s">
        <v>120</v>
      </c>
      <c r="G327" s="18">
        <v>101.4</v>
      </c>
      <c r="H327" s="18">
        <v>0</v>
      </c>
      <c r="I327" s="386">
        <v>0</v>
      </c>
    </row>
    <row r="328" spans="1:16" ht="30.75" hidden="1" customHeight="1" x14ac:dyDescent="0.25">
      <c r="A328" s="367" t="s">
        <v>91</v>
      </c>
      <c r="B328" s="491">
        <v>903</v>
      </c>
      <c r="C328" s="370" t="s">
        <v>148</v>
      </c>
      <c r="D328" s="370" t="s">
        <v>123</v>
      </c>
      <c r="E328" s="370" t="s">
        <v>569</v>
      </c>
      <c r="F328" s="370" t="s">
        <v>92</v>
      </c>
      <c r="G328" s="18">
        <f>G329</f>
        <v>0</v>
      </c>
      <c r="H328" s="18">
        <f t="shared" ref="H328:I328" si="143">H329</f>
        <v>0</v>
      </c>
      <c r="I328" s="386">
        <f t="shared" si="143"/>
        <v>0</v>
      </c>
    </row>
    <row r="329" spans="1:16" ht="39.200000000000003" hidden="1" customHeight="1" x14ac:dyDescent="0.25">
      <c r="A329" s="367" t="s">
        <v>93</v>
      </c>
      <c r="B329" s="491">
        <v>903</v>
      </c>
      <c r="C329" s="370" t="s">
        <v>148</v>
      </c>
      <c r="D329" s="370" t="s">
        <v>123</v>
      </c>
      <c r="E329" s="370" t="s">
        <v>569</v>
      </c>
      <c r="F329" s="370" t="s">
        <v>94</v>
      </c>
      <c r="G329" s="18">
        <v>0</v>
      </c>
      <c r="H329" s="18">
        <v>0</v>
      </c>
      <c r="I329" s="386">
        <v>0</v>
      </c>
    </row>
    <row r="330" spans="1:16" s="113" customFormat="1" ht="39.200000000000003" customHeight="1" x14ac:dyDescent="0.25">
      <c r="A330" s="199" t="s">
        <v>385</v>
      </c>
      <c r="B330" s="197">
        <v>903</v>
      </c>
      <c r="C330" s="200" t="s">
        <v>148</v>
      </c>
      <c r="D330" s="200" t="s">
        <v>123</v>
      </c>
      <c r="E330" s="200" t="s">
        <v>570</v>
      </c>
      <c r="F330" s="200"/>
      <c r="G330" s="27">
        <f t="shared" ref="G330:I332" si="144">G331</f>
        <v>473</v>
      </c>
      <c r="H330" s="27">
        <f t="shared" si="144"/>
        <v>344</v>
      </c>
      <c r="I330" s="385">
        <f t="shared" si="144"/>
        <v>60</v>
      </c>
      <c r="J330" s="267"/>
      <c r="K330" s="207"/>
      <c r="L330" s="203"/>
      <c r="M330" s="203"/>
      <c r="N330" s="203"/>
      <c r="O330" s="203"/>
      <c r="P330" s="203"/>
    </row>
    <row r="331" spans="1:16" s="113" customFormat="1" ht="39.200000000000003" customHeight="1" x14ac:dyDescent="0.25">
      <c r="A331" s="367" t="s">
        <v>309</v>
      </c>
      <c r="B331" s="491">
        <v>903</v>
      </c>
      <c r="C331" s="370" t="s">
        <v>148</v>
      </c>
      <c r="D331" s="370" t="s">
        <v>123</v>
      </c>
      <c r="E331" s="370" t="s">
        <v>571</v>
      </c>
      <c r="F331" s="370"/>
      <c r="G331" s="201">
        <f t="shared" si="144"/>
        <v>473</v>
      </c>
      <c r="H331" s="201">
        <f t="shared" si="144"/>
        <v>344</v>
      </c>
      <c r="I331" s="387">
        <f t="shared" si="144"/>
        <v>60</v>
      </c>
      <c r="J331" s="267"/>
      <c r="K331" s="207"/>
      <c r="L331" s="203"/>
      <c r="M331" s="203"/>
      <c r="N331" s="203"/>
      <c r="O331" s="203"/>
      <c r="P331" s="203"/>
    </row>
    <row r="332" spans="1:16" s="113" customFormat="1" ht="70.5" customHeight="1" x14ac:dyDescent="0.25">
      <c r="A332" s="367" t="s">
        <v>87</v>
      </c>
      <c r="B332" s="491">
        <v>903</v>
      </c>
      <c r="C332" s="370" t="s">
        <v>148</v>
      </c>
      <c r="D332" s="370" t="s">
        <v>123</v>
      </c>
      <c r="E332" s="370" t="s">
        <v>571</v>
      </c>
      <c r="F332" s="370" t="s">
        <v>88</v>
      </c>
      <c r="G332" s="201">
        <f t="shared" si="144"/>
        <v>473</v>
      </c>
      <c r="H332" s="201">
        <f t="shared" si="144"/>
        <v>344</v>
      </c>
      <c r="I332" s="387">
        <f t="shared" si="144"/>
        <v>60</v>
      </c>
      <c r="J332" s="267"/>
      <c r="K332" s="207"/>
      <c r="L332" s="203"/>
      <c r="M332" s="203"/>
      <c r="N332" s="203"/>
      <c r="O332" s="203"/>
      <c r="P332" s="203"/>
    </row>
    <row r="333" spans="1:16" s="113" customFormat="1" ht="19.7" customHeight="1" x14ac:dyDescent="0.25">
      <c r="A333" s="367" t="s">
        <v>171</v>
      </c>
      <c r="B333" s="491">
        <v>903</v>
      </c>
      <c r="C333" s="370" t="s">
        <v>148</v>
      </c>
      <c r="D333" s="370" t="s">
        <v>123</v>
      </c>
      <c r="E333" s="370" t="s">
        <v>571</v>
      </c>
      <c r="F333" s="370" t="s">
        <v>120</v>
      </c>
      <c r="G333" s="201">
        <v>473</v>
      </c>
      <c r="H333" s="201">
        <v>344</v>
      </c>
      <c r="I333" s="387">
        <v>60</v>
      </c>
      <c r="J333" s="267"/>
      <c r="K333" s="207"/>
      <c r="L333" s="203"/>
      <c r="M333" s="203"/>
      <c r="N333" s="203"/>
      <c r="O333" s="203"/>
      <c r="P333" s="203"/>
    </row>
    <row r="334" spans="1:16" s="113" customFormat="1" ht="48.75" customHeight="1" x14ac:dyDescent="0.25">
      <c r="A334" s="199" t="s">
        <v>354</v>
      </c>
      <c r="B334" s="197">
        <v>903</v>
      </c>
      <c r="C334" s="200" t="s">
        <v>148</v>
      </c>
      <c r="D334" s="200" t="s">
        <v>123</v>
      </c>
      <c r="E334" s="200" t="s">
        <v>572</v>
      </c>
      <c r="F334" s="200"/>
      <c r="G334" s="27">
        <f>G335</f>
        <v>941.6</v>
      </c>
      <c r="H334" s="27">
        <f t="shared" ref="H334:I334" si="145">H335</f>
        <v>941.6</v>
      </c>
      <c r="I334" s="385">
        <f t="shared" si="145"/>
        <v>941.6</v>
      </c>
      <c r="J334" s="267"/>
      <c r="K334" s="207"/>
      <c r="L334" s="203"/>
      <c r="M334" s="203"/>
      <c r="N334" s="203"/>
      <c r="O334" s="203"/>
      <c r="P334" s="203"/>
    </row>
    <row r="335" spans="1:16" s="113" customFormat="1" ht="47.25" x14ac:dyDescent="0.25">
      <c r="A335" s="367" t="s">
        <v>860</v>
      </c>
      <c r="B335" s="491">
        <v>903</v>
      </c>
      <c r="C335" s="370" t="s">
        <v>148</v>
      </c>
      <c r="D335" s="370" t="s">
        <v>123</v>
      </c>
      <c r="E335" s="370" t="s">
        <v>770</v>
      </c>
      <c r="F335" s="370"/>
      <c r="G335" s="201">
        <f>G336</f>
        <v>941.6</v>
      </c>
      <c r="H335" s="201">
        <f t="shared" ref="H335:I336" si="146">H336</f>
        <v>941.6</v>
      </c>
      <c r="I335" s="387">
        <f t="shared" si="146"/>
        <v>941.6</v>
      </c>
      <c r="J335" s="267"/>
      <c r="K335" s="207"/>
      <c r="L335" s="203"/>
      <c r="M335" s="203"/>
      <c r="N335" s="203"/>
      <c r="O335" s="203"/>
      <c r="P335" s="203"/>
    </row>
    <row r="336" spans="1:16" s="113" customFormat="1" ht="69.75" customHeight="1" x14ac:dyDescent="0.25">
      <c r="A336" s="367" t="s">
        <v>87</v>
      </c>
      <c r="B336" s="491">
        <v>903</v>
      </c>
      <c r="C336" s="370" t="s">
        <v>148</v>
      </c>
      <c r="D336" s="370" t="s">
        <v>123</v>
      </c>
      <c r="E336" s="370" t="s">
        <v>770</v>
      </c>
      <c r="F336" s="370" t="s">
        <v>88</v>
      </c>
      <c r="G336" s="201">
        <f>G337</f>
        <v>941.6</v>
      </c>
      <c r="H336" s="201">
        <f t="shared" si="146"/>
        <v>941.6</v>
      </c>
      <c r="I336" s="387">
        <f t="shared" si="146"/>
        <v>941.6</v>
      </c>
      <c r="J336" s="267"/>
      <c r="K336" s="207"/>
      <c r="L336" s="203"/>
      <c r="M336" s="203"/>
      <c r="N336" s="203"/>
      <c r="O336" s="203"/>
      <c r="P336" s="203"/>
    </row>
    <row r="337" spans="1:16" s="113" customFormat="1" ht="21.2" customHeight="1" x14ac:dyDescent="0.25">
      <c r="A337" s="28" t="s">
        <v>171</v>
      </c>
      <c r="B337" s="491">
        <v>903</v>
      </c>
      <c r="C337" s="370" t="s">
        <v>148</v>
      </c>
      <c r="D337" s="370" t="s">
        <v>123</v>
      </c>
      <c r="E337" s="370" t="s">
        <v>770</v>
      </c>
      <c r="F337" s="370" t="s">
        <v>120</v>
      </c>
      <c r="G337" s="201">
        <f>598+343.6</f>
        <v>941.6</v>
      </c>
      <c r="H337" s="201">
        <f>598+343.6</f>
        <v>941.6</v>
      </c>
      <c r="I337" s="387">
        <f>598+343.6</f>
        <v>941.6</v>
      </c>
      <c r="J337" s="267"/>
      <c r="K337" s="207"/>
      <c r="L337" s="203"/>
      <c r="M337" s="203"/>
      <c r="N337" s="203"/>
      <c r="O337" s="203"/>
      <c r="P337" s="203"/>
    </row>
    <row r="338" spans="1:16" s="113" customFormat="1" ht="50.25" customHeight="1" x14ac:dyDescent="0.25">
      <c r="A338" s="23" t="s">
        <v>903</v>
      </c>
      <c r="B338" s="197">
        <v>903</v>
      </c>
      <c r="C338" s="200" t="s">
        <v>148</v>
      </c>
      <c r="D338" s="200" t="s">
        <v>123</v>
      </c>
      <c r="E338" s="200" t="s">
        <v>165</v>
      </c>
      <c r="F338" s="200"/>
      <c r="G338" s="198">
        <f>G340</f>
        <v>60</v>
      </c>
      <c r="H338" s="198">
        <f t="shared" ref="H338:I338" si="147">H340</f>
        <v>60</v>
      </c>
      <c r="I338" s="384">
        <f t="shared" si="147"/>
        <v>60</v>
      </c>
      <c r="J338" s="267"/>
      <c r="K338" s="207"/>
      <c r="L338" s="203"/>
      <c r="M338" s="203"/>
      <c r="N338" s="203"/>
      <c r="O338" s="203"/>
      <c r="P338" s="203"/>
    </row>
    <row r="339" spans="1:16" s="113" customFormat="1" ht="49.7" customHeight="1" x14ac:dyDescent="0.25">
      <c r="A339" s="23" t="s">
        <v>457</v>
      </c>
      <c r="B339" s="197">
        <v>903</v>
      </c>
      <c r="C339" s="200" t="s">
        <v>148</v>
      </c>
      <c r="D339" s="200" t="s">
        <v>123</v>
      </c>
      <c r="E339" s="200" t="s">
        <v>377</v>
      </c>
      <c r="F339" s="200"/>
      <c r="G339" s="198">
        <f>G342</f>
        <v>60</v>
      </c>
      <c r="H339" s="198">
        <f t="shared" ref="H339:I339" si="148">H342</f>
        <v>60</v>
      </c>
      <c r="I339" s="384">
        <f t="shared" si="148"/>
        <v>60</v>
      </c>
      <c r="J339" s="267"/>
      <c r="K339" s="207"/>
      <c r="L339" s="203"/>
      <c r="M339" s="203"/>
      <c r="N339" s="203"/>
      <c r="O339" s="203"/>
      <c r="P339" s="203"/>
    </row>
    <row r="340" spans="1:16" s="113" customFormat="1" ht="48.2" customHeight="1" x14ac:dyDescent="0.25">
      <c r="A340" s="21" t="s">
        <v>498</v>
      </c>
      <c r="B340" s="491">
        <v>903</v>
      </c>
      <c r="C340" s="370" t="s">
        <v>148</v>
      </c>
      <c r="D340" s="370" t="s">
        <v>123</v>
      </c>
      <c r="E340" s="370" t="s">
        <v>458</v>
      </c>
      <c r="F340" s="370"/>
      <c r="G340" s="201">
        <f>G341</f>
        <v>60</v>
      </c>
      <c r="H340" s="201">
        <f t="shared" ref="H340:I341" si="149">H341</f>
        <v>60</v>
      </c>
      <c r="I340" s="387">
        <f t="shared" si="149"/>
        <v>60</v>
      </c>
      <c r="J340" s="267"/>
      <c r="K340" s="207"/>
      <c r="L340" s="203"/>
      <c r="M340" s="203"/>
      <c r="N340" s="203"/>
      <c r="O340" s="203"/>
      <c r="P340" s="203"/>
    </row>
    <row r="341" spans="1:16" s="113" customFormat="1" ht="31.9" customHeight="1" x14ac:dyDescent="0.25">
      <c r="A341" s="367" t="s">
        <v>91</v>
      </c>
      <c r="B341" s="491">
        <v>903</v>
      </c>
      <c r="C341" s="370" t="s">
        <v>148</v>
      </c>
      <c r="D341" s="370" t="s">
        <v>123</v>
      </c>
      <c r="E341" s="370" t="s">
        <v>458</v>
      </c>
      <c r="F341" s="370" t="s">
        <v>92</v>
      </c>
      <c r="G341" s="201">
        <f>G342</f>
        <v>60</v>
      </c>
      <c r="H341" s="201">
        <f t="shared" si="149"/>
        <v>60</v>
      </c>
      <c r="I341" s="387">
        <f t="shared" si="149"/>
        <v>60</v>
      </c>
      <c r="J341" s="267"/>
      <c r="K341" s="207"/>
      <c r="L341" s="203"/>
      <c r="M341" s="203"/>
      <c r="N341" s="203"/>
      <c r="O341" s="203"/>
      <c r="P341" s="203"/>
    </row>
    <row r="342" spans="1:16" s="113" customFormat="1" ht="34.700000000000003" customHeight="1" x14ac:dyDescent="0.25">
      <c r="A342" s="367" t="s">
        <v>93</v>
      </c>
      <c r="B342" s="491">
        <v>903</v>
      </c>
      <c r="C342" s="370" t="s">
        <v>148</v>
      </c>
      <c r="D342" s="370" t="s">
        <v>123</v>
      </c>
      <c r="E342" s="370" t="s">
        <v>458</v>
      </c>
      <c r="F342" s="370" t="s">
        <v>94</v>
      </c>
      <c r="G342" s="201">
        <v>60</v>
      </c>
      <c r="H342" s="201">
        <v>60</v>
      </c>
      <c r="I342" s="387">
        <v>60</v>
      </c>
      <c r="J342" s="267"/>
      <c r="K342" s="207"/>
      <c r="L342" s="203"/>
      <c r="M342" s="203"/>
      <c r="N342" s="203"/>
      <c r="O342" s="203"/>
      <c r="P342" s="203"/>
    </row>
    <row r="343" spans="1:16" ht="51" customHeight="1" x14ac:dyDescent="0.25">
      <c r="A343" s="230" t="s">
        <v>1018</v>
      </c>
      <c r="B343" s="197">
        <v>903</v>
      </c>
      <c r="C343" s="200" t="s">
        <v>148</v>
      </c>
      <c r="D343" s="200" t="s">
        <v>123</v>
      </c>
      <c r="E343" s="200" t="s">
        <v>264</v>
      </c>
      <c r="F343" s="200"/>
      <c r="G343" s="198">
        <f>G345</f>
        <v>320.39999999999998</v>
      </c>
      <c r="H343" s="198">
        <f t="shared" ref="H343:I343" si="150">H345</f>
        <v>320.39999999999998</v>
      </c>
      <c r="I343" s="384">
        <f t="shared" si="150"/>
        <v>320.39999999999998</v>
      </c>
    </row>
    <row r="344" spans="1:16" s="113" customFormat="1" ht="48.75" customHeight="1" x14ac:dyDescent="0.25">
      <c r="A344" s="230" t="s">
        <v>346</v>
      </c>
      <c r="B344" s="197">
        <v>903</v>
      </c>
      <c r="C344" s="200" t="s">
        <v>148</v>
      </c>
      <c r="D344" s="200" t="s">
        <v>123</v>
      </c>
      <c r="E344" s="200" t="s">
        <v>344</v>
      </c>
      <c r="F344" s="200"/>
      <c r="G344" s="198">
        <f t="shared" ref="G344:I346" si="151">G345</f>
        <v>320.39999999999998</v>
      </c>
      <c r="H344" s="198">
        <f t="shared" si="151"/>
        <v>320.39999999999998</v>
      </c>
      <c r="I344" s="384">
        <f t="shared" si="151"/>
        <v>320.39999999999998</v>
      </c>
      <c r="J344" s="267"/>
      <c r="K344" s="207"/>
      <c r="L344" s="203"/>
      <c r="M344" s="203"/>
      <c r="N344" s="203"/>
      <c r="O344" s="203"/>
      <c r="P344" s="203"/>
    </row>
    <row r="345" spans="1:16" ht="32.25" customHeight="1" x14ac:dyDescent="0.25">
      <c r="A345" s="28" t="s">
        <v>438</v>
      </c>
      <c r="B345" s="370" t="s">
        <v>242</v>
      </c>
      <c r="C345" s="370" t="s">
        <v>148</v>
      </c>
      <c r="D345" s="370" t="s">
        <v>123</v>
      </c>
      <c r="E345" s="370" t="s">
        <v>345</v>
      </c>
      <c r="F345" s="202"/>
      <c r="G345" s="201">
        <f t="shared" si="151"/>
        <v>320.39999999999998</v>
      </c>
      <c r="H345" s="201">
        <f t="shared" si="151"/>
        <v>320.39999999999998</v>
      </c>
      <c r="I345" s="387">
        <f t="shared" si="151"/>
        <v>320.39999999999998</v>
      </c>
    </row>
    <row r="346" spans="1:16" ht="33" customHeight="1" x14ac:dyDescent="0.25">
      <c r="A346" s="367" t="s">
        <v>91</v>
      </c>
      <c r="B346" s="491">
        <v>903</v>
      </c>
      <c r="C346" s="370" t="s">
        <v>148</v>
      </c>
      <c r="D346" s="370" t="s">
        <v>123</v>
      </c>
      <c r="E346" s="370" t="s">
        <v>345</v>
      </c>
      <c r="F346" s="202" t="s">
        <v>92</v>
      </c>
      <c r="G346" s="201">
        <f t="shared" si="151"/>
        <v>320.39999999999998</v>
      </c>
      <c r="H346" s="201">
        <f t="shared" si="151"/>
        <v>320.39999999999998</v>
      </c>
      <c r="I346" s="387">
        <f t="shared" si="151"/>
        <v>320.39999999999998</v>
      </c>
    </row>
    <row r="347" spans="1:16" ht="34.5" customHeight="1" x14ac:dyDescent="0.25">
      <c r="A347" s="367" t="s">
        <v>93</v>
      </c>
      <c r="B347" s="491">
        <v>903</v>
      </c>
      <c r="C347" s="370" t="s">
        <v>148</v>
      </c>
      <c r="D347" s="370" t="s">
        <v>123</v>
      </c>
      <c r="E347" s="370" t="s">
        <v>345</v>
      </c>
      <c r="F347" s="202" t="s">
        <v>94</v>
      </c>
      <c r="G347" s="201">
        <v>320.39999999999998</v>
      </c>
      <c r="H347" s="201">
        <v>320.39999999999998</v>
      </c>
      <c r="I347" s="387">
        <v>320.39999999999998</v>
      </c>
      <c r="L347" s="207"/>
    </row>
    <row r="348" spans="1:16" ht="19.5" customHeight="1" x14ac:dyDescent="0.25">
      <c r="A348" s="199" t="s">
        <v>1029</v>
      </c>
      <c r="B348" s="197">
        <v>903</v>
      </c>
      <c r="C348" s="200" t="s">
        <v>148</v>
      </c>
      <c r="D348" s="200" t="s">
        <v>148</v>
      </c>
      <c r="E348" s="370"/>
      <c r="F348" s="370"/>
      <c r="G348" s="198">
        <f>G349</f>
        <v>1295</v>
      </c>
      <c r="H348" s="198">
        <f t="shared" ref="H348:I349" si="152">H349</f>
        <v>1295</v>
      </c>
      <c r="I348" s="384">
        <f t="shared" si="152"/>
        <v>895</v>
      </c>
    </row>
    <row r="349" spans="1:16" ht="50.25" customHeight="1" x14ac:dyDescent="0.25">
      <c r="A349" s="199" t="s">
        <v>891</v>
      </c>
      <c r="B349" s="197">
        <v>903</v>
      </c>
      <c r="C349" s="200" t="s">
        <v>148</v>
      </c>
      <c r="D349" s="200" t="s">
        <v>148</v>
      </c>
      <c r="E349" s="200" t="s">
        <v>172</v>
      </c>
      <c r="F349" s="200"/>
      <c r="G349" s="198">
        <f>G350</f>
        <v>1295</v>
      </c>
      <c r="H349" s="198">
        <f t="shared" si="152"/>
        <v>1295</v>
      </c>
      <c r="I349" s="384">
        <f t="shared" si="152"/>
        <v>895</v>
      </c>
    </row>
    <row r="350" spans="1:16" ht="32.25" customHeight="1" x14ac:dyDescent="0.25">
      <c r="A350" s="199" t="s">
        <v>173</v>
      </c>
      <c r="B350" s="197">
        <v>903</v>
      </c>
      <c r="C350" s="200" t="s">
        <v>148</v>
      </c>
      <c r="D350" s="200" t="s">
        <v>148</v>
      </c>
      <c r="E350" s="200" t="s">
        <v>174</v>
      </c>
      <c r="F350" s="200"/>
      <c r="G350" s="198">
        <f>G351+G361+G367</f>
        <v>1295</v>
      </c>
      <c r="H350" s="198">
        <f>H351+H361+H367</f>
        <v>1295</v>
      </c>
      <c r="I350" s="384">
        <f>I351+I361+I367</f>
        <v>895</v>
      </c>
    </row>
    <row r="351" spans="1:16" s="113" customFormat="1" ht="48.75" customHeight="1" x14ac:dyDescent="0.25">
      <c r="A351" s="34" t="s">
        <v>459</v>
      </c>
      <c r="B351" s="197">
        <v>903</v>
      </c>
      <c r="C351" s="200" t="s">
        <v>148</v>
      </c>
      <c r="D351" s="200" t="s">
        <v>148</v>
      </c>
      <c r="E351" s="200" t="s">
        <v>348</v>
      </c>
      <c r="F351" s="200"/>
      <c r="G351" s="198">
        <f>G352+G355+G358</f>
        <v>870</v>
      </c>
      <c r="H351" s="198">
        <f t="shared" ref="H351:I351" si="153">H352+H355+H358</f>
        <v>870</v>
      </c>
      <c r="I351" s="384">
        <f t="shared" si="153"/>
        <v>870</v>
      </c>
      <c r="J351" s="267"/>
      <c r="K351" s="207"/>
      <c r="L351" s="203"/>
      <c r="M351" s="203"/>
      <c r="N351" s="203"/>
      <c r="O351" s="203"/>
      <c r="P351" s="203"/>
    </row>
    <row r="352" spans="1:16" s="113" customFormat="1" ht="23.25" hidden="1" customHeight="1" x14ac:dyDescent="0.25">
      <c r="A352" s="28" t="s">
        <v>465</v>
      </c>
      <c r="B352" s="491">
        <v>903</v>
      </c>
      <c r="C352" s="370" t="s">
        <v>148</v>
      </c>
      <c r="D352" s="370" t="s">
        <v>148</v>
      </c>
      <c r="E352" s="370" t="s">
        <v>349</v>
      </c>
      <c r="F352" s="370"/>
      <c r="G352" s="201">
        <f>G353</f>
        <v>0</v>
      </c>
      <c r="H352" s="201">
        <f t="shared" ref="H352:I353" si="154">H353</f>
        <v>0</v>
      </c>
      <c r="I352" s="387">
        <f t="shared" si="154"/>
        <v>0</v>
      </c>
      <c r="J352" s="267"/>
      <c r="K352" s="207"/>
      <c r="L352" s="203"/>
      <c r="M352" s="203"/>
      <c r="N352" s="203"/>
      <c r="O352" s="203"/>
      <c r="P352" s="203"/>
    </row>
    <row r="353" spans="1:16" s="113" customFormat="1" ht="66.599999999999994" hidden="1" customHeight="1" x14ac:dyDescent="0.25">
      <c r="A353" s="367" t="s">
        <v>87</v>
      </c>
      <c r="B353" s="491">
        <v>903</v>
      </c>
      <c r="C353" s="370" t="s">
        <v>148</v>
      </c>
      <c r="D353" s="370" t="s">
        <v>148</v>
      </c>
      <c r="E353" s="370" t="s">
        <v>349</v>
      </c>
      <c r="F353" s="370" t="s">
        <v>88</v>
      </c>
      <c r="G353" s="201">
        <f>G354</f>
        <v>0</v>
      </c>
      <c r="H353" s="201">
        <f t="shared" si="154"/>
        <v>0</v>
      </c>
      <c r="I353" s="387">
        <f t="shared" si="154"/>
        <v>0</v>
      </c>
      <c r="J353" s="267"/>
      <c r="K353" s="207"/>
      <c r="L353" s="203"/>
      <c r="M353" s="203"/>
      <c r="N353" s="203"/>
      <c r="O353" s="203"/>
      <c r="P353" s="203"/>
    </row>
    <row r="354" spans="1:16" s="113" customFormat="1" ht="18" hidden="1" customHeight="1" x14ac:dyDescent="0.25">
      <c r="A354" s="367" t="s">
        <v>171</v>
      </c>
      <c r="B354" s="491">
        <v>903</v>
      </c>
      <c r="C354" s="370" t="s">
        <v>148</v>
      </c>
      <c r="D354" s="370" t="s">
        <v>148</v>
      </c>
      <c r="E354" s="370" t="s">
        <v>349</v>
      </c>
      <c r="F354" s="370" t="s">
        <v>120</v>
      </c>
      <c r="G354" s="201">
        <f>280+624.239-904.239</f>
        <v>0</v>
      </c>
      <c r="H354" s="201">
        <f t="shared" ref="H354:I354" si="155">280+624.239-904.239</f>
        <v>0</v>
      </c>
      <c r="I354" s="387">
        <f t="shared" si="155"/>
        <v>0</v>
      </c>
      <c r="J354" s="267"/>
      <c r="K354" s="207"/>
      <c r="L354" s="203"/>
      <c r="M354" s="203"/>
      <c r="N354" s="203"/>
      <c r="O354" s="203"/>
      <c r="P354" s="203"/>
    </row>
    <row r="355" spans="1:16" s="113" customFormat="1" ht="19.5" hidden="1" customHeight="1" x14ac:dyDescent="0.25">
      <c r="A355" s="367" t="s">
        <v>460</v>
      </c>
      <c r="B355" s="491">
        <v>903</v>
      </c>
      <c r="C355" s="370" t="s">
        <v>148</v>
      </c>
      <c r="D355" s="370" t="s">
        <v>148</v>
      </c>
      <c r="E355" s="370" t="s">
        <v>474</v>
      </c>
      <c r="F355" s="370"/>
      <c r="G355" s="201">
        <f>G356</f>
        <v>0</v>
      </c>
      <c r="H355" s="201">
        <f t="shared" ref="H355:I356" si="156">H356</f>
        <v>0</v>
      </c>
      <c r="I355" s="387">
        <f t="shared" si="156"/>
        <v>0</v>
      </c>
      <c r="J355" s="267"/>
      <c r="K355" s="207"/>
      <c r="L355" s="203"/>
      <c r="M355" s="203"/>
      <c r="N355" s="203"/>
      <c r="O355" s="203"/>
      <c r="P355" s="203"/>
    </row>
    <row r="356" spans="1:16" s="113" customFormat="1" ht="32.25" hidden="1" customHeight="1" x14ac:dyDescent="0.25">
      <c r="A356" s="367" t="s">
        <v>91</v>
      </c>
      <c r="B356" s="491">
        <v>903</v>
      </c>
      <c r="C356" s="370" t="s">
        <v>148</v>
      </c>
      <c r="D356" s="370" t="s">
        <v>148</v>
      </c>
      <c r="E356" s="370" t="s">
        <v>474</v>
      </c>
      <c r="F356" s="370" t="s">
        <v>92</v>
      </c>
      <c r="G356" s="201">
        <f>G357</f>
        <v>0</v>
      </c>
      <c r="H356" s="201">
        <f t="shared" si="156"/>
        <v>0</v>
      </c>
      <c r="I356" s="387">
        <f t="shared" si="156"/>
        <v>0</v>
      </c>
      <c r="J356" s="267"/>
      <c r="K356" s="207"/>
      <c r="L356" s="203"/>
      <c r="M356" s="203"/>
      <c r="N356" s="203"/>
      <c r="O356" s="203"/>
      <c r="P356" s="203"/>
    </row>
    <row r="357" spans="1:16" s="113" customFormat="1" ht="37.5" hidden="1" customHeight="1" x14ac:dyDescent="0.25">
      <c r="A357" s="367" t="s">
        <v>93</v>
      </c>
      <c r="B357" s="491">
        <v>903</v>
      </c>
      <c r="C357" s="370" t="s">
        <v>148</v>
      </c>
      <c r="D357" s="370" t="s">
        <v>148</v>
      </c>
      <c r="E357" s="370" t="s">
        <v>474</v>
      </c>
      <c r="F357" s="370" t="s">
        <v>94</v>
      </c>
      <c r="G357" s="201">
        <v>0</v>
      </c>
      <c r="H357" s="201">
        <v>0</v>
      </c>
      <c r="I357" s="387">
        <v>0</v>
      </c>
      <c r="J357" s="267"/>
      <c r="K357" s="207"/>
      <c r="L357" s="203"/>
      <c r="M357" s="203"/>
      <c r="N357" s="203"/>
      <c r="O357" s="203"/>
      <c r="P357" s="203"/>
    </row>
    <row r="358" spans="1:16" s="233" customFormat="1" ht="31.5" x14ac:dyDescent="0.25">
      <c r="A358" s="367" t="s">
        <v>829</v>
      </c>
      <c r="B358" s="491">
        <v>903</v>
      </c>
      <c r="C358" s="370" t="s">
        <v>148</v>
      </c>
      <c r="D358" s="370" t="s">
        <v>148</v>
      </c>
      <c r="E358" s="370" t="s">
        <v>830</v>
      </c>
      <c r="F358" s="370"/>
      <c r="G358" s="201">
        <f>G359</f>
        <v>870</v>
      </c>
      <c r="H358" s="201">
        <f t="shared" ref="H358:I359" si="157">H359</f>
        <v>870</v>
      </c>
      <c r="I358" s="387">
        <f t="shared" si="157"/>
        <v>870</v>
      </c>
      <c r="J358" s="267"/>
      <c r="K358" s="207"/>
      <c r="L358" s="203"/>
      <c r="M358" s="203"/>
      <c r="N358" s="203"/>
      <c r="O358" s="203"/>
      <c r="P358" s="203"/>
    </row>
    <row r="359" spans="1:16" s="233" customFormat="1" ht="31.5" x14ac:dyDescent="0.25">
      <c r="A359" s="367" t="s">
        <v>152</v>
      </c>
      <c r="B359" s="491">
        <v>903</v>
      </c>
      <c r="C359" s="370" t="s">
        <v>148</v>
      </c>
      <c r="D359" s="370" t="s">
        <v>148</v>
      </c>
      <c r="E359" s="370" t="s">
        <v>830</v>
      </c>
      <c r="F359" s="370" t="s">
        <v>153</v>
      </c>
      <c r="G359" s="201">
        <f>G360</f>
        <v>870</v>
      </c>
      <c r="H359" s="201">
        <f t="shared" si="157"/>
        <v>870</v>
      </c>
      <c r="I359" s="387">
        <f t="shared" si="157"/>
        <v>870</v>
      </c>
      <c r="J359" s="267"/>
      <c r="K359" s="207"/>
      <c r="L359" s="203"/>
      <c r="M359" s="203"/>
      <c r="N359" s="203"/>
      <c r="O359" s="203"/>
      <c r="P359" s="203"/>
    </row>
    <row r="360" spans="1:16" s="233" customFormat="1" ht="15.75" x14ac:dyDescent="0.25">
      <c r="A360" s="367" t="s">
        <v>154</v>
      </c>
      <c r="B360" s="491">
        <v>903</v>
      </c>
      <c r="C360" s="370" t="s">
        <v>148</v>
      </c>
      <c r="D360" s="370" t="s">
        <v>148</v>
      </c>
      <c r="E360" s="370" t="s">
        <v>830</v>
      </c>
      <c r="F360" s="370" t="s">
        <v>155</v>
      </c>
      <c r="G360" s="201">
        <v>870</v>
      </c>
      <c r="H360" s="201">
        <v>870</v>
      </c>
      <c r="I360" s="387">
        <v>870</v>
      </c>
      <c r="J360" s="267"/>
      <c r="K360" s="207"/>
      <c r="L360" s="203"/>
      <c r="M360" s="203"/>
      <c r="N360" s="203"/>
      <c r="O360" s="203"/>
      <c r="P360" s="203"/>
    </row>
    <row r="361" spans="1:16" s="113" customFormat="1" ht="64.5" customHeight="1" x14ac:dyDescent="0.25">
      <c r="A361" s="199" t="s">
        <v>461</v>
      </c>
      <c r="B361" s="197">
        <v>903</v>
      </c>
      <c r="C361" s="200" t="s">
        <v>148</v>
      </c>
      <c r="D361" s="200" t="s">
        <v>148</v>
      </c>
      <c r="E361" s="200" t="s">
        <v>350</v>
      </c>
      <c r="F361" s="200"/>
      <c r="G361" s="198">
        <f>G362</f>
        <v>400</v>
      </c>
      <c r="H361" s="198">
        <f t="shared" ref="H361:I361" si="158">H362</f>
        <v>400</v>
      </c>
      <c r="I361" s="384">
        <f t="shared" si="158"/>
        <v>0</v>
      </c>
      <c r="J361" s="267"/>
      <c r="K361" s="207"/>
      <c r="L361" s="203"/>
      <c r="M361" s="203"/>
      <c r="N361" s="203"/>
      <c r="O361" s="203"/>
      <c r="P361" s="203"/>
    </row>
    <row r="362" spans="1:16" ht="15.75" customHeight="1" x14ac:dyDescent="0.25">
      <c r="A362" s="367" t="s">
        <v>462</v>
      </c>
      <c r="B362" s="491">
        <v>903</v>
      </c>
      <c r="C362" s="370" t="s">
        <v>148</v>
      </c>
      <c r="D362" s="370" t="s">
        <v>148</v>
      </c>
      <c r="E362" s="370" t="s">
        <v>355</v>
      </c>
      <c r="F362" s="370"/>
      <c r="G362" s="201">
        <f>G365+G364</f>
        <v>400</v>
      </c>
      <c r="H362" s="201">
        <f t="shared" ref="H362:I362" si="159">H365+H364</f>
        <v>400</v>
      </c>
      <c r="I362" s="387">
        <f t="shared" si="159"/>
        <v>0</v>
      </c>
    </row>
    <row r="363" spans="1:16" ht="63" hidden="1" customHeight="1" x14ac:dyDescent="0.25">
      <c r="A363" s="367" t="s">
        <v>87</v>
      </c>
      <c r="B363" s="491">
        <v>903</v>
      </c>
      <c r="C363" s="370" t="s">
        <v>148</v>
      </c>
      <c r="D363" s="370" t="s">
        <v>148</v>
      </c>
      <c r="E363" s="370" t="s">
        <v>355</v>
      </c>
      <c r="F363" s="370" t="s">
        <v>88</v>
      </c>
      <c r="G363" s="201">
        <f>G364</f>
        <v>0</v>
      </c>
      <c r="H363" s="201">
        <f t="shared" ref="H363:I363" si="160">H364</f>
        <v>0</v>
      </c>
      <c r="I363" s="387">
        <f t="shared" si="160"/>
        <v>0</v>
      </c>
    </row>
    <row r="364" spans="1:16" ht="20.25" hidden="1" customHeight="1" x14ac:dyDescent="0.25">
      <c r="A364" s="367" t="s">
        <v>171</v>
      </c>
      <c r="B364" s="491">
        <v>903</v>
      </c>
      <c r="C364" s="370" t="s">
        <v>148</v>
      </c>
      <c r="D364" s="370" t="s">
        <v>148</v>
      </c>
      <c r="E364" s="370" t="s">
        <v>355</v>
      </c>
      <c r="F364" s="370" t="s">
        <v>120</v>
      </c>
      <c r="G364" s="201">
        <v>0</v>
      </c>
      <c r="H364" s="201">
        <v>0</v>
      </c>
      <c r="I364" s="387">
        <v>0</v>
      </c>
    </row>
    <row r="365" spans="1:16" ht="36.75" customHeight="1" x14ac:dyDescent="0.25">
      <c r="A365" s="367" t="s">
        <v>91</v>
      </c>
      <c r="B365" s="491">
        <v>903</v>
      </c>
      <c r="C365" s="370" t="s">
        <v>148</v>
      </c>
      <c r="D365" s="370" t="s">
        <v>148</v>
      </c>
      <c r="E365" s="370" t="s">
        <v>355</v>
      </c>
      <c r="F365" s="370" t="s">
        <v>92</v>
      </c>
      <c r="G365" s="201">
        <f>G366</f>
        <v>400</v>
      </c>
      <c r="H365" s="201">
        <f t="shared" ref="H365:I365" si="161">H366</f>
        <v>400</v>
      </c>
      <c r="I365" s="387">
        <f t="shared" si="161"/>
        <v>0</v>
      </c>
    </row>
    <row r="366" spans="1:16" ht="39.200000000000003" customHeight="1" x14ac:dyDescent="0.25">
      <c r="A366" s="367" t="s">
        <v>93</v>
      </c>
      <c r="B366" s="491">
        <v>903</v>
      </c>
      <c r="C366" s="370" t="s">
        <v>148</v>
      </c>
      <c r="D366" s="370" t="s">
        <v>148</v>
      </c>
      <c r="E366" s="370" t="s">
        <v>355</v>
      </c>
      <c r="F366" s="370" t="s">
        <v>94</v>
      </c>
      <c r="G366" s="201">
        <v>400</v>
      </c>
      <c r="H366" s="201">
        <v>400</v>
      </c>
      <c r="I366" s="387">
        <v>0</v>
      </c>
    </row>
    <row r="367" spans="1:16" s="113" customFormat="1" ht="35.450000000000003" customHeight="1" x14ac:dyDescent="0.25">
      <c r="A367" s="199" t="s">
        <v>467</v>
      </c>
      <c r="B367" s="197">
        <v>903</v>
      </c>
      <c r="C367" s="200" t="s">
        <v>148</v>
      </c>
      <c r="D367" s="200" t="s">
        <v>148</v>
      </c>
      <c r="E367" s="200" t="s">
        <v>463</v>
      </c>
      <c r="F367" s="200"/>
      <c r="G367" s="198">
        <f t="shared" ref="G367:I369" si="162">G368</f>
        <v>25</v>
      </c>
      <c r="H367" s="198">
        <f t="shared" si="162"/>
        <v>25</v>
      </c>
      <c r="I367" s="384">
        <f t="shared" si="162"/>
        <v>25</v>
      </c>
      <c r="J367" s="267"/>
      <c r="K367" s="207"/>
      <c r="L367" s="381"/>
      <c r="M367" s="203"/>
      <c r="N367" s="203"/>
      <c r="O367" s="203"/>
      <c r="P367" s="203"/>
    </row>
    <row r="368" spans="1:16" s="113" customFormat="1" ht="39.75" customHeight="1" x14ac:dyDescent="0.25">
      <c r="A368" s="407" t="s">
        <v>464</v>
      </c>
      <c r="B368" s="491">
        <v>903</v>
      </c>
      <c r="C368" s="370" t="s">
        <v>148</v>
      </c>
      <c r="D368" s="370" t="s">
        <v>148</v>
      </c>
      <c r="E368" s="370" t="s">
        <v>475</v>
      </c>
      <c r="F368" s="370"/>
      <c r="G368" s="201">
        <f t="shared" si="162"/>
        <v>25</v>
      </c>
      <c r="H368" s="201">
        <f t="shared" si="162"/>
        <v>25</v>
      </c>
      <c r="I368" s="387">
        <f t="shared" si="162"/>
        <v>25</v>
      </c>
      <c r="J368" s="267"/>
      <c r="K368" s="382"/>
      <c r="L368" s="203"/>
      <c r="M368" s="203"/>
      <c r="N368" s="203"/>
      <c r="O368" s="203"/>
      <c r="P368" s="203"/>
    </row>
    <row r="369" spans="1:16" s="113" customFormat="1" ht="17.45" customHeight="1" x14ac:dyDescent="0.25">
      <c r="A369" s="367" t="s">
        <v>140</v>
      </c>
      <c r="B369" s="491">
        <v>903</v>
      </c>
      <c r="C369" s="370" t="s">
        <v>148</v>
      </c>
      <c r="D369" s="370" t="s">
        <v>148</v>
      </c>
      <c r="E369" s="370" t="s">
        <v>475</v>
      </c>
      <c r="F369" s="370" t="s">
        <v>141</v>
      </c>
      <c r="G369" s="201">
        <f>G370</f>
        <v>25</v>
      </c>
      <c r="H369" s="201">
        <f t="shared" si="162"/>
        <v>25</v>
      </c>
      <c r="I369" s="387">
        <f t="shared" si="162"/>
        <v>25</v>
      </c>
      <c r="J369" s="267"/>
      <c r="K369" s="337"/>
      <c r="L369" s="203"/>
      <c r="M369" s="203"/>
      <c r="N369" s="203"/>
      <c r="O369" s="203"/>
      <c r="P369" s="203"/>
    </row>
    <row r="370" spans="1:16" s="233" customFormat="1" ht="28.5" customHeight="1" x14ac:dyDescent="0.25">
      <c r="A370" s="367" t="s">
        <v>142</v>
      </c>
      <c r="B370" s="491">
        <v>903</v>
      </c>
      <c r="C370" s="370" t="s">
        <v>148</v>
      </c>
      <c r="D370" s="370" t="s">
        <v>148</v>
      </c>
      <c r="E370" s="370" t="s">
        <v>475</v>
      </c>
      <c r="F370" s="370" t="s">
        <v>143</v>
      </c>
      <c r="G370" s="201">
        <v>25</v>
      </c>
      <c r="H370" s="201">
        <v>25</v>
      </c>
      <c r="I370" s="387">
        <v>25</v>
      </c>
      <c r="J370" s="267"/>
      <c r="K370" s="337"/>
      <c r="L370" s="203"/>
      <c r="M370" s="203"/>
      <c r="N370" s="203"/>
      <c r="O370" s="203"/>
      <c r="P370" s="203"/>
    </row>
    <row r="371" spans="1:16" ht="15.75" x14ac:dyDescent="0.25">
      <c r="A371" s="199" t="s">
        <v>161</v>
      </c>
      <c r="B371" s="197">
        <v>903</v>
      </c>
      <c r="C371" s="200" t="s">
        <v>162</v>
      </c>
      <c r="D371" s="200"/>
      <c r="E371" s="200"/>
      <c r="F371" s="200"/>
      <c r="G371" s="198">
        <f>G372+G467</f>
        <v>89965.37</v>
      </c>
      <c r="H371" s="198">
        <f>H372+H467</f>
        <v>85587.4</v>
      </c>
      <c r="I371" s="198">
        <f>I372+I467</f>
        <v>88557.799999999988</v>
      </c>
      <c r="M371" s="113"/>
      <c r="N371" s="1"/>
      <c r="O371" s="1"/>
      <c r="P371" s="1"/>
    </row>
    <row r="372" spans="1:16" ht="15.75" x14ac:dyDescent="0.25">
      <c r="A372" s="199" t="s">
        <v>163</v>
      </c>
      <c r="B372" s="197">
        <v>903</v>
      </c>
      <c r="C372" s="200" t="s">
        <v>162</v>
      </c>
      <c r="D372" s="200" t="s">
        <v>84</v>
      </c>
      <c r="E372" s="200"/>
      <c r="F372" s="200"/>
      <c r="G372" s="198">
        <f>G373+G459+G451</f>
        <v>64098.75</v>
      </c>
      <c r="H372" s="198">
        <f>H373+H459+H451</f>
        <v>60304.389999999992</v>
      </c>
      <c r="I372" s="198">
        <f>I373+I459+I451</f>
        <v>62865.639999999992</v>
      </c>
      <c r="J372" s="270"/>
      <c r="M372" s="113"/>
      <c r="N372" s="1"/>
      <c r="O372" s="1"/>
      <c r="P372" s="1"/>
    </row>
    <row r="373" spans="1:16" ht="35.450000000000003" customHeight="1" x14ac:dyDescent="0.25">
      <c r="A373" s="199" t="s">
        <v>900</v>
      </c>
      <c r="B373" s="197">
        <v>903</v>
      </c>
      <c r="C373" s="200" t="s">
        <v>162</v>
      </c>
      <c r="D373" s="200" t="s">
        <v>84</v>
      </c>
      <c r="E373" s="200" t="s">
        <v>150</v>
      </c>
      <c r="F373" s="200"/>
      <c r="G373" s="198">
        <f>G374+G385+G400+G410+G419+G423+G438+G445+G434</f>
        <v>63220.05</v>
      </c>
      <c r="H373" s="198">
        <f>H374+H385+H400+H410+H419+H423+H438+H445+H434</f>
        <v>59425.689999999995</v>
      </c>
      <c r="I373" s="198">
        <f>I374+I385+I400+I410+I419+I423+I438+I445+I434</f>
        <v>61986.939999999995</v>
      </c>
      <c r="M373" s="113"/>
      <c r="N373" s="1"/>
      <c r="O373" s="1"/>
      <c r="P373" s="1"/>
    </row>
    <row r="374" spans="1:16" s="113" customFormat="1" ht="30.2" customHeight="1" x14ac:dyDescent="0.25">
      <c r="A374" s="199" t="s">
        <v>627</v>
      </c>
      <c r="B374" s="197">
        <v>903</v>
      </c>
      <c r="C374" s="200" t="s">
        <v>162</v>
      </c>
      <c r="D374" s="200" t="s">
        <v>84</v>
      </c>
      <c r="E374" s="200" t="s">
        <v>565</v>
      </c>
      <c r="F374" s="200"/>
      <c r="G374" s="198">
        <f>G375+G378</f>
        <v>53088.98</v>
      </c>
      <c r="H374" s="198">
        <f t="shared" ref="H374:I374" si="163">H375+H378</f>
        <v>55214.99</v>
      </c>
      <c r="I374" s="198">
        <f t="shared" si="163"/>
        <v>58776.24</v>
      </c>
      <c r="J374" s="267"/>
      <c r="K374" s="207"/>
      <c r="L374" s="203"/>
    </row>
    <row r="375" spans="1:16" s="233" customFormat="1" ht="30.2" customHeight="1" x14ac:dyDescent="0.25">
      <c r="A375" s="367" t="s">
        <v>164</v>
      </c>
      <c r="B375" s="491">
        <v>903</v>
      </c>
      <c r="C375" s="370" t="s">
        <v>162</v>
      </c>
      <c r="D375" s="370" t="s">
        <v>84</v>
      </c>
      <c r="E375" s="370" t="s">
        <v>785</v>
      </c>
      <c r="F375" s="370"/>
      <c r="G375" s="201">
        <f>G376</f>
        <v>28689.97</v>
      </c>
      <c r="H375" s="201">
        <f t="shared" ref="H375:I376" si="164">H376</f>
        <v>29911.94</v>
      </c>
      <c r="I375" s="201">
        <f t="shared" si="164"/>
        <v>31478.15</v>
      </c>
      <c r="J375" s="267"/>
      <c r="K375" s="207"/>
      <c r="L375" s="203"/>
    </row>
    <row r="376" spans="1:16" s="233" customFormat="1" ht="30.2" customHeight="1" x14ac:dyDescent="0.25">
      <c r="A376" s="367" t="s">
        <v>152</v>
      </c>
      <c r="B376" s="491">
        <v>903</v>
      </c>
      <c r="C376" s="370" t="s">
        <v>162</v>
      </c>
      <c r="D376" s="370" t="s">
        <v>84</v>
      </c>
      <c r="E376" s="370" t="s">
        <v>785</v>
      </c>
      <c r="F376" s="370" t="s">
        <v>153</v>
      </c>
      <c r="G376" s="201">
        <f>G377</f>
        <v>28689.97</v>
      </c>
      <c r="H376" s="201">
        <f t="shared" si="164"/>
        <v>29911.94</v>
      </c>
      <c r="I376" s="201">
        <f t="shared" si="164"/>
        <v>31478.15</v>
      </c>
      <c r="J376" s="267"/>
      <c r="K376" s="207"/>
      <c r="L376" s="203"/>
    </row>
    <row r="377" spans="1:16" s="233" customFormat="1" ht="15.75" x14ac:dyDescent="0.25">
      <c r="A377" s="367" t="s">
        <v>154</v>
      </c>
      <c r="B377" s="491">
        <v>903</v>
      </c>
      <c r="C377" s="370" t="s">
        <v>162</v>
      </c>
      <c r="D377" s="370" t="s">
        <v>84</v>
      </c>
      <c r="E377" s="370" t="s">
        <v>785</v>
      </c>
      <c r="F377" s="370" t="s">
        <v>155</v>
      </c>
      <c r="G377" s="201">
        <f>29459.97-770</f>
        <v>28689.97</v>
      </c>
      <c r="H377" s="201">
        <v>29911.94</v>
      </c>
      <c r="I377" s="201">
        <v>31478.15</v>
      </c>
      <c r="J377" s="267"/>
      <c r="K377" s="207"/>
      <c r="L377" s="203"/>
    </row>
    <row r="378" spans="1:16" s="113" customFormat="1" ht="17.45" customHeight="1" x14ac:dyDescent="0.25">
      <c r="A378" s="367" t="s">
        <v>287</v>
      </c>
      <c r="B378" s="491">
        <v>903</v>
      </c>
      <c r="C378" s="370" t="s">
        <v>162</v>
      </c>
      <c r="D378" s="370" t="s">
        <v>84</v>
      </c>
      <c r="E378" s="370" t="s">
        <v>566</v>
      </c>
      <c r="F378" s="370"/>
      <c r="G378" s="201">
        <f>G379+G381+G383</f>
        <v>24399.010000000002</v>
      </c>
      <c r="H378" s="201">
        <f t="shared" ref="H378:I378" si="165">H379+H381+H383</f>
        <v>25303.05</v>
      </c>
      <c r="I378" s="201">
        <f t="shared" si="165"/>
        <v>27298.089999999997</v>
      </c>
      <c r="J378" s="267"/>
      <c r="K378" s="207"/>
      <c r="L378" s="203"/>
    </row>
    <row r="379" spans="1:16" s="113" customFormat="1" ht="46.5" customHeight="1" x14ac:dyDescent="0.25">
      <c r="A379" s="367" t="s">
        <v>87</v>
      </c>
      <c r="B379" s="491">
        <v>903</v>
      </c>
      <c r="C379" s="370" t="s">
        <v>162</v>
      </c>
      <c r="D379" s="370" t="s">
        <v>84</v>
      </c>
      <c r="E379" s="370" t="s">
        <v>566</v>
      </c>
      <c r="F379" s="370" t="s">
        <v>88</v>
      </c>
      <c r="G379" s="201">
        <f>G380</f>
        <v>20693.830000000002</v>
      </c>
      <c r="H379" s="201">
        <f t="shared" ref="H379:I379" si="166">H380</f>
        <v>22096.11</v>
      </c>
      <c r="I379" s="201">
        <f t="shared" si="166"/>
        <v>23589.1</v>
      </c>
      <c r="J379" s="267"/>
      <c r="K379" s="207"/>
      <c r="L379" s="203"/>
    </row>
    <row r="380" spans="1:16" s="113" customFormat="1" ht="21.75" customHeight="1" x14ac:dyDescent="0.25">
      <c r="A380" s="367" t="s">
        <v>119</v>
      </c>
      <c r="B380" s="491">
        <v>903</v>
      </c>
      <c r="C380" s="370" t="s">
        <v>162</v>
      </c>
      <c r="D380" s="370" t="s">
        <v>84</v>
      </c>
      <c r="E380" s="370" t="s">
        <v>566</v>
      </c>
      <c r="F380" s="370" t="s">
        <v>120</v>
      </c>
      <c r="G380" s="18">
        <v>20693.830000000002</v>
      </c>
      <c r="H380" s="18">
        <v>22096.11</v>
      </c>
      <c r="I380" s="18">
        <v>23589.1</v>
      </c>
      <c r="J380" s="267"/>
      <c r="K380" s="207"/>
      <c r="L380" s="207"/>
    </row>
    <row r="381" spans="1:16" s="113" customFormat="1" ht="36.75" customHeight="1" x14ac:dyDescent="0.25">
      <c r="A381" s="367" t="s">
        <v>91</v>
      </c>
      <c r="B381" s="491">
        <v>903</v>
      </c>
      <c r="C381" s="370" t="s">
        <v>162</v>
      </c>
      <c r="D381" s="370" t="s">
        <v>84</v>
      </c>
      <c r="E381" s="370" t="s">
        <v>566</v>
      </c>
      <c r="F381" s="370" t="s">
        <v>92</v>
      </c>
      <c r="G381" s="201">
        <f>G382</f>
        <v>3632.38</v>
      </c>
      <c r="H381" s="201">
        <f t="shared" ref="H381:I381" si="167">H382</f>
        <v>3134.14</v>
      </c>
      <c r="I381" s="201">
        <f t="shared" si="167"/>
        <v>3636.19</v>
      </c>
      <c r="J381" s="267"/>
      <c r="K381" s="207"/>
      <c r="L381" s="203"/>
    </row>
    <row r="382" spans="1:16" s="113" customFormat="1" ht="33" customHeight="1" x14ac:dyDescent="0.25">
      <c r="A382" s="367" t="s">
        <v>93</v>
      </c>
      <c r="B382" s="491">
        <v>903</v>
      </c>
      <c r="C382" s="370" t="s">
        <v>162</v>
      </c>
      <c r="D382" s="370" t="s">
        <v>84</v>
      </c>
      <c r="E382" s="370" t="s">
        <v>566</v>
      </c>
      <c r="F382" s="370" t="s">
        <v>94</v>
      </c>
      <c r="G382" s="18">
        <v>3632.38</v>
      </c>
      <c r="H382" s="18">
        <v>3134.14</v>
      </c>
      <c r="I382" s="18">
        <v>3636.19</v>
      </c>
      <c r="J382" s="265"/>
      <c r="K382" s="207"/>
      <c r="L382" s="203"/>
      <c r="M382" s="179"/>
      <c r="N382" s="214"/>
    </row>
    <row r="383" spans="1:16" s="113" customFormat="1" ht="18" customHeight="1" x14ac:dyDescent="0.25">
      <c r="A383" s="367" t="s">
        <v>95</v>
      </c>
      <c r="B383" s="491">
        <v>903</v>
      </c>
      <c r="C383" s="370" t="s">
        <v>162</v>
      </c>
      <c r="D383" s="370" t="s">
        <v>84</v>
      </c>
      <c r="E383" s="370" t="s">
        <v>566</v>
      </c>
      <c r="F383" s="370" t="s">
        <v>101</v>
      </c>
      <c r="G383" s="201">
        <f>G384</f>
        <v>72.8</v>
      </c>
      <c r="H383" s="201">
        <f t="shared" ref="H383:I383" si="168">H384</f>
        <v>72.8</v>
      </c>
      <c r="I383" s="201">
        <f t="shared" si="168"/>
        <v>72.8</v>
      </c>
      <c r="J383" s="267"/>
      <c r="K383" s="207"/>
      <c r="L383" s="203"/>
    </row>
    <row r="384" spans="1:16" s="113" customFormat="1" ht="15.75" x14ac:dyDescent="0.25">
      <c r="A384" s="367" t="s">
        <v>226</v>
      </c>
      <c r="B384" s="491">
        <v>903</v>
      </c>
      <c r="C384" s="370" t="s">
        <v>162</v>
      </c>
      <c r="D384" s="370" t="s">
        <v>84</v>
      </c>
      <c r="E384" s="370" t="s">
        <v>566</v>
      </c>
      <c r="F384" s="370" t="s">
        <v>97</v>
      </c>
      <c r="G384" s="201">
        <v>72.8</v>
      </c>
      <c r="H384" s="201">
        <v>72.8</v>
      </c>
      <c r="I384" s="201">
        <v>72.8</v>
      </c>
      <c r="J384" s="267"/>
      <c r="K384" s="207"/>
      <c r="L384" s="207"/>
    </row>
    <row r="385" spans="1:16" s="113" customFormat="1" ht="31.5" x14ac:dyDescent="0.25">
      <c r="A385" s="117" t="s">
        <v>629</v>
      </c>
      <c r="B385" s="197">
        <v>903</v>
      </c>
      <c r="C385" s="200" t="s">
        <v>162</v>
      </c>
      <c r="D385" s="200" t="s">
        <v>84</v>
      </c>
      <c r="E385" s="200" t="s">
        <v>567</v>
      </c>
      <c r="F385" s="200"/>
      <c r="G385" s="198">
        <f>G386+G391+G394+G397</f>
        <v>29.5</v>
      </c>
      <c r="H385" s="198">
        <f t="shared" ref="H385:I385" si="169">H386+H391+H394+H397</f>
        <v>0</v>
      </c>
      <c r="I385" s="198">
        <f t="shared" si="169"/>
        <v>0</v>
      </c>
      <c r="J385" s="267"/>
      <c r="K385" s="207"/>
      <c r="L385" s="203"/>
    </row>
    <row r="386" spans="1:16" ht="31.5" hidden="1" x14ac:dyDescent="0.25">
      <c r="A386" s="21" t="s">
        <v>295</v>
      </c>
      <c r="B386" s="491">
        <v>903</v>
      </c>
      <c r="C386" s="370" t="s">
        <v>162</v>
      </c>
      <c r="D386" s="370" t="s">
        <v>84</v>
      </c>
      <c r="E386" s="370" t="s">
        <v>569</v>
      </c>
      <c r="F386" s="370"/>
      <c r="G386" s="18">
        <f>G389+G387</f>
        <v>0</v>
      </c>
      <c r="H386" s="18">
        <f t="shared" ref="H386:I386" si="170">H389+H387</f>
        <v>0</v>
      </c>
      <c r="I386" s="18">
        <f t="shared" si="170"/>
        <v>0</v>
      </c>
      <c r="M386" s="113"/>
      <c r="N386" s="1"/>
      <c r="O386" s="1"/>
      <c r="P386" s="1"/>
    </row>
    <row r="387" spans="1:16" ht="78.75" hidden="1" x14ac:dyDescent="0.25">
      <c r="A387" s="367" t="s">
        <v>87</v>
      </c>
      <c r="B387" s="491">
        <v>903</v>
      </c>
      <c r="C387" s="370" t="s">
        <v>162</v>
      </c>
      <c r="D387" s="370" t="s">
        <v>84</v>
      </c>
      <c r="E387" s="370" t="s">
        <v>569</v>
      </c>
      <c r="F387" s="370" t="s">
        <v>88</v>
      </c>
      <c r="G387" s="18">
        <f>G388</f>
        <v>0</v>
      </c>
      <c r="H387" s="18">
        <f t="shared" ref="H387:I387" si="171">H388</f>
        <v>0</v>
      </c>
      <c r="I387" s="18">
        <f t="shared" si="171"/>
        <v>0</v>
      </c>
      <c r="M387" s="113"/>
      <c r="N387" s="1"/>
      <c r="O387" s="1"/>
      <c r="P387" s="1"/>
    </row>
    <row r="388" spans="1:16" ht="15.75" hidden="1" x14ac:dyDescent="0.25">
      <c r="A388" s="367" t="s">
        <v>119</v>
      </c>
      <c r="B388" s="491">
        <v>903</v>
      </c>
      <c r="C388" s="370" t="s">
        <v>162</v>
      </c>
      <c r="D388" s="370" t="s">
        <v>84</v>
      </c>
      <c r="E388" s="370" t="s">
        <v>569</v>
      </c>
      <c r="F388" s="370" t="s">
        <v>120</v>
      </c>
      <c r="G388" s="18">
        <f>280-280</f>
        <v>0</v>
      </c>
      <c r="H388" s="18">
        <f t="shared" ref="H388:I388" si="172">280-280</f>
        <v>0</v>
      </c>
      <c r="I388" s="18">
        <f t="shared" si="172"/>
        <v>0</v>
      </c>
      <c r="M388" s="113"/>
      <c r="N388" s="1"/>
      <c r="O388" s="1"/>
      <c r="P388" s="1"/>
    </row>
    <row r="389" spans="1:16" ht="31.5" hidden="1" x14ac:dyDescent="0.25">
      <c r="A389" s="367" t="s">
        <v>91</v>
      </c>
      <c r="B389" s="491">
        <v>903</v>
      </c>
      <c r="C389" s="370" t="s">
        <v>162</v>
      </c>
      <c r="D389" s="370" t="s">
        <v>84</v>
      </c>
      <c r="E389" s="370" t="s">
        <v>569</v>
      </c>
      <c r="F389" s="370" t="s">
        <v>92</v>
      </c>
      <c r="G389" s="18">
        <f>G390</f>
        <v>0</v>
      </c>
      <c r="H389" s="18">
        <f t="shared" ref="H389:I389" si="173">H390</f>
        <v>0</v>
      </c>
      <c r="I389" s="18">
        <f t="shared" si="173"/>
        <v>0</v>
      </c>
      <c r="M389" s="113"/>
      <c r="N389" s="1"/>
      <c r="O389" s="1"/>
      <c r="P389" s="1"/>
    </row>
    <row r="390" spans="1:16" ht="31.5" hidden="1" x14ac:dyDescent="0.25">
      <c r="A390" s="367" t="s">
        <v>93</v>
      </c>
      <c r="B390" s="491">
        <v>903</v>
      </c>
      <c r="C390" s="370" t="s">
        <v>162</v>
      </c>
      <c r="D390" s="370" t="s">
        <v>84</v>
      </c>
      <c r="E390" s="370" t="s">
        <v>569</v>
      </c>
      <c r="F390" s="370" t="s">
        <v>94</v>
      </c>
      <c r="G390" s="18"/>
      <c r="H390" s="18"/>
      <c r="I390" s="18"/>
      <c r="M390" s="113"/>
      <c r="N390" s="1"/>
      <c r="O390" s="1"/>
      <c r="P390" s="1"/>
    </row>
    <row r="391" spans="1:16" s="233" customFormat="1" ht="31.5" x14ac:dyDescent="0.25">
      <c r="A391" s="367" t="s">
        <v>786</v>
      </c>
      <c r="B391" s="491">
        <v>903</v>
      </c>
      <c r="C391" s="370" t="s">
        <v>162</v>
      </c>
      <c r="D391" s="370" t="s">
        <v>84</v>
      </c>
      <c r="E391" s="370" t="s">
        <v>787</v>
      </c>
      <c r="F391" s="370"/>
      <c r="G391" s="18">
        <f>G392</f>
        <v>29.5</v>
      </c>
      <c r="H391" s="18">
        <f t="shared" ref="H391:I392" si="174">H392</f>
        <v>0</v>
      </c>
      <c r="I391" s="18">
        <f t="shared" si="174"/>
        <v>0</v>
      </c>
      <c r="J391" s="267"/>
      <c r="K391" s="207"/>
      <c r="L391" s="203"/>
    </row>
    <row r="392" spans="1:16" s="233" customFormat="1" ht="31.5" x14ac:dyDescent="0.25">
      <c r="A392" s="367" t="s">
        <v>152</v>
      </c>
      <c r="B392" s="491">
        <v>903</v>
      </c>
      <c r="C392" s="370" t="s">
        <v>162</v>
      </c>
      <c r="D392" s="370" t="s">
        <v>84</v>
      </c>
      <c r="E392" s="370" t="s">
        <v>787</v>
      </c>
      <c r="F392" s="370" t="s">
        <v>153</v>
      </c>
      <c r="G392" s="18">
        <f>G393</f>
        <v>29.5</v>
      </c>
      <c r="H392" s="18">
        <f t="shared" si="174"/>
        <v>0</v>
      </c>
      <c r="I392" s="18">
        <f t="shared" si="174"/>
        <v>0</v>
      </c>
      <c r="J392" s="267"/>
      <c r="K392" s="207"/>
      <c r="L392" s="203"/>
    </row>
    <row r="393" spans="1:16" s="233" customFormat="1" ht="15.75" x14ac:dyDescent="0.25">
      <c r="A393" s="367" t="s">
        <v>154</v>
      </c>
      <c r="B393" s="491">
        <v>903</v>
      </c>
      <c r="C393" s="370" t="s">
        <v>162</v>
      </c>
      <c r="D393" s="370" t="s">
        <v>84</v>
      </c>
      <c r="E393" s="370" t="s">
        <v>787</v>
      </c>
      <c r="F393" s="370" t="s">
        <v>155</v>
      </c>
      <c r="G393" s="18">
        <v>29.5</v>
      </c>
      <c r="H393" s="18">
        <v>0</v>
      </c>
      <c r="I393" s="18">
        <v>0</v>
      </c>
      <c r="J393" s="267"/>
      <c r="K393" s="207"/>
      <c r="L393" s="203"/>
    </row>
    <row r="394" spans="1:16" s="233" customFormat="1" ht="31.5" hidden="1" x14ac:dyDescent="0.25">
      <c r="A394" s="367" t="s">
        <v>156</v>
      </c>
      <c r="B394" s="491">
        <v>903</v>
      </c>
      <c r="C394" s="370" t="s">
        <v>162</v>
      </c>
      <c r="D394" s="370" t="s">
        <v>84</v>
      </c>
      <c r="E394" s="370" t="s">
        <v>831</v>
      </c>
      <c r="F394" s="370"/>
      <c r="G394" s="201">
        <f>G395</f>
        <v>0</v>
      </c>
      <c r="H394" s="201">
        <f t="shared" ref="H394:I395" si="175">H395</f>
        <v>0</v>
      </c>
      <c r="I394" s="201">
        <f t="shared" si="175"/>
        <v>0</v>
      </c>
      <c r="J394" s="267"/>
      <c r="K394" s="207"/>
      <c r="L394" s="203"/>
    </row>
    <row r="395" spans="1:16" s="233" customFormat="1" ht="31.5" hidden="1" x14ac:dyDescent="0.25">
      <c r="A395" s="367" t="s">
        <v>152</v>
      </c>
      <c r="B395" s="491">
        <v>903</v>
      </c>
      <c r="C395" s="370" t="s">
        <v>162</v>
      </c>
      <c r="D395" s="370" t="s">
        <v>84</v>
      </c>
      <c r="E395" s="370" t="s">
        <v>831</v>
      </c>
      <c r="F395" s="370" t="s">
        <v>153</v>
      </c>
      <c r="G395" s="201">
        <f>G396</f>
        <v>0</v>
      </c>
      <c r="H395" s="201">
        <f t="shared" si="175"/>
        <v>0</v>
      </c>
      <c r="I395" s="201">
        <f t="shared" si="175"/>
        <v>0</v>
      </c>
      <c r="J395" s="267"/>
      <c r="K395" s="207"/>
      <c r="L395" s="203"/>
    </row>
    <row r="396" spans="1:16" s="233" customFormat="1" ht="15.75" hidden="1" x14ac:dyDescent="0.25">
      <c r="A396" s="367" t="s">
        <v>154</v>
      </c>
      <c r="B396" s="491">
        <v>903</v>
      </c>
      <c r="C396" s="370" t="s">
        <v>162</v>
      </c>
      <c r="D396" s="370" t="s">
        <v>84</v>
      </c>
      <c r="E396" s="370" t="s">
        <v>831</v>
      </c>
      <c r="F396" s="370" t="s">
        <v>155</v>
      </c>
      <c r="G396" s="201"/>
      <c r="H396" s="201"/>
      <c r="I396" s="201"/>
      <c r="J396" s="267"/>
      <c r="K396" s="207"/>
      <c r="L396" s="203"/>
    </row>
    <row r="397" spans="1:16" s="233" customFormat="1" ht="31.5" hidden="1" x14ac:dyDescent="0.25">
      <c r="A397" s="367" t="s">
        <v>863</v>
      </c>
      <c r="B397" s="491">
        <v>903</v>
      </c>
      <c r="C397" s="370" t="s">
        <v>162</v>
      </c>
      <c r="D397" s="370" t="s">
        <v>84</v>
      </c>
      <c r="E397" s="370" t="s">
        <v>832</v>
      </c>
      <c r="F397" s="370"/>
      <c r="G397" s="201">
        <f>G398</f>
        <v>0</v>
      </c>
      <c r="H397" s="201">
        <f t="shared" ref="H397:I398" si="176">H398</f>
        <v>0</v>
      </c>
      <c r="I397" s="201">
        <f t="shared" si="176"/>
        <v>0</v>
      </c>
      <c r="J397" s="267"/>
      <c r="K397" s="207"/>
      <c r="L397" s="203"/>
    </row>
    <row r="398" spans="1:16" s="233" customFormat="1" ht="31.5" hidden="1" x14ac:dyDescent="0.25">
      <c r="A398" s="367" t="s">
        <v>152</v>
      </c>
      <c r="B398" s="491">
        <v>903</v>
      </c>
      <c r="C398" s="370" t="s">
        <v>162</v>
      </c>
      <c r="D398" s="370" t="s">
        <v>84</v>
      </c>
      <c r="E398" s="370" t="s">
        <v>832</v>
      </c>
      <c r="F398" s="370" t="s">
        <v>153</v>
      </c>
      <c r="G398" s="201">
        <f>G399</f>
        <v>0</v>
      </c>
      <c r="H398" s="201">
        <f t="shared" si="176"/>
        <v>0</v>
      </c>
      <c r="I398" s="201">
        <f t="shared" si="176"/>
        <v>0</v>
      </c>
      <c r="J398" s="267"/>
      <c r="K398" s="207"/>
      <c r="L398" s="203"/>
    </row>
    <row r="399" spans="1:16" s="233" customFormat="1" ht="15.75" hidden="1" x14ac:dyDescent="0.25">
      <c r="A399" s="367" t="s">
        <v>154</v>
      </c>
      <c r="B399" s="491">
        <v>903</v>
      </c>
      <c r="C399" s="370" t="s">
        <v>162</v>
      </c>
      <c r="D399" s="370" t="s">
        <v>84</v>
      </c>
      <c r="E399" s="370" t="s">
        <v>832</v>
      </c>
      <c r="F399" s="370" t="s">
        <v>155</v>
      </c>
      <c r="G399" s="201"/>
      <c r="H399" s="201"/>
      <c r="I399" s="201"/>
      <c r="J399" s="267"/>
      <c r="K399" s="207"/>
      <c r="L399" s="203"/>
    </row>
    <row r="400" spans="1:16" s="113" customFormat="1" ht="31.5" x14ac:dyDescent="0.25">
      <c r="A400" s="199" t="s">
        <v>385</v>
      </c>
      <c r="B400" s="197">
        <v>903</v>
      </c>
      <c r="C400" s="200" t="s">
        <v>162</v>
      </c>
      <c r="D400" s="200" t="s">
        <v>84</v>
      </c>
      <c r="E400" s="200" t="s">
        <v>570</v>
      </c>
      <c r="F400" s="200"/>
      <c r="G400" s="27">
        <f>G401+G404+G407</f>
        <v>1673</v>
      </c>
      <c r="H400" s="27">
        <f t="shared" ref="H400:I400" si="177">H401+H404+H407</f>
        <v>903</v>
      </c>
      <c r="I400" s="27">
        <f t="shared" si="177"/>
        <v>903</v>
      </c>
      <c r="J400" s="267"/>
      <c r="K400" s="207"/>
      <c r="L400" s="203"/>
    </row>
    <row r="401" spans="1:12" s="113" customFormat="1" ht="36.75" customHeight="1" x14ac:dyDescent="0.25">
      <c r="A401" s="367" t="s">
        <v>309</v>
      </c>
      <c r="B401" s="491">
        <v>903</v>
      </c>
      <c r="C401" s="370" t="s">
        <v>162</v>
      </c>
      <c r="D401" s="370" t="s">
        <v>84</v>
      </c>
      <c r="E401" s="370" t="s">
        <v>571</v>
      </c>
      <c r="F401" s="370"/>
      <c r="G401" s="201">
        <f t="shared" ref="G401:I402" si="178">G402</f>
        <v>473</v>
      </c>
      <c r="H401" s="201">
        <f t="shared" si="178"/>
        <v>473</v>
      </c>
      <c r="I401" s="201">
        <f t="shared" si="178"/>
        <v>473</v>
      </c>
      <c r="J401" s="267"/>
      <c r="K401" s="207"/>
      <c r="L401" s="203"/>
    </row>
    <row r="402" spans="1:12" s="113" customFormat="1" ht="62.45" customHeight="1" x14ac:dyDescent="0.25">
      <c r="A402" s="367" t="s">
        <v>87</v>
      </c>
      <c r="B402" s="491">
        <v>903</v>
      </c>
      <c r="C402" s="370" t="s">
        <v>162</v>
      </c>
      <c r="D402" s="370" t="s">
        <v>84</v>
      </c>
      <c r="E402" s="370" t="s">
        <v>571</v>
      </c>
      <c r="F402" s="370" t="s">
        <v>88</v>
      </c>
      <c r="G402" s="201">
        <f t="shared" si="178"/>
        <v>473</v>
      </c>
      <c r="H402" s="201">
        <f t="shared" si="178"/>
        <v>473</v>
      </c>
      <c r="I402" s="201">
        <f t="shared" si="178"/>
        <v>473</v>
      </c>
      <c r="J402" s="267"/>
      <c r="K402" s="207"/>
      <c r="L402" s="203"/>
    </row>
    <row r="403" spans="1:12" s="113" customFormat="1" ht="36.75" customHeight="1" x14ac:dyDescent="0.25">
      <c r="A403" s="367" t="s">
        <v>89</v>
      </c>
      <c r="B403" s="491">
        <v>903</v>
      </c>
      <c r="C403" s="370" t="s">
        <v>162</v>
      </c>
      <c r="D403" s="370" t="s">
        <v>84</v>
      </c>
      <c r="E403" s="370" t="s">
        <v>571</v>
      </c>
      <c r="F403" s="370" t="s">
        <v>120</v>
      </c>
      <c r="G403" s="201">
        <v>473</v>
      </c>
      <c r="H403" s="201">
        <v>473</v>
      </c>
      <c r="I403" s="201">
        <v>473</v>
      </c>
      <c r="J403" s="267"/>
      <c r="K403" s="207"/>
      <c r="L403" s="207"/>
    </row>
    <row r="404" spans="1:12" s="233" customFormat="1" ht="31.5" x14ac:dyDescent="0.25">
      <c r="A404" s="367" t="s">
        <v>266</v>
      </c>
      <c r="B404" s="491">
        <v>903</v>
      </c>
      <c r="C404" s="370" t="s">
        <v>162</v>
      </c>
      <c r="D404" s="370" t="s">
        <v>84</v>
      </c>
      <c r="E404" s="370" t="s">
        <v>788</v>
      </c>
      <c r="F404" s="370"/>
      <c r="G404" s="201">
        <f>G405</f>
        <v>430</v>
      </c>
      <c r="H404" s="201">
        <f t="shared" ref="H404:I405" si="179">H405</f>
        <v>430</v>
      </c>
      <c r="I404" s="201">
        <f t="shared" si="179"/>
        <v>430</v>
      </c>
      <c r="J404" s="267"/>
      <c r="K404" s="207"/>
      <c r="L404" s="207"/>
    </row>
    <row r="405" spans="1:12" s="233" customFormat="1" ht="31.5" x14ac:dyDescent="0.25">
      <c r="A405" s="367" t="s">
        <v>152</v>
      </c>
      <c r="B405" s="491">
        <v>903</v>
      </c>
      <c r="C405" s="370" t="s">
        <v>162</v>
      </c>
      <c r="D405" s="370" t="s">
        <v>84</v>
      </c>
      <c r="E405" s="370" t="s">
        <v>788</v>
      </c>
      <c r="F405" s="370" t="s">
        <v>153</v>
      </c>
      <c r="G405" s="201">
        <f>G406</f>
        <v>430</v>
      </c>
      <c r="H405" s="201">
        <f t="shared" si="179"/>
        <v>430</v>
      </c>
      <c r="I405" s="201">
        <f t="shared" si="179"/>
        <v>430</v>
      </c>
      <c r="J405" s="267"/>
      <c r="K405" s="207"/>
      <c r="L405" s="207"/>
    </row>
    <row r="406" spans="1:12" s="233" customFormat="1" ht="15.75" x14ac:dyDescent="0.25">
      <c r="A406" s="367" t="s">
        <v>154</v>
      </c>
      <c r="B406" s="491">
        <v>903</v>
      </c>
      <c r="C406" s="370" t="s">
        <v>162</v>
      </c>
      <c r="D406" s="370" t="s">
        <v>84</v>
      </c>
      <c r="E406" s="370" t="s">
        <v>788</v>
      </c>
      <c r="F406" s="370" t="s">
        <v>155</v>
      </c>
      <c r="G406" s="201">
        <v>430</v>
      </c>
      <c r="H406" s="201">
        <v>430</v>
      </c>
      <c r="I406" s="201">
        <v>430</v>
      </c>
      <c r="J406" s="267"/>
      <c r="K406" s="207"/>
      <c r="L406" s="207"/>
    </row>
    <row r="407" spans="1:12" s="233" customFormat="1" ht="31.5" x14ac:dyDescent="0.25">
      <c r="A407" s="367" t="s">
        <v>848</v>
      </c>
      <c r="B407" s="491">
        <v>903</v>
      </c>
      <c r="C407" s="370" t="s">
        <v>162</v>
      </c>
      <c r="D407" s="370" t="s">
        <v>84</v>
      </c>
      <c r="E407" s="370" t="s">
        <v>847</v>
      </c>
      <c r="F407" s="370"/>
      <c r="G407" s="201">
        <f>G408</f>
        <v>770</v>
      </c>
      <c r="H407" s="201">
        <f t="shared" ref="H407:I408" si="180">H408</f>
        <v>0</v>
      </c>
      <c r="I407" s="201">
        <f t="shared" si="180"/>
        <v>0</v>
      </c>
      <c r="J407" s="267"/>
      <c r="K407" s="207"/>
      <c r="L407" s="207"/>
    </row>
    <row r="408" spans="1:12" s="233" customFormat="1" ht="31.5" x14ac:dyDescent="0.25">
      <c r="A408" s="367" t="s">
        <v>152</v>
      </c>
      <c r="B408" s="491">
        <v>903</v>
      </c>
      <c r="C408" s="370" t="s">
        <v>162</v>
      </c>
      <c r="D408" s="370" t="s">
        <v>84</v>
      </c>
      <c r="E408" s="370" t="s">
        <v>847</v>
      </c>
      <c r="F408" s="370" t="s">
        <v>153</v>
      </c>
      <c r="G408" s="201">
        <f>G409</f>
        <v>770</v>
      </c>
      <c r="H408" s="201">
        <f t="shared" si="180"/>
        <v>0</v>
      </c>
      <c r="I408" s="201">
        <f t="shared" si="180"/>
        <v>0</v>
      </c>
      <c r="J408" s="267"/>
      <c r="K408" s="207"/>
      <c r="L408" s="207"/>
    </row>
    <row r="409" spans="1:12" s="233" customFormat="1" ht="15.75" x14ac:dyDescent="0.25">
      <c r="A409" s="367" t="s">
        <v>154</v>
      </c>
      <c r="B409" s="491">
        <v>903</v>
      </c>
      <c r="C409" s="370" t="s">
        <v>162</v>
      </c>
      <c r="D409" s="370" t="s">
        <v>84</v>
      </c>
      <c r="E409" s="370" t="s">
        <v>847</v>
      </c>
      <c r="F409" s="370" t="s">
        <v>155</v>
      </c>
      <c r="G409" s="201">
        <v>770</v>
      </c>
      <c r="H409" s="201">
        <v>0</v>
      </c>
      <c r="I409" s="201">
        <v>0</v>
      </c>
      <c r="J409" s="267"/>
      <c r="K409" s="207"/>
      <c r="L409" s="207"/>
    </row>
    <row r="410" spans="1:12" s="113" customFormat="1" ht="48.6" customHeight="1" x14ac:dyDescent="0.25">
      <c r="A410" s="118" t="s">
        <v>354</v>
      </c>
      <c r="B410" s="197">
        <v>903</v>
      </c>
      <c r="C410" s="200" t="s">
        <v>162</v>
      </c>
      <c r="D410" s="200" t="s">
        <v>84</v>
      </c>
      <c r="E410" s="200" t="s">
        <v>572</v>
      </c>
      <c r="F410" s="200"/>
      <c r="G410" s="198">
        <f>G411+G414</f>
        <v>2307.7000000000003</v>
      </c>
      <c r="H410" s="198">
        <f t="shared" ref="H410:I410" si="181">H411+H414</f>
        <v>2307.7000000000003</v>
      </c>
      <c r="I410" s="198">
        <f t="shared" si="181"/>
        <v>2307.7000000000003</v>
      </c>
      <c r="J410" s="267"/>
      <c r="K410" s="207"/>
      <c r="L410" s="203"/>
    </row>
    <row r="411" spans="1:12" s="113" customFormat="1" ht="87" customHeight="1" x14ac:dyDescent="0.25">
      <c r="A411" s="367" t="s">
        <v>166</v>
      </c>
      <c r="B411" s="491">
        <v>903</v>
      </c>
      <c r="C411" s="370" t="s">
        <v>162</v>
      </c>
      <c r="D411" s="370" t="s">
        <v>84</v>
      </c>
      <c r="E411" s="370" t="s">
        <v>622</v>
      </c>
      <c r="F411" s="370"/>
      <c r="G411" s="201">
        <f>G412</f>
        <v>210.4</v>
      </c>
      <c r="H411" s="201">
        <f t="shared" ref="H411:I412" si="182">H412</f>
        <v>210.4</v>
      </c>
      <c r="I411" s="201">
        <f t="shared" si="182"/>
        <v>210.4</v>
      </c>
      <c r="J411" s="267"/>
      <c r="K411" s="207"/>
      <c r="L411" s="203"/>
    </row>
    <row r="412" spans="1:12" s="113" customFormat="1" ht="66.599999999999994" customHeight="1" x14ac:dyDescent="0.25">
      <c r="A412" s="367" t="s">
        <v>87</v>
      </c>
      <c r="B412" s="491">
        <v>903</v>
      </c>
      <c r="C412" s="370" t="s">
        <v>162</v>
      </c>
      <c r="D412" s="370" t="s">
        <v>84</v>
      </c>
      <c r="E412" s="370" t="s">
        <v>622</v>
      </c>
      <c r="F412" s="370" t="s">
        <v>88</v>
      </c>
      <c r="G412" s="201">
        <f>G413</f>
        <v>210.4</v>
      </c>
      <c r="H412" s="201">
        <f t="shared" si="182"/>
        <v>210.4</v>
      </c>
      <c r="I412" s="201">
        <f t="shared" si="182"/>
        <v>210.4</v>
      </c>
      <c r="J412" s="267"/>
      <c r="K412" s="207"/>
      <c r="L412" s="203"/>
    </row>
    <row r="413" spans="1:12" s="113" customFormat="1" ht="21.75" customHeight="1" x14ac:dyDescent="0.25">
      <c r="A413" s="367" t="s">
        <v>119</v>
      </c>
      <c r="B413" s="491">
        <v>903</v>
      </c>
      <c r="C413" s="370" t="s">
        <v>162</v>
      </c>
      <c r="D413" s="370" t="s">
        <v>84</v>
      </c>
      <c r="E413" s="370" t="s">
        <v>622</v>
      </c>
      <c r="F413" s="370" t="s">
        <v>120</v>
      </c>
      <c r="G413" s="201">
        <v>210.4</v>
      </c>
      <c r="H413" s="201">
        <v>210.4</v>
      </c>
      <c r="I413" s="201">
        <v>210.4</v>
      </c>
      <c r="J413" s="267"/>
      <c r="K413" s="207"/>
      <c r="L413" s="203"/>
    </row>
    <row r="414" spans="1:12" s="233" customFormat="1" ht="55.15" customHeight="1" x14ac:dyDescent="0.25">
      <c r="A414" s="367" t="s">
        <v>860</v>
      </c>
      <c r="B414" s="491">
        <v>903</v>
      </c>
      <c r="C414" s="370" t="s">
        <v>162</v>
      </c>
      <c r="D414" s="370" t="s">
        <v>84</v>
      </c>
      <c r="E414" s="370" t="s">
        <v>770</v>
      </c>
      <c r="F414" s="370"/>
      <c r="G414" s="201">
        <f>G415+G417</f>
        <v>2097.3000000000002</v>
      </c>
      <c r="H414" s="201">
        <f>H415+H417</f>
        <v>2097.3000000000002</v>
      </c>
      <c r="I414" s="201">
        <f>I415+I417</f>
        <v>2097.3000000000002</v>
      </c>
      <c r="J414" s="267"/>
      <c r="K414" s="207"/>
      <c r="L414" s="203"/>
    </row>
    <row r="415" spans="1:12" s="233" customFormat="1" ht="78.75" x14ac:dyDescent="0.25">
      <c r="A415" s="367" t="s">
        <v>87</v>
      </c>
      <c r="B415" s="491">
        <v>903</v>
      </c>
      <c r="C415" s="370" t="s">
        <v>162</v>
      </c>
      <c r="D415" s="370" t="s">
        <v>84</v>
      </c>
      <c r="E415" s="370" t="s">
        <v>770</v>
      </c>
      <c r="F415" s="370" t="s">
        <v>88</v>
      </c>
      <c r="G415" s="201">
        <f>G416</f>
        <v>1109.3</v>
      </c>
      <c r="H415" s="201">
        <f t="shared" ref="H415:I415" si="183">H416</f>
        <v>1109.3</v>
      </c>
      <c r="I415" s="201">
        <f t="shared" si="183"/>
        <v>1109.3</v>
      </c>
      <c r="J415" s="267"/>
      <c r="K415" s="207"/>
      <c r="L415" s="203"/>
    </row>
    <row r="416" spans="1:12" s="233" customFormat="1" ht="21.75" customHeight="1" x14ac:dyDescent="0.25">
      <c r="A416" s="29" t="s">
        <v>171</v>
      </c>
      <c r="B416" s="491">
        <v>903</v>
      </c>
      <c r="C416" s="370" t="s">
        <v>162</v>
      </c>
      <c r="D416" s="370" t="s">
        <v>84</v>
      </c>
      <c r="E416" s="370" t="s">
        <v>770</v>
      </c>
      <c r="F416" s="370" t="s">
        <v>120</v>
      </c>
      <c r="G416" s="201">
        <v>1109.3</v>
      </c>
      <c r="H416" s="201">
        <v>1109.3</v>
      </c>
      <c r="I416" s="201">
        <v>1109.3</v>
      </c>
      <c r="J416" s="267"/>
      <c r="K416" s="207"/>
      <c r="L416" s="203"/>
    </row>
    <row r="417" spans="1:16" s="233" customFormat="1" ht="31.15" customHeight="1" x14ac:dyDescent="0.25">
      <c r="A417" s="367" t="s">
        <v>152</v>
      </c>
      <c r="B417" s="491">
        <v>903</v>
      </c>
      <c r="C417" s="370" t="s">
        <v>162</v>
      </c>
      <c r="D417" s="370" t="s">
        <v>84</v>
      </c>
      <c r="E417" s="370" t="s">
        <v>770</v>
      </c>
      <c r="F417" s="370" t="s">
        <v>153</v>
      </c>
      <c r="G417" s="201">
        <f>G418</f>
        <v>988</v>
      </c>
      <c r="H417" s="201">
        <f t="shared" ref="H417:I417" si="184">H418</f>
        <v>988</v>
      </c>
      <c r="I417" s="201">
        <f t="shared" si="184"/>
        <v>988</v>
      </c>
      <c r="J417" s="267"/>
      <c r="K417" s="207"/>
      <c r="L417" s="203"/>
    </row>
    <row r="418" spans="1:16" s="233" customFormat="1" ht="21.75" customHeight="1" x14ac:dyDescent="0.25">
      <c r="A418" s="367" t="s">
        <v>154</v>
      </c>
      <c r="B418" s="491">
        <v>903</v>
      </c>
      <c r="C418" s="370" t="s">
        <v>162</v>
      </c>
      <c r="D418" s="370" t="s">
        <v>84</v>
      </c>
      <c r="E418" s="370" t="s">
        <v>770</v>
      </c>
      <c r="F418" s="370" t="s">
        <v>155</v>
      </c>
      <c r="G418" s="201">
        <v>988</v>
      </c>
      <c r="H418" s="201">
        <v>988</v>
      </c>
      <c r="I418" s="201">
        <v>988</v>
      </c>
      <c r="J418" s="267"/>
      <c r="K418" s="207"/>
      <c r="L418" s="203"/>
    </row>
    <row r="419" spans="1:16" s="113" customFormat="1" ht="33" customHeight="1" x14ac:dyDescent="0.25">
      <c r="A419" s="199" t="s">
        <v>356</v>
      </c>
      <c r="B419" s="197">
        <v>903</v>
      </c>
      <c r="C419" s="200" t="s">
        <v>162</v>
      </c>
      <c r="D419" s="200" t="s">
        <v>84</v>
      </c>
      <c r="E419" s="200" t="s">
        <v>574</v>
      </c>
      <c r="F419" s="200"/>
      <c r="G419" s="198">
        <f t="shared" ref="G419:I421" si="185">G420</f>
        <v>1000</v>
      </c>
      <c r="H419" s="198">
        <f t="shared" si="185"/>
        <v>1000</v>
      </c>
      <c r="I419" s="198">
        <f t="shared" si="185"/>
        <v>0</v>
      </c>
      <c r="J419" s="267"/>
      <c r="K419" s="207"/>
      <c r="L419" s="203"/>
    </row>
    <row r="420" spans="1:16" s="113" customFormat="1" ht="32.25" customHeight="1" x14ac:dyDescent="0.25">
      <c r="A420" s="367" t="s">
        <v>300</v>
      </c>
      <c r="B420" s="491">
        <v>903</v>
      </c>
      <c r="C420" s="370" t="s">
        <v>162</v>
      </c>
      <c r="D420" s="370" t="s">
        <v>84</v>
      </c>
      <c r="E420" s="370" t="s">
        <v>575</v>
      </c>
      <c r="F420" s="370"/>
      <c r="G420" s="201">
        <f t="shared" si="185"/>
        <v>1000</v>
      </c>
      <c r="H420" s="201">
        <f t="shared" si="185"/>
        <v>1000</v>
      </c>
      <c r="I420" s="201">
        <f t="shared" si="185"/>
        <v>0</v>
      </c>
      <c r="J420" s="267"/>
      <c r="K420" s="207"/>
      <c r="L420" s="203"/>
    </row>
    <row r="421" spans="1:16" s="113" customFormat="1" ht="33.75" customHeight="1" x14ac:dyDescent="0.25">
      <c r="A421" s="367" t="s">
        <v>91</v>
      </c>
      <c r="B421" s="491">
        <v>903</v>
      </c>
      <c r="C421" s="370" t="s">
        <v>162</v>
      </c>
      <c r="D421" s="370" t="s">
        <v>84</v>
      </c>
      <c r="E421" s="370" t="s">
        <v>575</v>
      </c>
      <c r="F421" s="370" t="s">
        <v>92</v>
      </c>
      <c r="G421" s="201">
        <f t="shared" si="185"/>
        <v>1000</v>
      </c>
      <c r="H421" s="201">
        <f t="shared" si="185"/>
        <v>1000</v>
      </c>
      <c r="I421" s="201">
        <f t="shared" si="185"/>
        <v>0</v>
      </c>
      <c r="J421" s="267"/>
      <c r="K421" s="207"/>
      <c r="L421" s="203"/>
    </row>
    <row r="422" spans="1:16" s="113" customFormat="1" ht="31.7" customHeight="1" x14ac:dyDescent="0.25">
      <c r="A422" s="367" t="s">
        <v>93</v>
      </c>
      <c r="B422" s="491">
        <v>903</v>
      </c>
      <c r="C422" s="370" t="s">
        <v>162</v>
      </c>
      <c r="D422" s="370" t="s">
        <v>84</v>
      </c>
      <c r="E422" s="370" t="s">
        <v>575</v>
      </c>
      <c r="F422" s="370" t="s">
        <v>94</v>
      </c>
      <c r="G422" s="201">
        <v>1000</v>
      </c>
      <c r="H422" s="201">
        <v>1000</v>
      </c>
      <c r="I422" s="201">
        <v>0</v>
      </c>
      <c r="J422" s="267"/>
      <c r="K422" s="207"/>
      <c r="L422" s="203"/>
    </row>
    <row r="423" spans="1:16" s="113" customFormat="1" ht="21.2" customHeight="1" x14ac:dyDescent="0.25">
      <c r="A423" s="199" t="s">
        <v>443</v>
      </c>
      <c r="B423" s="197">
        <v>903</v>
      </c>
      <c r="C423" s="200" t="s">
        <v>162</v>
      </c>
      <c r="D423" s="200" t="s">
        <v>84</v>
      </c>
      <c r="E423" s="200" t="s">
        <v>576</v>
      </c>
      <c r="F423" s="200"/>
      <c r="G423" s="198">
        <f>G424+G427</f>
        <v>0</v>
      </c>
      <c r="H423" s="198">
        <f t="shared" ref="H423:I423" si="186">H424+H427</f>
        <v>0</v>
      </c>
      <c r="I423" s="198">
        <f t="shared" si="186"/>
        <v>0</v>
      </c>
      <c r="J423" s="267"/>
      <c r="K423" s="207"/>
      <c r="L423" s="203"/>
    </row>
    <row r="424" spans="1:16" ht="31.5" hidden="1" x14ac:dyDescent="0.25">
      <c r="A424" s="367" t="s">
        <v>675</v>
      </c>
      <c r="B424" s="491">
        <v>903</v>
      </c>
      <c r="C424" s="370" t="s">
        <v>162</v>
      </c>
      <c r="D424" s="370" t="s">
        <v>84</v>
      </c>
      <c r="E424" s="370" t="s">
        <v>577</v>
      </c>
      <c r="F424" s="370"/>
      <c r="G424" s="201">
        <f t="shared" ref="G424:I425" si="187">G425</f>
        <v>0</v>
      </c>
      <c r="H424" s="201">
        <f t="shared" si="187"/>
        <v>0</v>
      </c>
      <c r="I424" s="201">
        <f t="shared" si="187"/>
        <v>0</v>
      </c>
      <c r="M424" s="113"/>
      <c r="N424" s="1"/>
      <c r="O424" s="1"/>
      <c r="P424" s="1"/>
    </row>
    <row r="425" spans="1:16" ht="31.5" hidden="1" x14ac:dyDescent="0.25">
      <c r="A425" s="367" t="s">
        <v>91</v>
      </c>
      <c r="B425" s="491">
        <v>903</v>
      </c>
      <c r="C425" s="370" t="s">
        <v>162</v>
      </c>
      <c r="D425" s="370" t="s">
        <v>84</v>
      </c>
      <c r="E425" s="370" t="s">
        <v>577</v>
      </c>
      <c r="F425" s="370" t="s">
        <v>92</v>
      </c>
      <c r="G425" s="201">
        <f t="shared" si="187"/>
        <v>0</v>
      </c>
      <c r="H425" s="201">
        <f t="shared" si="187"/>
        <v>0</v>
      </c>
      <c r="I425" s="201">
        <f t="shared" si="187"/>
        <v>0</v>
      </c>
      <c r="M425" s="113"/>
      <c r="N425" s="1"/>
      <c r="O425" s="1"/>
      <c r="P425" s="1"/>
    </row>
    <row r="426" spans="1:16" ht="31.5" hidden="1" x14ac:dyDescent="0.25">
      <c r="A426" s="367" t="s">
        <v>93</v>
      </c>
      <c r="B426" s="491">
        <v>903</v>
      </c>
      <c r="C426" s="370" t="s">
        <v>162</v>
      </c>
      <c r="D426" s="370" t="s">
        <v>84</v>
      </c>
      <c r="E426" s="370" t="s">
        <v>577</v>
      </c>
      <c r="F426" s="370" t="s">
        <v>94</v>
      </c>
      <c r="G426" s="201"/>
      <c r="H426" s="201"/>
      <c r="I426" s="201"/>
      <c r="M426" s="113"/>
      <c r="N426" s="1"/>
      <c r="O426" s="1"/>
      <c r="P426" s="1"/>
    </row>
    <row r="427" spans="1:16" s="233" customFormat="1" ht="27.75" hidden="1" customHeight="1" x14ac:dyDescent="0.25">
      <c r="A427" s="367" t="s">
        <v>767</v>
      </c>
      <c r="B427" s="491">
        <v>903</v>
      </c>
      <c r="C427" s="370" t="s">
        <v>162</v>
      </c>
      <c r="D427" s="370" t="s">
        <v>84</v>
      </c>
      <c r="E427" s="370" t="s">
        <v>768</v>
      </c>
      <c r="F427" s="370"/>
      <c r="G427" s="201">
        <f>G428</f>
        <v>0</v>
      </c>
      <c r="H427" s="201">
        <f t="shared" ref="H427:I428" si="188">H428</f>
        <v>0</v>
      </c>
      <c r="I427" s="201">
        <f t="shared" si="188"/>
        <v>0</v>
      </c>
      <c r="J427" s="267"/>
      <c r="K427" s="207"/>
      <c r="L427" s="203"/>
    </row>
    <row r="428" spans="1:16" s="233" customFormat="1" ht="31.5" hidden="1" x14ac:dyDescent="0.25">
      <c r="A428" s="367" t="s">
        <v>91</v>
      </c>
      <c r="B428" s="491">
        <v>903</v>
      </c>
      <c r="C428" s="370" t="s">
        <v>162</v>
      </c>
      <c r="D428" s="370" t="s">
        <v>84</v>
      </c>
      <c r="E428" s="370" t="s">
        <v>768</v>
      </c>
      <c r="F428" s="370" t="s">
        <v>92</v>
      </c>
      <c r="G428" s="201">
        <f>G429</f>
        <v>0</v>
      </c>
      <c r="H428" s="201">
        <f t="shared" si="188"/>
        <v>0</v>
      </c>
      <c r="I428" s="201">
        <f t="shared" si="188"/>
        <v>0</v>
      </c>
      <c r="J428" s="267"/>
      <c r="K428" s="207"/>
      <c r="L428" s="203"/>
    </row>
    <row r="429" spans="1:16" s="233" customFormat="1" ht="31.5" hidden="1" x14ac:dyDescent="0.25">
      <c r="A429" s="367" t="s">
        <v>93</v>
      </c>
      <c r="B429" s="491">
        <v>903</v>
      </c>
      <c r="C429" s="370" t="s">
        <v>162</v>
      </c>
      <c r="D429" s="370" t="s">
        <v>84</v>
      </c>
      <c r="E429" s="370" t="s">
        <v>768</v>
      </c>
      <c r="F429" s="370" t="s">
        <v>94</v>
      </c>
      <c r="G429" s="201"/>
      <c r="H429" s="201"/>
      <c r="I429" s="201"/>
      <c r="J429" s="267"/>
      <c r="K429" s="207"/>
      <c r="L429" s="203"/>
    </row>
    <row r="430" spans="1:16" s="113" customFormat="1" ht="31.5" hidden="1" x14ac:dyDescent="0.25">
      <c r="A430" s="23" t="s">
        <v>711</v>
      </c>
      <c r="B430" s="197">
        <v>903</v>
      </c>
      <c r="C430" s="200" t="s">
        <v>162</v>
      </c>
      <c r="D430" s="200" t="s">
        <v>84</v>
      </c>
      <c r="E430" s="200" t="s">
        <v>713</v>
      </c>
      <c r="F430" s="200"/>
      <c r="G430" s="198">
        <f t="shared" ref="G430:I432" si="189">G431</f>
        <v>0</v>
      </c>
      <c r="H430" s="198">
        <f t="shared" si="189"/>
        <v>0</v>
      </c>
      <c r="I430" s="198">
        <f t="shared" si="189"/>
        <v>0</v>
      </c>
      <c r="J430" s="267"/>
      <c r="K430" s="207"/>
      <c r="L430" s="203"/>
    </row>
    <row r="431" spans="1:16" s="113" customFormat="1" ht="63" hidden="1" x14ac:dyDescent="0.25">
      <c r="A431" s="21" t="s">
        <v>712</v>
      </c>
      <c r="B431" s="491">
        <v>903</v>
      </c>
      <c r="C431" s="370" t="s">
        <v>162</v>
      </c>
      <c r="D431" s="370" t="s">
        <v>84</v>
      </c>
      <c r="E431" s="370" t="s">
        <v>714</v>
      </c>
      <c r="F431" s="370"/>
      <c r="G431" s="201">
        <f t="shared" si="189"/>
        <v>0</v>
      </c>
      <c r="H431" s="201">
        <f t="shared" si="189"/>
        <v>0</v>
      </c>
      <c r="I431" s="201">
        <f t="shared" si="189"/>
        <v>0</v>
      </c>
      <c r="J431" s="267"/>
      <c r="K431" s="207"/>
      <c r="L431" s="203"/>
    </row>
    <row r="432" spans="1:16" s="113" customFormat="1" ht="31.5" hidden="1" x14ac:dyDescent="0.25">
      <c r="A432" s="367" t="s">
        <v>91</v>
      </c>
      <c r="B432" s="491">
        <v>903</v>
      </c>
      <c r="C432" s="370" t="s">
        <v>162</v>
      </c>
      <c r="D432" s="370" t="s">
        <v>84</v>
      </c>
      <c r="E432" s="370" t="s">
        <v>714</v>
      </c>
      <c r="F432" s="370" t="s">
        <v>92</v>
      </c>
      <c r="G432" s="201">
        <f t="shared" si="189"/>
        <v>0</v>
      </c>
      <c r="H432" s="201">
        <f t="shared" si="189"/>
        <v>0</v>
      </c>
      <c r="I432" s="201">
        <f t="shared" si="189"/>
        <v>0</v>
      </c>
      <c r="J432" s="267"/>
      <c r="K432" s="207"/>
      <c r="L432" s="203"/>
    </row>
    <row r="433" spans="1:12" s="113" customFormat="1" ht="31.5" hidden="1" x14ac:dyDescent="0.25">
      <c r="A433" s="367" t="s">
        <v>93</v>
      </c>
      <c r="B433" s="491">
        <v>903</v>
      </c>
      <c r="C433" s="370" t="s">
        <v>162</v>
      </c>
      <c r="D433" s="370" t="s">
        <v>84</v>
      </c>
      <c r="E433" s="370" t="s">
        <v>714</v>
      </c>
      <c r="F433" s="370" t="s">
        <v>94</v>
      </c>
      <c r="G433" s="201">
        <f>1500-1500</f>
        <v>0</v>
      </c>
      <c r="H433" s="201">
        <f t="shared" ref="H433:I433" si="190">1500-1500</f>
        <v>0</v>
      </c>
      <c r="I433" s="201">
        <f t="shared" si="190"/>
        <v>0</v>
      </c>
      <c r="J433" s="267"/>
      <c r="K433" s="207"/>
      <c r="L433" s="203"/>
    </row>
    <row r="434" spans="1:12" s="233" customFormat="1" ht="31.15" hidden="1" customHeight="1" x14ac:dyDescent="0.25">
      <c r="A434" s="199" t="s">
        <v>836</v>
      </c>
      <c r="B434" s="197">
        <v>903</v>
      </c>
      <c r="C434" s="200" t="s">
        <v>162</v>
      </c>
      <c r="D434" s="200" t="s">
        <v>84</v>
      </c>
      <c r="E434" s="200" t="s">
        <v>833</v>
      </c>
      <c r="F434" s="200"/>
      <c r="G434" s="198">
        <f>G435</f>
        <v>0</v>
      </c>
      <c r="H434" s="198">
        <f t="shared" ref="H434:I436" si="191">H435</f>
        <v>0</v>
      </c>
      <c r="I434" s="198">
        <f t="shared" si="191"/>
        <v>0</v>
      </c>
      <c r="J434" s="267"/>
      <c r="K434" s="207"/>
      <c r="L434" s="203"/>
    </row>
    <row r="435" spans="1:12" s="233" customFormat="1" ht="47.25" hidden="1" x14ac:dyDescent="0.25">
      <c r="A435" s="367" t="s">
        <v>834</v>
      </c>
      <c r="B435" s="491">
        <v>903</v>
      </c>
      <c r="C435" s="370" t="s">
        <v>162</v>
      </c>
      <c r="D435" s="370" t="s">
        <v>84</v>
      </c>
      <c r="E435" s="370" t="s">
        <v>835</v>
      </c>
      <c r="F435" s="370"/>
      <c r="G435" s="201">
        <f>G436</f>
        <v>0</v>
      </c>
      <c r="H435" s="201">
        <f t="shared" si="191"/>
        <v>0</v>
      </c>
      <c r="I435" s="201">
        <f t="shared" si="191"/>
        <v>0</v>
      </c>
      <c r="J435" s="267"/>
      <c r="K435" s="207"/>
      <c r="L435" s="203"/>
    </row>
    <row r="436" spans="1:12" s="233" customFormat="1" ht="31.5" hidden="1" x14ac:dyDescent="0.25">
      <c r="A436" s="367" t="s">
        <v>152</v>
      </c>
      <c r="B436" s="491">
        <v>903</v>
      </c>
      <c r="C436" s="370" t="s">
        <v>162</v>
      </c>
      <c r="D436" s="370" t="s">
        <v>84</v>
      </c>
      <c r="E436" s="370" t="s">
        <v>835</v>
      </c>
      <c r="F436" s="370" t="s">
        <v>153</v>
      </c>
      <c r="G436" s="201">
        <f>G437</f>
        <v>0</v>
      </c>
      <c r="H436" s="201">
        <f t="shared" si="191"/>
        <v>0</v>
      </c>
      <c r="I436" s="201">
        <f t="shared" si="191"/>
        <v>0</v>
      </c>
      <c r="J436" s="267"/>
      <c r="K436" s="207"/>
      <c r="L436" s="203"/>
    </row>
    <row r="437" spans="1:12" s="233" customFormat="1" ht="15.75" hidden="1" x14ac:dyDescent="0.25">
      <c r="A437" s="367" t="s">
        <v>154</v>
      </c>
      <c r="B437" s="491">
        <v>903</v>
      </c>
      <c r="C437" s="370" t="s">
        <v>162</v>
      </c>
      <c r="D437" s="370" t="s">
        <v>84</v>
      </c>
      <c r="E437" s="370" t="s">
        <v>835</v>
      </c>
      <c r="F437" s="370" t="s">
        <v>155</v>
      </c>
      <c r="G437" s="201"/>
      <c r="H437" s="201"/>
      <c r="I437" s="201"/>
      <c r="J437" s="267"/>
      <c r="K437" s="231"/>
      <c r="L437" s="203"/>
    </row>
    <row r="438" spans="1:12" s="113" customFormat="1" ht="47.25" x14ac:dyDescent="0.25">
      <c r="A438" s="34" t="s">
        <v>869</v>
      </c>
      <c r="B438" s="197">
        <v>903</v>
      </c>
      <c r="C438" s="200" t="s">
        <v>162</v>
      </c>
      <c r="D438" s="200" t="s">
        <v>84</v>
      </c>
      <c r="E438" s="200" t="s">
        <v>573</v>
      </c>
      <c r="F438" s="200"/>
      <c r="G438" s="198">
        <f>G442+G439</f>
        <v>5000</v>
      </c>
      <c r="H438" s="198">
        <f t="shared" ref="H438:I438" si="192">H442+H439</f>
        <v>0</v>
      </c>
      <c r="I438" s="198">
        <f t="shared" si="192"/>
        <v>0</v>
      </c>
      <c r="J438" s="267"/>
      <c r="K438" s="231"/>
      <c r="L438" s="203"/>
    </row>
    <row r="439" spans="1:12" s="233" customFormat="1" ht="15.75" x14ac:dyDescent="0.25">
      <c r="A439" s="217" t="s">
        <v>864</v>
      </c>
      <c r="B439" s="491">
        <v>903</v>
      </c>
      <c r="C439" s="370" t="s">
        <v>162</v>
      </c>
      <c r="D439" s="370" t="s">
        <v>84</v>
      </c>
      <c r="E439" s="370" t="s">
        <v>865</v>
      </c>
      <c r="F439" s="370"/>
      <c r="G439" s="201">
        <f>G440</f>
        <v>5000</v>
      </c>
      <c r="H439" s="201">
        <f t="shared" ref="H439:I440" si="193">H440</f>
        <v>0</v>
      </c>
      <c r="I439" s="201">
        <f t="shared" si="193"/>
        <v>0</v>
      </c>
      <c r="J439" s="267"/>
      <c r="K439" s="207"/>
      <c r="L439" s="203"/>
    </row>
    <row r="440" spans="1:12" s="233" customFormat="1" ht="31.5" x14ac:dyDescent="0.25">
      <c r="A440" s="367" t="s">
        <v>91</v>
      </c>
      <c r="B440" s="491">
        <v>903</v>
      </c>
      <c r="C440" s="370" t="s">
        <v>162</v>
      </c>
      <c r="D440" s="370" t="s">
        <v>84</v>
      </c>
      <c r="E440" s="370" t="s">
        <v>865</v>
      </c>
      <c r="F440" s="370" t="s">
        <v>92</v>
      </c>
      <c r="G440" s="201">
        <f>G441</f>
        <v>5000</v>
      </c>
      <c r="H440" s="201">
        <f t="shared" si="193"/>
        <v>0</v>
      </c>
      <c r="I440" s="201">
        <f t="shared" si="193"/>
        <v>0</v>
      </c>
      <c r="J440" s="267"/>
      <c r="K440" s="207"/>
      <c r="L440" s="203"/>
    </row>
    <row r="441" spans="1:12" s="233" customFormat="1" ht="31.5" x14ac:dyDescent="0.25">
      <c r="A441" s="367" t="s">
        <v>93</v>
      </c>
      <c r="B441" s="491">
        <v>903</v>
      </c>
      <c r="C441" s="370" t="s">
        <v>162</v>
      </c>
      <c r="D441" s="370" t="s">
        <v>84</v>
      </c>
      <c r="E441" s="370" t="s">
        <v>865</v>
      </c>
      <c r="F441" s="370" t="s">
        <v>94</v>
      </c>
      <c r="G441" s="201">
        <v>5000</v>
      </c>
      <c r="H441" s="201">
        <v>0</v>
      </c>
      <c r="I441" s="201">
        <v>0</v>
      </c>
      <c r="J441" s="267"/>
      <c r="K441" s="207"/>
      <c r="L441" s="203"/>
    </row>
    <row r="442" spans="1:12" s="228" customFormat="1" ht="15.75" hidden="1" x14ac:dyDescent="0.25">
      <c r="A442" s="408" t="s">
        <v>765</v>
      </c>
      <c r="B442" s="491">
        <v>903</v>
      </c>
      <c r="C442" s="370" t="s">
        <v>162</v>
      </c>
      <c r="D442" s="370" t="s">
        <v>84</v>
      </c>
      <c r="E442" s="370" t="s">
        <v>766</v>
      </c>
      <c r="F442" s="200"/>
      <c r="G442" s="201">
        <f>G443</f>
        <v>0</v>
      </c>
      <c r="H442" s="201">
        <f t="shared" ref="H442:I443" si="194">H443</f>
        <v>0</v>
      </c>
      <c r="I442" s="201">
        <f t="shared" si="194"/>
        <v>0</v>
      </c>
      <c r="J442" s="267"/>
      <c r="K442" s="207"/>
      <c r="L442" s="203"/>
    </row>
    <row r="443" spans="1:12" s="228" customFormat="1" ht="31.5" hidden="1" x14ac:dyDescent="0.25">
      <c r="A443" s="367" t="s">
        <v>152</v>
      </c>
      <c r="B443" s="491">
        <v>903</v>
      </c>
      <c r="C443" s="370" t="s">
        <v>162</v>
      </c>
      <c r="D443" s="370" t="s">
        <v>84</v>
      </c>
      <c r="E443" s="370" t="s">
        <v>766</v>
      </c>
      <c r="F443" s="370" t="s">
        <v>153</v>
      </c>
      <c r="G443" s="201">
        <f>G444</f>
        <v>0</v>
      </c>
      <c r="H443" s="201">
        <f t="shared" si="194"/>
        <v>0</v>
      </c>
      <c r="I443" s="201">
        <f t="shared" si="194"/>
        <v>0</v>
      </c>
      <c r="J443" s="267"/>
      <c r="K443" s="207"/>
      <c r="L443" s="203"/>
    </row>
    <row r="444" spans="1:12" s="228" customFormat="1" ht="15.75" hidden="1" x14ac:dyDescent="0.25">
      <c r="A444" s="367" t="s">
        <v>154</v>
      </c>
      <c r="B444" s="491">
        <v>903</v>
      </c>
      <c r="C444" s="370" t="s">
        <v>162</v>
      </c>
      <c r="D444" s="370" t="s">
        <v>84</v>
      </c>
      <c r="E444" s="370" t="s">
        <v>766</v>
      </c>
      <c r="F444" s="370" t="s">
        <v>155</v>
      </c>
      <c r="G444" s="201"/>
      <c r="H444" s="201"/>
      <c r="I444" s="201"/>
      <c r="J444" s="267"/>
      <c r="K444" s="207"/>
      <c r="L444" s="203"/>
    </row>
    <row r="445" spans="1:12" s="233" customFormat="1" ht="31.5" x14ac:dyDescent="0.25">
      <c r="A445" s="199" t="s">
        <v>818</v>
      </c>
      <c r="B445" s="197">
        <v>903</v>
      </c>
      <c r="C445" s="200" t="s">
        <v>162</v>
      </c>
      <c r="D445" s="200" t="s">
        <v>84</v>
      </c>
      <c r="E445" s="200" t="s">
        <v>783</v>
      </c>
      <c r="F445" s="200"/>
      <c r="G445" s="198">
        <f>G446</f>
        <v>120.87</v>
      </c>
      <c r="H445" s="198">
        <f t="shared" ref="H445:I445" si="195">H446</f>
        <v>0</v>
      </c>
      <c r="I445" s="198">
        <f t="shared" si="195"/>
        <v>0</v>
      </c>
      <c r="J445" s="267"/>
      <c r="K445" s="207"/>
      <c r="L445" s="203"/>
    </row>
    <row r="446" spans="1:12" s="113" customFormat="1" ht="15.75" x14ac:dyDescent="0.25">
      <c r="A446" s="28" t="s">
        <v>557</v>
      </c>
      <c r="B446" s="491">
        <v>903</v>
      </c>
      <c r="C446" s="370" t="s">
        <v>162</v>
      </c>
      <c r="D446" s="370" t="s">
        <v>84</v>
      </c>
      <c r="E446" s="370" t="s">
        <v>784</v>
      </c>
      <c r="F446" s="370"/>
      <c r="G446" s="201">
        <f>G447+G449</f>
        <v>120.87</v>
      </c>
      <c r="H446" s="201">
        <f t="shared" ref="H446:I446" si="196">H447+H449</f>
        <v>0</v>
      </c>
      <c r="I446" s="201">
        <f t="shared" si="196"/>
        <v>0</v>
      </c>
      <c r="J446" s="267"/>
      <c r="K446" s="207"/>
      <c r="L446" s="203"/>
    </row>
    <row r="447" spans="1:12" s="113" customFormat="1" ht="31.5" hidden="1" x14ac:dyDescent="0.25">
      <c r="A447" s="367" t="s">
        <v>91</v>
      </c>
      <c r="B447" s="491">
        <v>903</v>
      </c>
      <c r="C447" s="370" t="s">
        <v>162</v>
      </c>
      <c r="D447" s="370" t="s">
        <v>84</v>
      </c>
      <c r="E447" s="370" t="s">
        <v>784</v>
      </c>
      <c r="F447" s="370" t="s">
        <v>92</v>
      </c>
      <c r="G447" s="201">
        <f t="shared" ref="G447:I447" si="197">G448</f>
        <v>0</v>
      </c>
      <c r="H447" s="201">
        <f t="shared" si="197"/>
        <v>0</v>
      </c>
      <c r="I447" s="201">
        <f t="shared" si="197"/>
        <v>0</v>
      </c>
      <c r="J447" s="267"/>
      <c r="K447" s="207"/>
      <c r="L447" s="203"/>
    </row>
    <row r="448" spans="1:12" s="113" customFormat="1" ht="31.5" hidden="1" x14ac:dyDescent="0.25">
      <c r="A448" s="367" t="s">
        <v>93</v>
      </c>
      <c r="B448" s="491">
        <v>903</v>
      </c>
      <c r="C448" s="370" t="s">
        <v>162</v>
      </c>
      <c r="D448" s="370" t="s">
        <v>84</v>
      </c>
      <c r="E448" s="370" t="s">
        <v>784</v>
      </c>
      <c r="F448" s="370" t="s">
        <v>94</v>
      </c>
      <c r="G448" s="201">
        <f>112.4+11.3-2.8-120.9</f>
        <v>0</v>
      </c>
      <c r="H448" s="201">
        <f t="shared" ref="H448:I448" si="198">112.4+11.3-2.8-120.9</f>
        <v>0</v>
      </c>
      <c r="I448" s="201">
        <f t="shared" si="198"/>
        <v>0</v>
      </c>
      <c r="J448" s="265"/>
      <c r="K448" s="207"/>
      <c r="L448" s="203"/>
    </row>
    <row r="449" spans="1:16" s="233" customFormat="1" ht="31.5" x14ac:dyDescent="0.25">
      <c r="A449" s="367" t="s">
        <v>152</v>
      </c>
      <c r="B449" s="491">
        <v>903</v>
      </c>
      <c r="C449" s="370" t="s">
        <v>162</v>
      </c>
      <c r="D449" s="370" t="s">
        <v>84</v>
      </c>
      <c r="E449" s="370" t="s">
        <v>784</v>
      </c>
      <c r="F449" s="370" t="s">
        <v>153</v>
      </c>
      <c r="G449" s="201">
        <f>G450</f>
        <v>120.87</v>
      </c>
      <c r="H449" s="201">
        <f t="shared" ref="H449:I449" si="199">H450</f>
        <v>0</v>
      </c>
      <c r="I449" s="201">
        <f t="shared" si="199"/>
        <v>0</v>
      </c>
      <c r="J449" s="271"/>
      <c r="K449" s="207"/>
      <c r="L449" s="203"/>
    </row>
    <row r="450" spans="1:16" s="233" customFormat="1" ht="15.75" x14ac:dyDescent="0.25">
      <c r="A450" s="367" t="s">
        <v>154</v>
      </c>
      <c r="B450" s="491">
        <v>903</v>
      </c>
      <c r="C450" s="370" t="s">
        <v>162</v>
      </c>
      <c r="D450" s="370" t="s">
        <v>84</v>
      </c>
      <c r="E450" s="370" t="s">
        <v>784</v>
      </c>
      <c r="F450" s="370" t="s">
        <v>155</v>
      </c>
      <c r="G450" s="201">
        <v>120.87</v>
      </c>
      <c r="H450" s="201">
        <v>0</v>
      </c>
      <c r="I450" s="201">
        <v>0</v>
      </c>
      <c r="J450" s="271"/>
      <c r="K450" s="207"/>
      <c r="L450" s="203"/>
    </row>
    <row r="451" spans="1:16" ht="47.25" hidden="1" x14ac:dyDescent="0.25">
      <c r="A451" s="23" t="s">
        <v>918</v>
      </c>
      <c r="B451" s="197">
        <v>903</v>
      </c>
      <c r="C451" s="200" t="s">
        <v>162</v>
      </c>
      <c r="D451" s="200" t="s">
        <v>84</v>
      </c>
      <c r="E451" s="200" t="s">
        <v>165</v>
      </c>
      <c r="F451" s="200"/>
      <c r="G451" s="198">
        <f>G452</f>
        <v>0</v>
      </c>
      <c r="H451" s="198">
        <f t="shared" ref="H451:I451" si="200">H452</f>
        <v>0</v>
      </c>
      <c r="I451" s="198">
        <f t="shared" si="200"/>
        <v>0</v>
      </c>
      <c r="M451" s="113"/>
      <c r="N451" s="1"/>
      <c r="O451" s="1"/>
      <c r="P451" s="1"/>
    </row>
    <row r="452" spans="1:16" s="113" customFormat="1" ht="63" hidden="1" x14ac:dyDescent="0.25">
      <c r="A452" s="23" t="s">
        <v>457</v>
      </c>
      <c r="B452" s="197">
        <v>903</v>
      </c>
      <c r="C452" s="200" t="s">
        <v>162</v>
      </c>
      <c r="D452" s="200" t="s">
        <v>84</v>
      </c>
      <c r="E452" s="200" t="s">
        <v>377</v>
      </c>
      <c r="F452" s="200"/>
      <c r="G452" s="198">
        <f>G455+G456</f>
        <v>0</v>
      </c>
      <c r="H452" s="198">
        <f t="shared" ref="H452:I452" si="201">H455+H456</f>
        <v>0</v>
      </c>
      <c r="I452" s="198">
        <f t="shared" si="201"/>
        <v>0</v>
      </c>
      <c r="J452" s="267"/>
      <c r="K452" s="207"/>
      <c r="L452" s="203"/>
    </row>
    <row r="453" spans="1:16" ht="47.25" hidden="1" x14ac:dyDescent="0.25">
      <c r="A453" s="21" t="s">
        <v>498</v>
      </c>
      <c r="B453" s="491">
        <v>903</v>
      </c>
      <c r="C453" s="370" t="s">
        <v>162</v>
      </c>
      <c r="D453" s="370" t="s">
        <v>84</v>
      </c>
      <c r="E453" s="370" t="s">
        <v>458</v>
      </c>
      <c r="F453" s="370"/>
      <c r="G453" s="201">
        <f>G454</f>
        <v>0</v>
      </c>
      <c r="H453" s="201">
        <f t="shared" ref="H453:I454" si="202">H454</f>
        <v>0</v>
      </c>
      <c r="I453" s="201">
        <f t="shared" si="202"/>
        <v>0</v>
      </c>
      <c r="M453" s="113"/>
      <c r="N453" s="1"/>
      <c r="O453" s="1"/>
      <c r="P453" s="1"/>
    </row>
    <row r="454" spans="1:16" ht="31.5" hidden="1" x14ac:dyDescent="0.25">
      <c r="A454" s="367" t="s">
        <v>91</v>
      </c>
      <c r="B454" s="491">
        <v>903</v>
      </c>
      <c r="C454" s="370" t="s">
        <v>162</v>
      </c>
      <c r="D454" s="370" t="s">
        <v>84</v>
      </c>
      <c r="E454" s="370" t="s">
        <v>458</v>
      </c>
      <c r="F454" s="370" t="s">
        <v>92</v>
      </c>
      <c r="G454" s="201">
        <f>G455</f>
        <v>0</v>
      </c>
      <c r="H454" s="201">
        <f t="shared" si="202"/>
        <v>0</v>
      </c>
      <c r="I454" s="201">
        <f t="shared" si="202"/>
        <v>0</v>
      </c>
      <c r="M454" s="113"/>
      <c r="N454" s="1"/>
      <c r="O454" s="1"/>
      <c r="P454" s="1"/>
    </row>
    <row r="455" spans="1:16" ht="31.5" hidden="1" x14ac:dyDescent="0.25">
      <c r="A455" s="367" t="s">
        <v>93</v>
      </c>
      <c r="B455" s="491">
        <v>903</v>
      </c>
      <c r="C455" s="370" t="s">
        <v>162</v>
      </c>
      <c r="D455" s="370" t="s">
        <v>84</v>
      </c>
      <c r="E455" s="370" t="s">
        <v>458</v>
      </c>
      <c r="F455" s="370" t="s">
        <v>94</v>
      </c>
      <c r="G455" s="201"/>
      <c r="H455" s="201"/>
      <c r="I455" s="201"/>
      <c r="M455" s="113"/>
      <c r="N455" s="1"/>
      <c r="O455" s="1"/>
      <c r="P455" s="1"/>
    </row>
    <row r="456" spans="1:16" s="233" customFormat="1" ht="38.450000000000003" hidden="1" customHeight="1" x14ac:dyDescent="0.25">
      <c r="A456" s="367" t="s">
        <v>441</v>
      </c>
      <c r="B456" s="491">
        <v>903</v>
      </c>
      <c r="C456" s="370" t="s">
        <v>162</v>
      </c>
      <c r="D456" s="370" t="s">
        <v>84</v>
      </c>
      <c r="E456" s="370" t="s">
        <v>378</v>
      </c>
      <c r="F456" s="370"/>
      <c r="G456" s="201">
        <f>G457</f>
        <v>0</v>
      </c>
      <c r="H456" s="201">
        <f t="shared" ref="H456:I457" si="203">H457</f>
        <v>0</v>
      </c>
      <c r="I456" s="201">
        <f t="shared" si="203"/>
        <v>0</v>
      </c>
      <c r="J456" s="267"/>
      <c r="K456" s="207"/>
      <c r="L456" s="203"/>
    </row>
    <row r="457" spans="1:16" s="233" customFormat="1" ht="31.5" hidden="1" x14ac:dyDescent="0.25">
      <c r="A457" s="367" t="s">
        <v>152</v>
      </c>
      <c r="B457" s="491">
        <v>903</v>
      </c>
      <c r="C457" s="370" t="s">
        <v>162</v>
      </c>
      <c r="D457" s="370" t="s">
        <v>84</v>
      </c>
      <c r="E457" s="370" t="s">
        <v>378</v>
      </c>
      <c r="F457" s="370" t="s">
        <v>153</v>
      </c>
      <c r="G457" s="201">
        <f>G458</f>
        <v>0</v>
      </c>
      <c r="H457" s="201">
        <f t="shared" si="203"/>
        <v>0</v>
      </c>
      <c r="I457" s="201">
        <f t="shared" si="203"/>
        <v>0</v>
      </c>
      <c r="J457" s="267"/>
      <c r="K457" s="207"/>
      <c r="L457" s="203"/>
    </row>
    <row r="458" spans="1:16" s="233" customFormat="1" ht="15.75" hidden="1" x14ac:dyDescent="0.25">
      <c r="A458" s="367" t="s">
        <v>154</v>
      </c>
      <c r="B458" s="491">
        <v>903</v>
      </c>
      <c r="C458" s="370" t="s">
        <v>162</v>
      </c>
      <c r="D458" s="370" t="s">
        <v>84</v>
      </c>
      <c r="E458" s="370" t="s">
        <v>378</v>
      </c>
      <c r="F458" s="370" t="s">
        <v>155</v>
      </c>
      <c r="G458" s="201"/>
      <c r="H458" s="201"/>
      <c r="I458" s="201"/>
      <c r="J458" s="267"/>
      <c r="K458" s="207"/>
      <c r="L458" s="203"/>
    </row>
    <row r="459" spans="1:16" ht="47.25" x14ac:dyDescent="0.25">
      <c r="A459" s="230" t="s">
        <v>861</v>
      </c>
      <c r="B459" s="197">
        <v>903</v>
      </c>
      <c r="C459" s="200" t="s">
        <v>162</v>
      </c>
      <c r="D459" s="200" t="s">
        <v>84</v>
      </c>
      <c r="E459" s="200" t="s">
        <v>264</v>
      </c>
      <c r="F459" s="202"/>
      <c r="G459" s="198">
        <f t="shared" ref="G459:I462" si="204">G460</f>
        <v>878.7</v>
      </c>
      <c r="H459" s="198">
        <f t="shared" si="204"/>
        <v>878.7</v>
      </c>
      <c r="I459" s="198">
        <f t="shared" si="204"/>
        <v>878.7</v>
      </c>
      <c r="M459" s="113"/>
      <c r="N459" s="1"/>
      <c r="O459" s="1"/>
      <c r="P459" s="1"/>
    </row>
    <row r="460" spans="1:16" s="113" customFormat="1" ht="47.25" x14ac:dyDescent="0.25">
      <c r="A460" s="230" t="s">
        <v>346</v>
      </c>
      <c r="B460" s="197">
        <v>903</v>
      </c>
      <c r="C460" s="200" t="s">
        <v>162</v>
      </c>
      <c r="D460" s="200" t="s">
        <v>84</v>
      </c>
      <c r="E460" s="200" t="s">
        <v>344</v>
      </c>
      <c r="F460" s="204"/>
      <c r="G460" s="198">
        <f>G461+G464</f>
        <v>878.7</v>
      </c>
      <c r="H460" s="198">
        <f t="shared" ref="H460:I460" si="205">H461+H464</f>
        <v>878.7</v>
      </c>
      <c r="I460" s="198">
        <f t="shared" si="205"/>
        <v>878.7</v>
      </c>
      <c r="J460" s="267"/>
      <c r="K460" s="207"/>
      <c r="L460" s="203"/>
    </row>
    <row r="461" spans="1:16" ht="31.5" x14ac:dyDescent="0.25">
      <c r="A461" s="28" t="s">
        <v>454</v>
      </c>
      <c r="B461" s="491">
        <v>903</v>
      </c>
      <c r="C461" s="370" t="s">
        <v>162</v>
      </c>
      <c r="D461" s="370" t="s">
        <v>84</v>
      </c>
      <c r="E461" s="370" t="s">
        <v>345</v>
      </c>
      <c r="F461" s="202"/>
      <c r="G461" s="201">
        <f t="shared" si="204"/>
        <v>506.8</v>
      </c>
      <c r="H461" s="201">
        <f t="shared" si="204"/>
        <v>506.8</v>
      </c>
      <c r="I461" s="201">
        <f t="shared" si="204"/>
        <v>506.8</v>
      </c>
      <c r="M461" s="113"/>
      <c r="N461" s="1"/>
      <c r="O461" s="1"/>
      <c r="P461" s="1"/>
    </row>
    <row r="462" spans="1:16" ht="31.5" x14ac:dyDescent="0.25">
      <c r="A462" s="367" t="s">
        <v>91</v>
      </c>
      <c r="B462" s="491">
        <v>903</v>
      </c>
      <c r="C462" s="370" t="s">
        <v>162</v>
      </c>
      <c r="D462" s="370" t="s">
        <v>84</v>
      </c>
      <c r="E462" s="370" t="s">
        <v>345</v>
      </c>
      <c r="F462" s="202" t="s">
        <v>92</v>
      </c>
      <c r="G462" s="201">
        <f t="shared" si="204"/>
        <v>506.8</v>
      </c>
      <c r="H462" s="201">
        <f t="shared" si="204"/>
        <v>506.8</v>
      </c>
      <c r="I462" s="201">
        <f t="shared" si="204"/>
        <v>506.8</v>
      </c>
      <c r="M462" s="113"/>
      <c r="N462" s="1"/>
      <c r="O462" s="1"/>
      <c r="P462" s="1"/>
    </row>
    <row r="463" spans="1:16" ht="31.5" x14ac:dyDescent="0.25">
      <c r="A463" s="367" t="s">
        <v>93</v>
      </c>
      <c r="B463" s="491">
        <v>903</v>
      </c>
      <c r="C463" s="370" t="s">
        <v>162</v>
      </c>
      <c r="D463" s="370" t="s">
        <v>84</v>
      </c>
      <c r="E463" s="370" t="s">
        <v>345</v>
      </c>
      <c r="F463" s="202" t="s">
        <v>94</v>
      </c>
      <c r="G463" s="201">
        <v>506.8</v>
      </c>
      <c r="H463" s="201">
        <v>506.8</v>
      </c>
      <c r="I463" s="201">
        <v>506.8</v>
      </c>
      <c r="M463" s="113"/>
      <c r="N463" s="1"/>
      <c r="O463" s="1"/>
      <c r="P463" s="1"/>
    </row>
    <row r="464" spans="1:16" s="233" customFormat="1" ht="30.75" customHeight="1" x14ac:dyDescent="0.25">
      <c r="A464" s="367" t="s">
        <v>279</v>
      </c>
      <c r="B464" s="491">
        <v>903</v>
      </c>
      <c r="C464" s="370" t="s">
        <v>162</v>
      </c>
      <c r="D464" s="370" t="s">
        <v>84</v>
      </c>
      <c r="E464" s="370" t="s">
        <v>379</v>
      </c>
      <c r="F464" s="202"/>
      <c r="G464" s="201">
        <f>G465</f>
        <v>371.9</v>
      </c>
      <c r="H464" s="201">
        <f t="shared" ref="H464:I465" si="206">H465</f>
        <v>371.9</v>
      </c>
      <c r="I464" s="201">
        <f t="shared" si="206"/>
        <v>371.9</v>
      </c>
      <c r="J464" s="267"/>
      <c r="K464" s="207"/>
      <c r="L464" s="203"/>
    </row>
    <row r="465" spans="1:16" s="233" customFormat="1" ht="31.5" x14ac:dyDescent="0.25">
      <c r="A465" s="367" t="s">
        <v>152</v>
      </c>
      <c r="B465" s="491">
        <v>903</v>
      </c>
      <c r="C465" s="370" t="s">
        <v>162</v>
      </c>
      <c r="D465" s="370" t="s">
        <v>84</v>
      </c>
      <c r="E465" s="370" t="s">
        <v>379</v>
      </c>
      <c r="F465" s="202" t="s">
        <v>153</v>
      </c>
      <c r="G465" s="201">
        <f>G466</f>
        <v>371.9</v>
      </c>
      <c r="H465" s="201">
        <f t="shared" si="206"/>
        <v>371.9</v>
      </c>
      <c r="I465" s="201">
        <f t="shared" si="206"/>
        <v>371.9</v>
      </c>
      <c r="J465" s="267"/>
      <c r="K465" s="207"/>
      <c r="L465" s="203"/>
    </row>
    <row r="466" spans="1:16" s="233" customFormat="1" ht="15.75" x14ac:dyDescent="0.25">
      <c r="A466" s="367" t="s">
        <v>154</v>
      </c>
      <c r="B466" s="491">
        <v>903</v>
      </c>
      <c r="C466" s="370" t="s">
        <v>162</v>
      </c>
      <c r="D466" s="370" t="s">
        <v>84</v>
      </c>
      <c r="E466" s="370" t="s">
        <v>379</v>
      </c>
      <c r="F466" s="202" t="s">
        <v>155</v>
      </c>
      <c r="G466" s="201">
        <v>371.9</v>
      </c>
      <c r="H466" s="201">
        <v>371.9</v>
      </c>
      <c r="I466" s="201">
        <v>371.9</v>
      </c>
      <c r="J466" s="267"/>
      <c r="K466" s="207"/>
      <c r="L466" s="203"/>
    </row>
    <row r="467" spans="1:16" ht="31.5" x14ac:dyDescent="0.25">
      <c r="A467" s="199" t="s">
        <v>167</v>
      </c>
      <c r="B467" s="197">
        <v>903</v>
      </c>
      <c r="C467" s="200" t="s">
        <v>162</v>
      </c>
      <c r="D467" s="200" t="s">
        <v>106</v>
      </c>
      <c r="E467" s="200"/>
      <c r="F467" s="200"/>
      <c r="G467" s="198">
        <f>G468+G483+G495+G501</f>
        <v>25866.619999999995</v>
      </c>
      <c r="H467" s="198">
        <f>H468+H483+H495+H501</f>
        <v>25283.010000000002</v>
      </c>
      <c r="I467" s="198">
        <f>I468+I483+I495+I501</f>
        <v>25692.16</v>
      </c>
      <c r="M467" s="113"/>
      <c r="N467" s="1"/>
      <c r="O467" s="1"/>
      <c r="P467" s="1"/>
    </row>
    <row r="468" spans="1:16" s="113" customFormat="1" ht="31.5" x14ac:dyDescent="0.25">
      <c r="A468" s="199" t="s">
        <v>367</v>
      </c>
      <c r="B468" s="197">
        <v>903</v>
      </c>
      <c r="C468" s="200" t="s">
        <v>162</v>
      </c>
      <c r="D468" s="200" t="s">
        <v>106</v>
      </c>
      <c r="E468" s="200" t="s">
        <v>326</v>
      </c>
      <c r="F468" s="200"/>
      <c r="G468" s="198">
        <f>G469</f>
        <v>14079.659999999998</v>
      </c>
      <c r="H468" s="198">
        <f t="shared" ref="H468:I468" si="207">H469</f>
        <v>13147.79</v>
      </c>
      <c r="I468" s="198">
        <f t="shared" si="207"/>
        <v>13101.67</v>
      </c>
      <c r="J468" s="267"/>
      <c r="K468" s="207"/>
      <c r="L468" s="203"/>
    </row>
    <row r="469" spans="1:16" s="113" customFormat="1" ht="15.75" x14ac:dyDescent="0.25">
      <c r="A469" s="199" t="s">
        <v>368</v>
      </c>
      <c r="B469" s="197">
        <v>903</v>
      </c>
      <c r="C469" s="200" t="s">
        <v>162</v>
      </c>
      <c r="D469" s="200" t="s">
        <v>106</v>
      </c>
      <c r="E469" s="200" t="s">
        <v>327</v>
      </c>
      <c r="F469" s="200"/>
      <c r="G469" s="198">
        <f>G470+G480+G477</f>
        <v>14079.659999999998</v>
      </c>
      <c r="H469" s="198">
        <f>H470+H480+H477</f>
        <v>13147.79</v>
      </c>
      <c r="I469" s="198">
        <f>I470+I480+I477</f>
        <v>13101.67</v>
      </c>
      <c r="J469" s="267"/>
      <c r="K469" s="207"/>
      <c r="L469" s="203"/>
    </row>
    <row r="470" spans="1:16" s="113" customFormat="1" ht="31.5" x14ac:dyDescent="0.25">
      <c r="A470" s="367" t="s">
        <v>351</v>
      </c>
      <c r="B470" s="491">
        <v>903</v>
      </c>
      <c r="C470" s="370" t="s">
        <v>162</v>
      </c>
      <c r="D470" s="370" t="s">
        <v>106</v>
      </c>
      <c r="E470" s="370" t="s">
        <v>328</v>
      </c>
      <c r="F470" s="370"/>
      <c r="G470" s="201">
        <f>G471+G473+G475</f>
        <v>12400.759999999998</v>
      </c>
      <c r="H470" s="201">
        <f t="shared" ref="H470:I470" si="208">H471+H473+H475</f>
        <v>11937.560000000001</v>
      </c>
      <c r="I470" s="201">
        <f t="shared" si="208"/>
        <v>12386.74</v>
      </c>
      <c r="J470" s="267"/>
      <c r="K470" s="207"/>
      <c r="L470" s="203"/>
    </row>
    <row r="471" spans="1:16" s="113" customFormat="1" ht="78.75" x14ac:dyDescent="0.25">
      <c r="A471" s="367" t="s">
        <v>87</v>
      </c>
      <c r="B471" s="491">
        <v>903</v>
      </c>
      <c r="C471" s="370" t="s">
        <v>162</v>
      </c>
      <c r="D471" s="370" t="s">
        <v>106</v>
      </c>
      <c r="E471" s="370" t="s">
        <v>328</v>
      </c>
      <c r="F471" s="370" t="s">
        <v>88</v>
      </c>
      <c r="G471" s="201">
        <f>G472</f>
        <v>11213.71</v>
      </c>
      <c r="H471" s="201">
        <f t="shared" ref="H471:I471" si="209">H472</f>
        <v>11684.2</v>
      </c>
      <c r="I471" s="201">
        <f t="shared" si="209"/>
        <v>12151.55</v>
      </c>
      <c r="J471" s="267"/>
      <c r="K471" s="207"/>
      <c r="L471" s="203"/>
    </row>
    <row r="472" spans="1:16" s="113" customFormat="1" ht="31.5" x14ac:dyDescent="0.25">
      <c r="A472" s="367" t="s">
        <v>89</v>
      </c>
      <c r="B472" s="491">
        <v>903</v>
      </c>
      <c r="C472" s="370" t="s">
        <v>162</v>
      </c>
      <c r="D472" s="370" t="s">
        <v>106</v>
      </c>
      <c r="E472" s="370" t="s">
        <v>328</v>
      </c>
      <c r="F472" s="370" t="s">
        <v>90</v>
      </c>
      <c r="G472" s="18">
        <v>11213.71</v>
      </c>
      <c r="H472" s="18">
        <v>11684.2</v>
      </c>
      <c r="I472" s="18">
        <v>12151.55</v>
      </c>
      <c r="J472" s="267"/>
      <c r="K472" s="207"/>
      <c r="L472" s="207"/>
    </row>
    <row r="473" spans="1:16" s="113" customFormat="1" ht="31.5" x14ac:dyDescent="0.25">
      <c r="A473" s="367" t="s">
        <v>91</v>
      </c>
      <c r="B473" s="491">
        <v>903</v>
      </c>
      <c r="C473" s="370" t="s">
        <v>162</v>
      </c>
      <c r="D473" s="370" t="s">
        <v>106</v>
      </c>
      <c r="E473" s="370" t="s">
        <v>328</v>
      </c>
      <c r="F473" s="370" t="s">
        <v>92</v>
      </c>
      <c r="G473" s="201">
        <f>G474</f>
        <v>1173.05</v>
      </c>
      <c r="H473" s="201">
        <f t="shared" ref="H473:I473" si="210">H474</f>
        <v>239.36</v>
      </c>
      <c r="I473" s="201">
        <f t="shared" si="210"/>
        <v>221.19</v>
      </c>
      <c r="J473" s="267"/>
      <c r="K473" s="207"/>
      <c r="L473" s="203"/>
    </row>
    <row r="474" spans="1:16" s="113" customFormat="1" ht="31.5" x14ac:dyDescent="0.25">
      <c r="A474" s="367" t="s">
        <v>93</v>
      </c>
      <c r="B474" s="491">
        <v>903</v>
      </c>
      <c r="C474" s="370" t="s">
        <v>162</v>
      </c>
      <c r="D474" s="370" t="s">
        <v>106</v>
      </c>
      <c r="E474" s="370" t="s">
        <v>328</v>
      </c>
      <c r="F474" s="370" t="s">
        <v>94</v>
      </c>
      <c r="G474" s="201">
        <v>1173.05</v>
      </c>
      <c r="H474" s="201">
        <v>239.36</v>
      </c>
      <c r="I474" s="201">
        <v>221.19</v>
      </c>
      <c r="J474" s="267"/>
      <c r="K474" s="207"/>
      <c r="L474" s="203"/>
    </row>
    <row r="475" spans="1:16" s="233" customFormat="1" ht="15.75" x14ac:dyDescent="0.25">
      <c r="A475" s="367" t="s">
        <v>95</v>
      </c>
      <c r="B475" s="491">
        <v>903</v>
      </c>
      <c r="C475" s="370" t="s">
        <v>162</v>
      </c>
      <c r="D475" s="370" t="s">
        <v>106</v>
      </c>
      <c r="E475" s="370" t="s">
        <v>328</v>
      </c>
      <c r="F475" s="370" t="s">
        <v>101</v>
      </c>
      <c r="G475" s="201">
        <f>G476</f>
        <v>14</v>
      </c>
      <c r="H475" s="201">
        <f t="shared" ref="H475:I475" si="211">H476</f>
        <v>14</v>
      </c>
      <c r="I475" s="201">
        <f t="shared" si="211"/>
        <v>14</v>
      </c>
      <c r="J475" s="267"/>
      <c r="K475" s="207"/>
      <c r="L475" s="203"/>
    </row>
    <row r="476" spans="1:16" s="233" customFormat="1" ht="15.75" x14ac:dyDescent="0.25">
      <c r="A476" s="367" t="s">
        <v>226</v>
      </c>
      <c r="B476" s="491">
        <v>903</v>
      </c>
      <c r="C476" s="370" t="s">
        <v>162</v>
      </c>
      <c r="D476" s="370" t="s">
        <v>106</v>
      </c>
      <c r="E476" s="370" t="s">
        <v>328</v>
      </c>
      <c r="F476" s="370" t="s">
        <v>97</v>
      </c>
      <c r="G476" s="201">
        <v>14</v>
      </c>
      <c r="H476" s="201">
        <v>14</v>
      </c>
      <c r="I476" s="201">
        <v>14</v>
      </c>
      <c r="J476" s="267"/>
      <c r="K476" s="207"/>
      <c r="L476" s="203"/>
    </row>
    <row r="477" spans="1:16" s="113" customFormat="1" ht="31.5" x14ac:dyDescent="0.25">
      <c r="A477" s="367" t="s">
        <v>310</v>
      </c>
      <c r="B477" s="491">
        <v>903</v>
      </c>
      <c r="C477" s="370" t="s">
        <v>162</v>
      </c>
      <c r="D477" s="370" t="s">
        <v>106</v>
      </c>
      <c r="E477" s="370" t="s">
        <v>329</v>
      </c>
      <c r="F477" s="370"/>
      <c r="G477" s="201">
        <f>G478</f>
        <v>1248.9000000000001</v>
      </c>
      <c r="H477" s="201">
        <f t="shared" ref="H477:I477" si="212">H478</f>
        <v>780.23</v>
      </c>
      <c r="I477" s="201">
        <f t="shared" si="212"/>
        <v>284.93000000000006</v>
      </c>
      <c r="J477" s="267"/>
      <c r="K477" s="207"/>
      <c r="L477" s="203"/>
    </row>
    <row r="478" spans="1:16" s="113" customFormat="1" ht="78.75" x14ac:dyDescent="0.25">
      <c r="A478" s="367" t="s">
        <v>87</v>
      </c>
      <c r="B478" s="491">
        <v>903</v>
      </c>
      <c r="C478" s="370" t="s">
        <v>162</v>
      </c>
      <c r="D478" s="370" t="s">
        <v>106</v>
      </c>
      <c r="E478" s="370" t="s">
        <v>329</v>
      </c>
      <c r="F478" s="370" t="s">
        <v>88</v>
      </c>
      <c r="G478" s="201">
        <f>G479</f>
        <v>1248.9000000000001</v>
      </c>
      <c r="H478" s="201">
        <f t="shared" ref="H478:I478" si="213">H479</f>
        <v>780.23</v>
      </c>
      <c r="I478" s="201">
        <f t="shared" si="213"/>
        <v>284.93000000000006</v>
      </c>
      <c r="J478" s="267"/>
      <c r="K478" s="207"/>
      <c r="L478" s="203"/>
    </row>
    <row r="479" spans="1:16" s="113" customFormat="1" ht="31.5" x14ac:dyDescent="0.25">
      <c r="A479" s="367" t="s">
        <v>89</v>
      </c>
      <c r="B479" s="491">
        <v>903</v>
      </c>
      <c r="C479" s="370" t="s">
        <v>162</v>
      </c>
      <c r="D479" s="370" t="s">
        <v>106</v>
      </c>
      <c r="E479" s="370" t="s">
        <v>329</v>
      </c>
      <c r="F479" s="370" t="s">
        <v>90</v>
      </c>
      <c r="G479" s="201">
        <v>1248.9000000000001</v>
      </c>
      <c r="H479" s="201">
        <f>1276.93-496.7</f>
        <v>780.23</v>
      </c>
      <c r="I479" s="201">
        <f>1328.03-1043.1</f>
        <v>284.93000000000006</v>
      </c>
      <c r="J479" s="267"/>
      <c r="K479" s="207"/>
      <c r="L479" s="203"/>
    </row>
    <row r="480" spans="1:16" s="113" customFormat="1" ht="47.25" x14ac:dyDescent="0.25">
      <c r="A480" s="367" t="s">
        <v>309</v>
      </c>
      <c r="B480" s="491">
        <v>903</v>
      </c>
      <c r="C480" s="370" t="s">
        <v>162</v>
      </c>
      <c r="D480" s="370" t="s">
        <v>106</v>
      </c>
      <c r="E480" s="370" t="s">
        <v>330</v>
      </c>
      <c r="F480" s="370"/>
      <c r="G480" s="201">
        <f>G481</f>
        <v>430</v>
      </c>
      <c r="H480" s="201">
        <f t="shared" ref="H480:I481" si="214">H481</f>
        <v>430</v>
      </c>
      <c r="I480" s="201">
        <f t="shared" si="214"/>
        <v>430</v>
      </c>
      <c r="J480" s="267"/>
      <c r="K480" s="207"/>
      <c r="L480" s="203"/>
    </row>
    <row r="481" spans="1:16" s="113" customFormat="1" ht="78.75" x14ac:dyDescent="0.25">
      <c r="A481" s="367" t="s">
        <v>87</v>
      </c>
      <c r="B481" s="491">
        <v>903</v>
      </c>
      <c r="C481" s="370" t="s">
        <v>162</v>
      </c>
      <c r="D481" s="370" t="s">
        <v>106</v>
      </c>
      <c r="E481" s="370" t="s">
        <v>330</v>
      </c>
      <c r="F481" s="370" t="s">
        <v>88</v>
      </c>
      <c r="G481" s="201">
        <f>G482</f>
        <v>430</v>
      </c>
      <c r="H481" s="201">
        <f t="shared" si="214"/>
        <v>430</v>
      </c>
      <c r="I481" s="201">
        <f t="shared" si="214"/>
        <v>430</v>
      </c>
      <c r="J481" s="267"/>
      <c r="K481" s="207"/>
      <c r="L481" s="203"/>
    </row>
    <row r="482" spans="1:16" s="113" customFormat="1" ht="31.5" x14ac:dyDescent="0.25">
      <c r="A482" s="367" t="s">
        <v>89</v>
      </c>
      <c r="B482" s="491">
        <v>903</v>
      </c>
      <c r="C482" s="370" t="s">
        <v>162</v>
      </c>
      <c r="D482" s="370" t="s">
        <v>106</v>
      </c>
      <c r="E482" s="370" t="s">
        <v>330</v>
      </c>
      <c r="F482" s="370" t="s">
        <v>90</v>
      </c>
      <c r="G482" s="201">
        <v>430</v>
      </c>
      <c r="H482" s="201">
        <v>430</v>
      </c>
      <c r="I482" s="201">
        <v>430</v>
      </c>
      <c r="J482" s="267"/>
      <c r="K482" s="207"/>
      <c r="L482" s="203"/>
    </row>
    <row r="483" spans="1:16" s="113" customFormat="1" ht="15.75" x14ac:dyDescent="0.25">
      <c r="A483" s="199" t="s">
        <v>374</v>
      </c>
      <c r="B483" s="197">
        <v>903</v>
      </c>
      <c r="C483" s="200" t="s">
        <v>162</v>
      </c>
      <c r="D483" s="200" t="s">
        <v>106</v>
      </c>
      <c r="E483" s="200" t="s">
        <v>334</v>
      </c>
      <c r="F483" s="200"/>
      <c r="G483" s="198">
        <f>G484</f>
        <v>11622.96</v>
      </c>
      <c r="H483" s="198">
        <f t="shared" ref="H483:I483" si="215">H484</f>
        <v>11975.22</v>
      </c>
      <c r="I483" s="198">
        <f t="shared" si="215"/>
        <v>12430.49</v>
      </c>
      <c r="J483" s="267"/>
      <c r="K483" s="207"/>
      <c r="L483" s="203"/>
    </row>
    <row r="484" spans="1:16" s="113" customFormat="1" ht="15.75" x14ac:dyDescent="0.25">
      <c r="A484" s="199" t="s">
        <v>742</v>
      </c>
      <c r="B484" s="197">
        <v>903</v>
      </c>
      <c r="C484" s="200" t="s">
        <v>162</v>
      </c>
      <c r="D484" s="200" t="s">
        <v>106</v>
      </c>
      <c r="E484" s="200" t="s">
        <v>389</v>
      </c>
      <c r="F484" s="200"/>
      <c r="G484" s="198">
        <f>G485+G488</f>
        <v>11622.96</v>
      </c>
      <c r="H484" s="198">
        <f t="shared" ref="H484:I484" si="216">H485+H488</f>
        <v>11975.22</v>
      </c>
      <c r="I484" s="198">
        <f t="shared" si="216"/>
        <v>12430.49</v>
      </c>
      <c r="J484" s="482"/>
      <c r="K484" s="207"/>
      <c r="L484" s="203"/>
    </row>
    <row r="485" spans="1:16" s="113" customFormat="1" ht="47.25" x14ac:dyDescent="0.25">
      <c r="A485" s="367" t="s">
        <v>309</v>
      </c>
      <c r="B485" s="491">
        <v>903</v>
      </c>
      <c r="C485" s="370" t="s">
        <v>162</v>
      </c>
      <c r="D485" s="370" t="s">
        <v>106</v>
      </c>
      <c r="E485" s="370" t="s">
        <v>392</v>
      </c>
      <c r="F485" s="370"/>
      <c r="G485" s="201">
        <f>G486</f>
        <v>215</v>
      </c>
      <c r="H485" s="201">
        <f t="shared" ref="H485:I486" si="217">H486</f>
        <v>215</v>
      </c>
      <c r="I485" s="201">
        <f t="shared" si="217"/>
        <v>215</v>
      </c>
      <c r="J485" s="338"/>
      <c r="K485" s="207"/>
      <c r="L485" s="203"/>
    </row>
    <row r="486" spans="1:16" s="113" customFormat="1" ht="78.75" x14ac:dyDescent="0.25">
      <c r="A486" s="367" t="s">
        <v>87</v>
      </c>
      <c r="B486" s="491">
        <v>903</v>
      </c>
      <c r="C486" s="370" t="s">
        <v>162</v>
      </c>
      <c r="D486" s="370" t="s">
        <v>106</v>
      </c>
      <c r="E486" s="370" t="s">
        <v>392</v>
      </c>
      <c r="F486" s="370" t="s">
        <v>88</v>
      </c>
      <c r="G486" s="201">
        <f>G487</f>
        <v>215</v>
      </c>
      <c r="H486" s="201">
        <f t="shared" si="217"/>
        <v>215</v>
      </c>
      <c r="I486" s="201">
        <f t="shared" si="217"/>
        <v>215</v>
      </c>
      <c r="J486" s="338"/>
      <c r="K486" s="207"/>
      <c r="L486" s="203"/>
    </row>
    <row r="487" spans="1:16" s="113" customFormat="1" ht="15.75" x14ac:dyDescent="0.25">
      <c r="A487" s="367" t="s">
        <v>171</v>
      </c>
      <c r="B487" s="491">
        <v>903</v>
      </c>
      <c r="C487" s="370" t="s">
        <v>162</v>
      </c>
      <c r="D487" s="370" t="s">
        <v>106</v>
      </c>
      <c r="E487" s="370" t="s">
        <v>392</v>
      </c>
      <c r="F487" s="370" t="s">
        <v>120</v>
      </c>
      <c r="G487" s="201">
        <v>215</v>
      </c>
      <c r="H487" s="201">
        <v>215</v>
      </c>
      <c r="I487" s="201">
        <v>215</v>
      </c>
      <c r="J487" s="338"/>
      <c r="K487" s="207"/>
      <c r="L487" s="203"/>
    </row>
    <row r="488" spans="1:16" s="113" customFormat="1" ht="15.75" x14ac:dyDescent="0.25">
      <c r="A488" s="367" t="s">
        <v>288</v>
      </c>
      <c r="B488" s="491">
        <v>903</v>
      </c>
      <c r="C488" s="370" t="s">
        <v>162</v>
      </c>
      <c r="D488" s="370" t="s">
        <v>106</v>
      </c>
      <c r="E488" s="370" t="s">
        <v>391</v>
      </c>
      <c r="F488" s="370"/>
      <c r="G488" s="201">
        <f>G489+G491+G493</f>
        <v>11407.96</v>
      </c>
      <c r="H488" s="201">
        <f t="shared" ref="H488:I488" si="218">H489+H491+H493</f>
        <v>11760.22</v>
      </c>
      <c r="I488" s="201">
        <f t="shared" si="218"/>
        <v>12215.49</v>
      </c>
      <c r="J488" s="267"/>
      <c r="K488" s="207"/>
      <c r="L488" s="203"/>
    </row>
    <row r="489" spans="1:16" s="113" customFormat="1" ht="78.75" x14ac:dyDescent="0.25">
      <c r="A489" s="367" t="s">
        <v>87</v>
      </c>
      <c r="B489" s="491">
        <v>903</v>
      </c>
      <c r="C489" s="370" t="s">
        <v>162</v>
      </c>
      <c r="D489" s="370" t="s">
        <v>106</v>
      </c>
      <c r="E489" s="370" t="s">
        <v>391</v>
      </c>
      <c r="F489" s="370" t="s">
        <v>88</v>
      </c>
      <c r="G489" s="201">
        <f>G490</f>
        <v>11029.5</v>
      </c>
      <c r="H489" s="201">
        <f t="shared" ref="H489:I489" si="219">H490</f>
        <v>11381.76</v>
      </c>
      <c r="I489" s="201">
        <f t="shared" si="219"/>
        <v>11837.03</v>
      </c>
      <c r="J489" s="267"/>
      <c r="K489" s="207"/>
      <c r="L489" s="203"/>
    </row>
    <row r="490" spans="1:16" s="113" customFormat="1" ht="21.2" customHeight="1" x14ac:dyDescent="0.25">
      <c r="A490" s="367" t="s">
        <v>171</v>
      </c>
      <c r="B490" s="491">
        <v>903</v>
      </c>
      <c r="C490" s="370" t="s">
        <v>162</v>
      </c>
      <c r="D490" s="370" t="s">
        <v>106</v>
      </c>
      <c r="E490" s="370" t="s">
        <v>391</v>
      </c>
      <c r="F490" s="370" t="s">
        <v>120</v>
      </c>
      <c r="G490" s="18">
        <v>11029.5</v>
      </c>
      <c r="H490" s="18">
        <v>11381.76</v>
      </c>
      <c r="I490" s="18">
        <v>11837.03</v>
      </c>
      <c r="J490" s="267"/>
      <c r="K490" s="207"/>
      <c r="L490" s="207"/>
      <c r="M490" s="214"/>
    </row>
    <row r="491" spans="1:16" s="113" customFormat="1" ht="31.5" x14ac:dyDescent="0.25">
      <c r="A491" s="367" t="s">
        <v>91</v>
      </c>
      <c r="B491" s="491">
        <v>903</v>
      </c>
      <c r="C491" s="370" t="s">
        <v>162</v>
      </c>
      <c r="D491" s="370" t="s">
        <v>106</v>
      </c>
      <c r="E491" s="370" t="s">
        <v>391</v>
      </c>
      <c r="F491" s="370" t="s">
        <v>92</v>
      </c>
      <c r="G491" s="201">
        <f>G492</f>
        <v>378.46</v>
      </c>
      <c r="H491" s="201">
        <f t="shared" ref="H491:I491" si="220">H492</f>
        <v>378.46</v>
      </c>
      <c r="I491" s="201">
        <f t="shared" si="220"/>
        <v>378.46</v>
      </c>
      <c r="J491" s="267"/>
      <c r="K491" s="207"/>
      <c r="L491" s="203"/>
    </row>
    <row r="492" spans="1:16" s="113" customFormat="1" ht="31.5" x14ac:dyDescent="0.25">
      <c r="A492" s="367" t="s">
        <v>93</v>
      </c>
      <c r="B492" s="491">
        <v>903</v>
      </c>
      <c r="C492" s="370" t="s">
        <v>162</v>
      </c>
      <c r="D492" s="370" t="s">
        <v>106</v>
      </c>
      <c r="E492" s="370" t="s">
        <v>391</v>
      </c>
      <c r="F492" s="370" t="s">
        <v>94</v>
      </c>
      <c r="G492" s="18">
        <v>378.46</v>
      </c>
      <c r="H492" s="18">
        <v>378.46</v>
      </c>
      <c r="I492" s="18">
        <v>378.46</v>
      </c>
      <c r="J492" s="267"/>
      <c r="K492" s="207"/>
      <c r="L492" s="203"/>
      <c r="M492" s="214"/>
    </row>
    <row r="493" spans="1:16" s="113" customFormat="1" ht="15.75" hidden="1" x14ac:dyDescent="0.25">
      <c r="A493" s="367" t="s">
        <v>95</v>
      </c>
      <c r="B493" s="491">
        <v>903</v>
      </c>
      <c r="C493" s="370" t="s">
        <v>162</v>
      </c>
      <c r="D493" s="370" t="s">
        <v>106</v>
      </c>
      <c r="E493" s="370" t="s">
        <v>391</v>
      </c>
      <c r="F493" s="370" t="s">
        <v>101</v>
      </c>
      <c r="G493" s="201">
        <f>G494</f>
        <v>0</v>
      </c>
      <c r="H493" s="201">
        <f t="shared" ref="H493:I493" si="221">H494</f>
        <v>0</v>
      </c>
      <c r="I493" s="201">
        <f t="shared" si="221"/>
        <v>0</v>
      </c>
      <c r="J493" s="267"/>
      <c r="K493" s="207"/>
      <c r="L493" s="203"/>
    </row>
    <row r="494" spans="1:16" s="113" customFormat="1" ht="15.75" hidden="1" x14ac:dyDescent="0.25">
      <c r="A494" s="367" t="s">
        <v>226</v>
      </c>
      <c r="B494" s="491">
        <v>903</v>
      </c>
      <c r="C494" s="370" t="s">
        <v>162</v>
      </c>
      <c r="D494" s="370" t="s">
        <v>106</v>
      </c>
      <c r="E494" s="370" t="s">
        <v>391</v>
      </c>
      <c r="F494" s="370" t="s">
        <v>97</v>
      </c>
      <c r="G494" s="201">
        <f>14-12-2</f>
        <v>0</v>
      </c>
      <c r="H494" s="201">
        <f t="shared" ref="H494:I494" si="222">14-12-2</f>
        <v>0</v>
      </c>
      <c r="I494" s="201">
        <f t="shared" si="222"/>
        <v>0</v>
      </c>
      <c r="J494" s="267"/>
      <c r="K494" s="207"/>
      <c r="L494" s="203"/>
    </row>
    <row r="495" spans="1:16" ht="48.2" customHeight="1" x14ac:dyDescent="0.25">
      <c r="A495" s="199" t="s">
        <v>891</v>
      </c>
      <c r="B495" s="197">
        <v>903</v>
      </c>
      <c r="C495" s="200" t="s">
        <v>162</v>
      </c>
      <c r="D495" s="200" t="s">
        <v>106</v>
      </c>
      <c r="E495" s="200" t="s">
        <v>172</v>
      </c>
      <c r="F495" s="200"/>
      <c r="G495" s="198">
        <f t="shared" ref="G495:I499" si="223">G496</f>
        <v>160</v>
      </c>
      <c r="H495" s="198">
        <f t="shared" si="223"/>
        <v>160</v>
      </c>
      <c r="I495" s="198">
        <f t="shared" si="223"/>
        <v>160</v>
      </c>
      <c r="M495" s="113"/>
      <c r="N495" s="1"/>
      <c r="O495" s="1"/>
      <c r="P495" s="1"/>
    </row>
    <row r="496" spans="1:16" ht="31.5" x14ac:dyDescent="0.25">
      <c r="A496" s="199" t="s">
        <v>919</v>
      </c>
      <c r="B496" s="197">
        <v>903</v>
      </c>
      <c r="C496" s="200" t="s">
        <v>162</v>
      </c>
      <c r="D496" s="200" t="s">
        <v>106</v>
      </c>
      <c r="E496" s="200" t="s">
        <v>181</v>
      </c>
      <c r="F496" s="200"/>
      <c r="G496" s="198">
        <f t="shared" si="223"/>
        <v>160</v>
      </c>
      <c r="H496" s="198">
        <f t="shared" si="223"/>
        <v>160</v>
      </c>
      <c r="I496" s="198">
        <f t="shared" si="223"/>
        <v>160</v>
      </c>
      <c r="M496" s="113"/>
      <c r="N496" s="1"/>
      <c r="O496" s="1"/>
      <c r="P496" s="1"/>
    </row>
    <row r="497" spans="1:16" s="113" customFormat="1" ht="31.5" x14ac:dyDescent="0.25">
      <c r="A497" s="199" t="s">
        <v>431</v>
      </c>
      <c r="B497" s="197">
        <v>903</v>
      </c>
      <c r="C497" s="200" t="s">
        <v>162</v>
      </c>
      <c r="D497" s="200" t="s">
        <v>106</v>
      </c>
      <c r="E497" s="200" t="s">
        <v>578</v>
      </c>
      <c r="F497" s="200"/>
      <c r="G497" s="198">
        <f t="shared" si="223"/>
        <v>160</v>
      </c>
      <c r="H497" s="198">
        <f t="shared" si="223"/>
        <v>160</v>
      </c>
      <c r="I497" s="198">
        <f t="shared" si="223"/>
        <v>160</v>
      </c>
      <c r="J497" s="267"/>
      <c r="K497" s="207"/>
      <c r="L497" s="203"/>
    </row>
    <row r="498" spans="1:16" ht="31.5" x14ac:dyDescent="0.25">
      <c r="A498" s="367" t="s">
        <v>430</v>
      </c>
      <c r="B498" s="491">
        <v>903</v>
      </c>
      <c r="C498" s="370" t="s">
        <v>162</v>
      </c>
      <c r="D498" s="370" t="s">
        <v>106</v>
      </c>
      <c r="E498" s="370" t="s">
        <v>579</v>
      </c>
      <c r="F498" s="370"/>
      <c r="G498" s="201">
        <f t="shared" si="223"/>
        <v>160</v>
      </c>
      <c r="H498" s="201">
        <f t="shared" si="223"/>
        <v>160</v>
      </c>
      <c r="I498" s="201">
        <f t="shared" si="223"/>
        <v>160</v>
      </c>
      <c r="M498" s="113"/>
      <c r="N498" s="1"/>
      <c r="O498" s="1"/>
      <c r="P498" s="1"/>
    </row>
    <row r="499" spans="1:16" ht="31.5" x14ac:dyDescent="0.25">
      <c r="A499" s="367" t="s">
        <v>91</v>
      </c>
      <c r="B499" s="491">
        <v>903</v>
      </c>
      <c r="C499" s="370" t="s">
        <v>162</v>
      </c>
      <c r="D499" s="370" t="s">
        <v>106</v>
      </c>
      <c r="E499" s="370" t="s">
        <v>579</v>
      </c>
      <c r="F499" s="370" t="s">
        <v>92</v>
      </c>
      <c r="G499" s="201">
        <f t="shared" si="223"/>
        <v>160</v>
      </c>
      <c r="H499" s="201">
        <f t="shared" si="223"/>
        <v>160</v>
      </c>
      <c r="I499" s="201">
        <f t="shared" si="223"/>
        <v>160</v>
      </c>
      <c r="M499" s="113"/>
      <c r="N499" s="1"/>
      <c r="O499" s="1"/>
      <c r="P499" s="1"/>
    </row>
    <row r="500" spans="1:16" ht="31.5" x14ac:dyDescent="0.25">
      <c r="A500" s="367" t="s">
        <v>93</v>
      </c>
      <c r="B500" s="491">
        <v>903</v>
      </c>
      <c r="C500" s="370" t="s">
        <v>162</v>
      </c>
      <c r="D500" s="370" t="s">
        <v>106</v>
      </c>
      <c r="E500" s="370" t="s">
        <v>579</v>
      </c>
      <c r="F500" s="370" t="s">
        <v>94</v>
      </c>
      <c r="G500" s="201">
        <v>160</v>
      </c>
      <c r="H500" s="201">
        <v>160</v>
      </c>
      <c r="I500" s="201">
        <v>160</v>
      </c>
      <c r="M500" s="113"/>
      <c r="N500" s="1"/>
      <c r="O500" s="1"/>
      <c r="P500" s="1"/>
    </row>
    <row r="501" spans="1:16" s="113" customFormat="1" ht="47.25" x14ac:dyDescent="0.25">
      <c r="A501" s="23" t="s">
        <v>903</v>
      </c>
      <c r="B501" s="197">
        <v>903</v>
      </c>
      <c r="C501" s="200" t="s">
        <v>162</v>
      </c>
      <c r="D501" s="200" t="s">
        <v>106</v>
      </c>
      <c r="E501" s="200" t="s">
        <v>165</v>
      </c>
      <c r="F501" s="200"/>
      <c r="G501" s="198">
        <f>G503</f>
        <v>4</v>
      </c>
      <c r="H501" s="198">
        <f t="shared" ref="H501:I501" si="224">H503</f>
        <v>0</v>
      </c>
      <c r="I501" s="198">
        <f t="shared" si="224"/>
        <v>0</v>
      </c>
      <c r="J501" s="267"/>
      <c r="K501" s="207"/>
      <c r="L501" s="203"/>
    </row>
    <row r="502" spans="1:16" s="113" customFormat="1" ht="63" x14ac:dyDescent="0.25">
      <c r="A502" s="23" t="s">
        <v>457</v>
      </c>
      <c r="B502" s="197">
        <v>903</v>
      </c>
      <c r="C502" s="200" t="s">
        <v>162</v>
      </c>
      <c r="D502" s="200" t="s">
        <v>106</v>
      </c>
      <c r="E502" s="200" t="s">
        <v>377</v>
      </c>
      <c r="F502" s="200"/>
      <c r="G502" s="198">
        <f>G505</f>
        <v>4</v>
      </c>
      <c r="H502" s="198">
        <f t="shared" ref="H502:I502" si="225">H505</f>
        <v>0</v>
      </c>
      <c r="I502" s="198">
        <f t="shared" si="225"/>
        <v>0</v>
      </c>
      <c r="J502" s="267"/>
      <c r="K502" s="207"/>
      <c r="L502" s="203"/>
    </row>
    <row r="503" spans="1:16" s="113" customFormat="1" ht="47.25" x14ac:dyDescent="0.25">
      <c r="A503" s="21" t="s">
        <v>498</v>
      </c>
      <c r="B503" s="491">
        <v>903</v>
      </c>
      <c r="C503" s="370" t="s">
        <v>162</v>
      </c>
      <c r="D503" s="370" t="s">
        <v>106</v>
      </c>
      <c r="E503" s="370" t="s">
        <v>458</v>
      </c>
      <c r="F503" s="370"/>
      <c r="G503" s="201">
        <f>G504</f>
        <v>4</v>
      </c>
      <c r="H503" s="201">
        <f t="shared" ref="H503:I504" si="226">H504</f>
        <v>0</v>
      </c>
      <c r="I503" s="201">
        <f t="shared" si="226"/>
        <v>0</v>
      </c>
      <c r="J503" s="267"/>
      <c r="K503" s="207"/>
      <c r="L503" s="203"/>
    </row>
    <row r="504" spans="1:16" s="113" customFormat="1" ht="31.5" x14ac:dyDescent="0.25">
      <c r="A504" s="367" t="s">
        <v>91</v>
      </c>
      <c r="B504" s="491">
        <v>903</v>
      </c>
      <c r="C504" s="370" t="s">
        <v>162</v>
      </c>
      <c r="D504" s="370" t="s">
        <v>106</v>
      </c>
      <c r="E504" s="370" t="s">
        <v>458</v>
      </c>
      <c r="F504" s="370" t="s">
        <v>92</v>
      </c>
      <c r="G504" s="201">
        <f>G505</f>
        <v>4</v>
      </c>
      <c r="H504" s="201">
        <f t="shared" si="226"/>
        <v>0</v>
      </c>
      <c r="I504" s="201">
        <f t="shared" si="226"/>
        <v>0</v>
      </c>
      <c r="J504" s="267"/>
      <c r="K504" s="207"/>
      <c r="L504" s="203"/>
    </row>
    <row r="505" spans="1:16" s="113" customFormat="1" ht="31.5" x14ac:dyDescent="0.25">
      <c r="A505" s="367" t="s">
        <v>93</v>
      </c>
      <c r="B505" s="491">
        <v>903</v>
      </c>
      <c r="C505" s="370" t="s">
        <v>162</v>
      </c>
      <c r="D505" s="370" t="s">
        <v>106</v>
      </c>
      <c r="E505" s="370" t="s">
        <v>458</v>
      </c>
      <c r="F505" s="370" t="s">
        <v>94</v>
      </c>
      <c r="G505" s="201">
        <v>4</v>
      </c>
      <c r="H505" s="201">
        <v>0</v>
      </c>
      <c r="I505" s="201">
        <v>0</v>
      </c>
      <c r="J505" s="267"/>
      <c r="K505" s="207"/>
      <c r="L505" s="203"/>
    </row>
    <row r="506" spans="1:16" ht="15.75" x14ac:dyDescent="0.25">
      <c r="A506" s="199" t="s">
        <v>136</v>
      </c>
      <c r="B506" s="197">
        <v>903</v>
      </c>
      <c r="C506" s="200" t="s">
        <v>137</v>
      </c>
      <c r="D506" s="200"/>
      <c r="E506" s="200"/>
      <c r="F506" s="200"/>
      <c r="G506" s="198">
        <f>G507</f>
        <v>1321</v>
      </c>
      <c r="H506" s="198">
        <f t="shared" ref="H506:I507" si="227">H507</f>
        <v>1421</v>
      </c>
      <c r="I506" s="198">
        <f t="shared" si="227"/>
        <v>571</v>
      </c>
      <c r="M506" s="113"/>
      <c r="N506" s="1"/>
      <c r="O506" s="1"/>
      <c r="P506" s="1"/>
    </row>
    <row r="507" spans="1:16" ht="15.75" x14ac:dyDescent="0.25">
      <c r="A507" s="199" t="s">
        <v>144</v>
      </c>
      <c r="B507" s="197">
        <v>903</v>
      </c>
      <c r="C507" s="200" t="s">
        <v>137</v>
      </c>
      <c r="D507" s="200" t="s">
        <v>123</v>
      </c>
      <c r="E507" s="200"/>
      <c r="F507" s="200"/>
      <c r="G507" s="198">
        <f>G508</f>
        <v>1321</v>
      </c>
      <c r="H507" s="198">
        <f t="shared" si="227"/>
        <v>1421</v>
      </c>
      <c r="I507" s="198">
        <f t="shared" si="227"/>
        <v>571</v>
      </c>
      <c r="M507" s="113"/>
      <c r="N507" s="1"/>
      <c r="O507" s="1"/>
      <c r="P507" s="1"/>
    </row>
    <row r="508" spans="1:16" ht="45" customHeight="1" x14ac:dyDescent="0.25">
      <c r="A508" s="199" t="s">
        <v>891</v>
      </c>
      <c r="B508" s="197">
        <v>903</v>
      </c>
      <c r="C508" s="200" t="s">
        <v>137</v>
      </c>
      <c r="D508" s="200" t="s">
        <v>123</v>
      </c>
      <c r="E508" s="200" t="s">
        <v>172</v>
      </c>
      <c r="F508" s="200"/>
      <c r="G508" s="198">
        <f>G509+G514</f>
        <v>1321</v>
      </c>
      <c r="H508" s="198">
        <f t="shared" ref="H508:I508" si="228">H509+H514</f>
        <v>1421</v>
      </c>
      <c r="I508" s="198">
        <f t="shared" si="228"/>
        <v>571</v>
      </c>
      <c r="M508" s="113"/>
      <c r="N508" s="1"/>
      <c r="O508" s="1"/>
      <c r="P508" s="1"/>
    </row>
    <row r="509" spans="1:16" ht="33.75" customHeight="1" x14ac:dyDescent="0.25">
      <c r="A509" s="199" t="s">
        <v>177</v>
      </c>
      <c r="B509" s="197">
        <v>903</v>
      </c>
      <c r="C509" s="200" t="s">
        <v>137</v>
      </c>
      <c r="D509" s="200" t="s">
        <v>123</v>
      </c>
      <c r="E509" s="200" t="s">
        <v>178</v>
      </c>
      <c r="F509" s="200"/>
      <c r="G509" s="198">
        <f t="shared" ref="G509:I512" si="229">G510</f>
        <v>314</v>
      </c>
      <c r="H509" s="198">
        <f t="shared" si="229"/>
        <v>314</v>
      </c>
      <c r="I509" s="198">
        <f t="shared" si="229"/>
        <v>314</v>
      </c>
      <c r="M509" s="113"/>
      <c r="N509" s="1"/>
      <c r="O509" s="1"/>
      <c r="P509" s="1"/>
    </row>
    <row r="510" spans="1:16" s="113" customFormat="1" ht="33.75" customHeight="1" x14ac:dyDescent="0.25">
      <c r="A510" s="199" t="s">
        <v>358</v>
      </c>
      <c r="B510" s="197">
        <v>903</v>
      </c>
      <c r="C510" s="200" t="s">
        <v>137</v>
      </c>
      <c r="D510" s="200" t="s">
        <v>123</v>
      </c>
      <c r="E510" s="200" t="s">
        <v>357</v>
      </c>
      <c r="F510" s="200"/>
      <c r="G510" s="198">
        <f t="shared" si="229"/>
        <v>314</v>
      </c>
      <c r="H510" s="198">
        <f t="shared" si="229"/>
        <v>314</v>
      </c>
      <c r="I510" s="198">
        <f t="shared" si="229"/>
        <v>314</v>
      </c>
      <c r="J510" s="267"/>
      <c r="K510" s="207"/>
      <c r="L510" s="203"/>
    </row>
    <row r="511" spans="1:16" ht="31.5" x14ac:dyDescent="0.25">
      <c r="A511" s="367" t="s">
        <v>302</v>
      </c>
      <c r="B511" s="491">
        <v>903</v>
      </c>
      <c r="C511" s="370" t="s">
        <v>137</v>
      </c>
      <c r="D511" s="370" t="s">
        <v>123</v>
      </c>
      <c r="E511" s="370" t="s">
        <v>359</v>
      </c>
      <c r="F511" s="370"/>
      <c r="G511" s="201">
        <f t="shared" si="229"/>
        <v>314</v>
      </c>
      <c r="H511" s="201">
        <f t="shared" si="229"/>
        <v>314</v>
      </c>
      <c r="I511" s="201">
        <f t="shared" si="229"/>
        <v>314</v>
      </c>
      <c r="M511" s="113"/>
      <c r="N511" s="1"/>
      <c r="O511" s="1"/>
      <c r="P511" s="1"/>
    </row>
    <row r="512" spans="1:16" ht="15.75" x14ac:dyDescent="0.25">
      <c r="A512" s="367" t="s">
        <v>140</v>
      </c>
      <c r="B512" s="491">
        <v>903</v>
      </c>
      <c r="C512" s="370" t="s">
        <v>137</v>
      </c>
      <c r="D512" s="370" t="s">
        <v>123</v>
      </c>
      <c r="E512" s="370" t="s">
        <v>359</v>
      </c>
      <c r="F512" s="370" t="s">
        <v>141</v>
      </c>
      <c r="G512" s="201">
        <f t="shared" si="229"/>
        <v>314</v>
      </c>
      <c r="H512" s="201">
        <f t="shared" si="229"/>
        <v>314</v>
      </c>
      <c r="I512" s="201">
        <f t="shared" si="229"/>
        <v>314</v>
      </c>
      <c r="M512" s="113"/>
      <c r="N512" s="1"/>
      <c r="O512" s="1"/>
      <c r="P512" s="1"/>
    </row>
    <row r="513" spans="1:16" ht="31.5" x14ac:dyDescent="0.25">
      <c r="A513" s="367" t="s">
        <v>142</v>
      </c>
      <c r="B513" s="491">
        <v>903</v>
      </c>
      <c r="C513" s="370" t="s">
        <v>137</v>
      </c>
      <c r="D513" s="370" t="s">
        <v>123</v>
      </c>
      <c r="E513" s="370" t="s">
        <v>359</v>
      </c>
      <c r="F513" s="370" t="s">
        <v>143</v>
      </c>
      <c r="G513" s="201">
        <v>314</v>
      </c>
      <c r="H513" s="201">
        <v>314</v>
      </c>
      <c r="I513" s="201">
        <v>314</v>
      </c>
      <c r="M513" s="113"/>
      <c r="N513" s="1"/>
      <c r="O513" s="1"/>
      <c r="P513" s="1"/>
    </row>
    <row r="514" spans="1:16" ht="31.5" x14ac:dyDescent="0.25">
      <c r="A514" s="199" t="s">
        <v>893</v>
      </c>
      <c r="B514" s="197">
        <v>903</v>
      </c>
      <c r="C514" s="197">
        <v>10</v>
      </c>
      <c r="D514" s="200" t="s">
        <v>123</v>
      </c>
      <c r="E514" s="200" t="s">
        <v>181</v>
      </c>
      <c r="F514" s="200"/>
      <c r="G514" s="198">
        <f>G515+G521+G527</f>
        <v>1007</v>
      </c>
      <c r="H514" s="198">
        <f t="shared" ref="H514:I514" si="230">H515+H521+H527</f>
        <v>1107</v>
      </c>
      <c r="I514" s="198">
        <f t="shared" si="230"/>
        <v>257</v>
      </c>
      <c r="M514" s="113"/>
      <c r="N514" s="1"/>
      <c r="O514" s="1"/>
      <c r="P514" s="1"/>
    </row>
    <row r="515" spans="1:16" s="113" customFormat="1" ht="31.5" x14ac:dyDescent="0.25">
      <c r="A515" s="199" t="s">
        <v>468</v>
      </c>
      <c r="B515" s="197">
        <v>903</v>
      </c>
      <c r="C515" s="200" t="s">
        <v>137</v>
      </c>
      <c r="D515" s="200" t="s">
        <v>123</v>
      </c>
      <c r="E515" s="200" t="s">
        <v>366</v>
      </c>
      <c r="F515" s="200"/>
      <c r="G515" s="198">
        <f>G516</f>
        <v>630</v>
      </c>
      <c r="H515" s="198">
        <f t="shared" ref="H515:I515" si="231">H516</f>
        <v>630</v>
      </c>
      <c r="I515" s="198">
        <f t="shared" si="231"/>
        <v>0</v>
      </c>
      <c r="J515" s="267"/>
      <c r="K515" s="207"/>
      <c r="L515" s="203"/>
    </row>
    <row r="516" spans="1:16" s="113" customFormat="1" ht="39.75" customHeight="1" x14ac:dyDescent="0.25">
      <c r="A516" s="28" t="s">
        <v>469</v>
      </c>
      <c r="B516" s="491">
        <v>903</v>
      </c>
      <c r="C516" s="370" t="s">
        <v>137</v>
      </c>
      <c r="D516" s="370" t="s">
        <v>123</v>
      </c>
      <c r="E516" s="370" t="s">
        <v>581</v>
      </c>
      <c r="F516" s="370"/>
      <c r="G516" s="201">
        <f>G519+G518</f>
        <v>630</v>
      </c>
      <c r="H516" s="201">
        <f t="shared" ref="H516:I516" si="232">H519+H518</f>
        <v>630</v>
      </c>
      <c r="I516" s="201">
        <f t="shared" si="232"/>
        <v>0</v>
      </c>
      <c r="J516" s="267"/>
      <c r="K516" s="207"/>
      <c r="L516" s="203"/>
    </row>
    <row r="517" spans="1:16" s="113" customFormat="1" ht="31.5" hidden="1" x14ac:dyDescent="0.25">
      <c r="A517" s="367" t="s">
        <v>91</v>
      </c>
      <c r="B517" s="491">
        <v>903</v>
      </c>
      <c r="C517" s="370" t="s">
        <v>137</v>
      </c>
      <c r="D517" s="370" t="s">
        <v>123</v>
      </c>
      <c r="E517" s="370" t="s">
        <v>581</v>
      </c>
      <c r="F517" s="370" t="s">
        <v>92</v>
      </c>
      <c r="G517" s="201">
        <f>G518</f>
        <v>0</v>
      </c>
      <c r="H517" s="201">
        <f t="shared" ref="H517:I517" si="233">H518</f>
        <v>0</v>
      </c>
      <c r="I517" s="201">
        <f t="shared" si="233"/>
        <v>0</v>
      </c>
      <c r="J517" s="267"/>
      <c r="K517" s="207"/>
      <c r="L517" s="203"/>
    </row>
    <row r="518" spans="1:16" s="113" customFormat="1" ht="31.5" hidden="1" x14ac:dyDescent="0.25">
      <c r="A518" s="367" t="s">
        <v>93</v>
      </c>
      <c r="B518" s="491">
        <v>903</v>
      </c>
      <c r="C518" s="370" t="s">
        <v>137</v>
      </c>
      <c r="D518" s="370" t="s">
        <v>123</v>
      </c>
      <c r="E518" s="370" t="s">
        <v>581</v>
      </c>
      <c r="F518" s="370" t="s">
        <v>94</v>
      </c>
      <c r="G518" s="201"/>
      <c r="H518" s="201"/>
      <c r="I518" s="201"/>
      <c r="J518" s="267"/>
      <c r="K518" s="207"/>
      <c r="L518" s="203"/>
    </row>
    <row r="519" spans="1:16" s="113" customFormat="1" ht="15.75" x14ac:dyDescent="0.25">
      <c r="A519" s="367" t="s">
        <v>140</v>
      </c>
      <c r="B519" s="491">
        <v>903</v>
      </c>
      <c r="C519" s="370" t="s">
        <v>137</v>
      </c>
      <c r="D519" s="370" t="s">
        <v>123</v>
      </c>
      <c r="E519" s="370" t="s">
        <v>581</v>
      </c>
      <c r="F519" s="370" t="s">
        <v>141</v>
      </c>
      <c r="G519" s="201">
        <f>G520</f>
        <v>630</v>
      </c>
      <c r="H519" s="201">
        <f t="shared" ref="H519:I519" si="234">H520</f>
        <v>630</v>
      </c>
      <c r="I519" s="201">
        <f t="shared" si="234"/>
        <v>0</v>
      </c>
      <c r="J519" s="267"/>
      <c r="K519" s="207"/>
      <c r="L519" s="203"/>
    </row>
    <row r="520" spans="1:16" s="113" customFormat="1" ht="31.5" x14ac:dyDescent="0.25">
      <c r="A520" s="367" t="s">
        <v>175</v>
      </c>
      <c r="B520" s="491">
        <v>903</v>
      </c>
      <c r="C520" s="370" t="s">
        <v>137</v>
      </c>
      <c r="D520" s="370" t="s">
        <v>123</v>
      </c>
      <c r="E520" s="370" t="s">
        <v>581</v>
      </c>
      <c r="F520" s="370" t="s">
        <v>176</v>
      </c>
      <c r="G520" s="201">
        <v>630</v>
      </c>
      <c r="H520" s="201">
        <v>630</v>
      </c>
      <c r="I520" s="201">
        <v>0</v>
      </c>
      <c r="J520" s="267"/>
      <c r="K520" s="207"/>
      <c r="L520" s="203"/>
    </row>
    <row r="521" spans="1:16" s="113" customFormat="1" ht="31.5" x14ac:dyDescent="0.25">
      <c r="A521" s="199" t="s">
        <v>1067</v>
      </c>
      <c r="B521" s="197">
        <v>903</v>
      </c>
      <c r="C521" s="197">
        <v>10</v>
      </c>
      <c r="D521" s="200" t="s">
        <v>123</v>
      </c>
      <c r="E521" s="200" t="s">
        <v>583</v>
      </c>
      <c r="F521" s="200"/>
      <c r="G521" s="198">
        <f>G522</f>
        <v>157</v>
      </c>
      <c r="H521" s="198">
        <f t="shared" ref="H521:I521" si="235">H522</f>
        <v>257</v>
      </c>
      <c r="I521" s="198">
        <f t="shared" si="235"/>
        <v>257</v>
      </c>
      <c r="J521" s="267"/>
      <c r="K521" s="207"/>
      <c r="L521" s="203"/>
    </row>
    <row r="522" spans="1:16" s="113" customFormat="1" ht="31.5" x14ac:dyDescent="0.25">
      <c r="A522" s="367" t="s">
        <v>582</v>
      </c>
      <c r="B522" s="491">
        <v>903</v>
      </c>
      <c r="C522" s="370" t="s">
        <v>137</v>
      </c>
      <c r="D522" s="370" t="s">
        <v>123</v>
      </c>
      <c r="E522" s="370" t="s">
        <v>584</v>
      </c>
      <c r="F522" s="370"/>
      <c r="G522" s="201">
        <f>G524+G526</f>
        <v>157</v>
      </c>
      <c r="H522" s="201">
        <f t="shared" ref="H522:I522" si="236">H524+H526</f>
        <v>257</v>
      </c>
      <c r="I522" s="201">
        <f t="shared" si="236"/>
        <v>257</v>
      </c>
      <c r="J522" s="267"/>
      <c r="K522" s="207"/>
      <c r="L522" s="203"/>
    </row>
    <row r="523" spans="1:16" s="113" customFormat="1" ht="31.5" hidden="1" x14ac:dyDescent="0.25">
      <c r="A523" s="367" t="s">
        <v>91</v>
      </c>
      <c r="B523" s="491">
        <v>903</v>
      </c>
      <c r="C523" s="370" t="s">
        <v>137</v>
      </c>
      <c r="D523" s="370" t="s">
        <v>123</v>
      </c>
      <c r="E523" s="370" t="s">
        <v>584</v>
      </c>
      <c r="F523" s="370" t="s">
        <v>92</v>
      </c>
      <c r="G523" s="201">
        <f>G524</f>
        <v>0</v>
      </c>
      <c r="H523" s="201">
        <f t="shared" ref="H523:I523" si="237">H524</f>
        <v>0</v>
      </c>
      <c r="I523" s="201">
        <f t="shared" si="237"/>
        <v>0</v>
      </c>
      <c r="J523" s="267"/>
      <c r="K523" s="207"/>
      <c r="L523" s="203"/>
    </row>
    <row r="524" spans="1:16" s="113" customFormat="1" ht="31.5" hidden="1" x14ac:dyDescent="0.25">
      <c r="A524" s="367" t="s">
        <v>93</v>
      </c>
      <c r="B524" s="491">
        <v>903</v>
      </c>
      <c r="C524" s="370" t="s">
        <v>137</v>
      </c>
      <c r="D524" s="370" t="s">
        <v>123</v>
      </c>
      <c r="E524" s="370" t="s">
        <v>584</v>
      </c>
      <c r="F524" s="370" t="s">
        <v>94</v>
      </c>
      <c r="G524" s="201">
        <v>0</v>
      </c>
      <c r="H524" s="201">
        <v>0</v>
      </c>
      <c r="I524" s="201">
        <v>0</v>
      </c>
      <c r="J524" s="267"/>
      <c r="K524" s="207"/>
      <c r="L524" s="203"/>
    </row>
    <row r="525" spans="1:16" s="113" customFormat="1" ht="15.75" x14ac:dyDescent="0.25">
      <c r="A525" s="367" t="s">
        <v>140</v>
      </c>
      <c r="B525" s="491">
        <v>903</v>
      </c>
      <c r="C525" s="370" t="s">
        <v>137</v>
      </c>
      <c r="D525" s="370" t="s">
        <v>123</v>
      </c>
      <c r="E525" s="370" t="s">
        <v>584</v>
      </c>
      <c r="F525" s="370" t="s">
        <v>141</v>
      </c>
      <c r="G525" s="201">
        <f>G526</f>
        <v>157</v>
      </c>
      <c r="H525" s="201">
        <f t="shared" ref="H525:I525" si="238">H526</f>
        <v>257</v>
      </c>
      <c r="I525" s="201">
        <f t="shared" si="238"/>
        <v>257</v>
      </c>
      <c r="J525" s="267"/>
      <c r="K525" s="207"/>
      <c r="L525" s="203"/>
    </row>
    <row r="526" spans="1:16" s="113" customFormat="1" ht="31.5" x14ac:dyDescent="0.25">
      <c r="A526" s="367" t="s">
        <v>175</v>
      </c>
      <c r="B526" s="491">
        <v>903</v>
      </c>
      <c r="C526" s="370" t="s">
        <v>137</v>
      </c>
      <c r="D526" s="370" t="s">
        <v>123</v>
      </c>
      <c r="E526" s="370" t="s">
        <v>584</v>
      </c>
      <c r="F526" s="370" t="s">
        <v>176</v>
      </c>
      <c r="G526" s="201">
        <v>157</v>
      </c>
      <c r="H526" s="201">
        <v>257</v>
      </c>
      <c r="I526" s="201">
        <v>257</v>
      </c>
      <c r="J526" s="267"/>
      <c r="K526" s="207"/>
      <c r="L526" s="203"/>
    </row>
    <row r="527" spans="1:16" s="113" customFormat="1" ht="31.5" x14ac:dyDescent="0.25">
      <c r="A527" s="199" t="s">
        <v>431</v>
      </c>
      <c r="B527" s="197">
        <v>903</v>
      </c>
      <c r="C527" s="197">
        <v>10</v>
      </c>
      <c r="D527" s="200" t="s">
        <v>123</v>
      </c>
      <c r="E527" s="200" t="s">
        <v>578</v>
      </c>
      <c r="F527" s="200"/>
      <c r="G527" s="198">
        <f t="shared" ref="G527:I529" si="239">G528</f>
        <v>220</v>
      </c>
      <c r="H527" s="198">
        <f t="shared" si="239"/>
        <v>220</v>
      </c>
      <c r="I527" s="198">
        <f t="shared" si="239"/>
        <v>0</v>
      </c>
      <c r="J527" s="267"/>
      <c r="K527" s="207"/>
      <c r="L527" s="203"/>
    </row>
    <row r="528" spans="1:16" ht="15.75" x14ac:dyDescent="0.25">
      <c r="A528" s="367" t="s">
        <v>466</v>
      </c>
      <c r="B528" s="491">
        <v>903</v>
      </c>
      <c r="C528" s="370" t="s">
        <v>137</v>
      </c>
      <c r="D528" s="370" t="s">
        <v>123</v>
      </c>
      <c r="E528" s="370" t="s">
        <v>580</v>
      </c>
      <c r="F528" s="370"/>
      <c r="G528" s="201">
        <f t="shared" si="239"/>
        <v>220</v>
      </c>
      <c r="H528" s="201">
        <f t="shared" si="239"/>
        <v>220</v>
      </c>
      <c r="I528" s="201">
        <f t="shared" si="239"/>
        <v>0</v>
      </c>
      <c r="M528" s="113"/>
      <c r="N528" s="1"/>
      <c r="O528" s="1"/>
      <c r="P528" s="1"/>
    </row>
    <row r="529" spans="1:16" ht="15.75" x14ac:dyDescent="0.25">
      <c r="A529" s="367" t="s">
        <v>140</v>
      </c>
      <c r="B529" s="491">
        <v>903</v>
      </c>
      <c r="C529" s="370" t="s">
        <v>137</v>
      </c>
      <c r="D529" s="370" t="s">
        <v>123</v>
      </c>
      <c r="E529" s="370" t="s">
        <v>580</v>
      </c>
      <c r="F529" s="370" t="s">
        <v>141</v>
      </c>
      <c r="G529" s="201">
        <f t="shared" si="239"/>
        <v>220</v>
      </c>
      <c r="H529" s="201">
        <f t="shared" si="239"/>
        <v>220</v>
      </c>
      <c r="I529" s="201">
        <f t="shared" si="239"/>
        <v>0</v>
      </c>
      <c r="M529" s="113"/>
      <c r="N529" s="1"/>
      <c r="O529" s="1"/>
      <c r="P529" s="1"/>
    </row>
    <row r="530" spans="1:16" ht="31.5" x14ac:dyDescent="0.25">
      <c r="A530" s="367" t="s">
        <v>175</v>
      </c>
      <c r="B530" s="491">
        <v>903</v>
      </c>
      <c r="C530" s="370" t="s">
        <v>137</v>
      </c>
      <c r="D530" s="370" t="s">
        <v>123</v>
      </c>
      <c r="E530" s="370" t="s">
        <v>580</v>
      </c>
      <c r="F530" s="370" t="s">
        <v>176</v>
      </c>
      <c r="G530" s="201">
        <v>220</v>
      </c>
      <c r="H530" s="201">
        <v>220</v>
      </c>
      <c r="I530" s="201">
        <v>0</v>
      </c>
      <c r="M530" s="113"/>
      <c r="N530" s="1"/>
      <c r="O530" s="1"/>
      <c r="P530" s="1"/>
    </row>
    <row r="531" spans="1:16" s="113" customFormat="1" ht="15.75" x14ac:dyDescent="0.25">
      <c r="A531" s="199" t="s">
        <v>233</v>
      </c>
      <c r="B531" s="197">
        <v>903</v>
      </c>
      <c r="C531" s="200" t="s">
        <v>135</v>
      </c>
      <c r="D531" s="370"/>
      <c r="E531" s="370"/>
      <c r="F531" s="370"/>
      <c r="G531" s="198">
        <f>G532</f>
        <v>5972.94</v>
      </c>
      <c r="H531" s="198">
        <f t="shared" ref="H531:I531" si="240">H532</f>
        <v>6270.39</v>
      </c>
      <c r="I531" s="198">
        <f t="shared" si="240"/>
        <v>6465.28</v>
      </c>
      <c r="J531" s="267"/>
      <c r="K531" s="207"/>
      <c r="L531" s="203"/>
    </row>
    <row r="532" spans="1:16" s="113" customFormat="1" ht="15.75" x14ac:dyDescent="0.25">
      <c r="A532" s="199" t="s">
        <v>234</v>
      </c>
      <c r="B532" s="197">
        <v>903</v>
      </c>
      <c r="C532" s="200" t="s">
        <v>135</v>
      </c>
      <c r="D532" s="200" t="s">
        <v>122</v>
      </c>
      <c r="E532" s="200"/>
      <c r="F532" s="200"/>
      <c r="G532" s="198">
        <f>G533+G546</f>
        <v>5972.94</v>
      </c>
      <c r="H532" s="198">
        <f t="shared" ref="H532:I532" si="241">H533+H546</f>
        <v>6270.39</v>
      </c>
      <c r="I532" s="198">
        <f t="shared" si="241"/>
        <v>6465.28</v>
      </c>
      <c r="J532" s="267"/>
      <c r="K532" s="207"/>
      <c r="L532" s="203"/>
    </row>
    <row r="533" spans="1:16" s="113" customFormat="1" ht="31.5" x14ac:dyDescent="0.25">
      <c r="A533" s="199" t="s">
        <v>647</v>
      </c>
      <c r="B533" s="197">
        <v>903</v>
      </c>
      <c r="C533" s="200" t="s">
        <v>135</v>
      </c>
      <c r="D533" s="200" t="s">
        <v>122</v>
      </c>
      <c r="E533" s="200" t="s">
        <v>150</v>
      </c>
      <c r="F533" s="200"/>
      <c r="G533" s="198">
        <f>G534+G542</f>
        <v>5894.94</v>
      </c>
      <c r="H533" s="198">
        <f t="shared" ref="H533:I533" si="242">H534+H542</f>
        <v>6192.39</v>
      </c>
      <c r="I533" s="198">
        <f t="shared" si="242"/>
        <v>6387.28</v>
      </c>
      <c r="J533" s="267"/>
      <c r="K533" s="207"/>
      <c r="L533" s="203"/>
    </row>
    <row r="534" spans="1:16" s="113" customFormat="1" ht="31.5" x14ac:dyDescent="0.25">
      <c r="A534" s="199" t="s">
        <v>628</v>
      </c>
      <c r="B534" s="197">
        <v>903</v>
      </c>
      <c r="C534" s="200" t="s">
        <v>135</v>
      </c>
      <c r="D534" s="200" t="s">
        <v>122</v>
      </c>
      <c r="E534" s="200" t="s">
        <v>565</v>
      </c>
      <c r="F534" s="200"/>
      <c r="G534" s="198">
        <f>G535</f>
        <v>5636.94</v>
      </c>
      <c r="H534" s="198">
        <f t="shared" ref="H534:I534" si="243">H535</f>
        <v>5934.39</v>
      </c>
      <c r="I534" s="198">
        <f t="shared" si="243"/>
        <v>6129.28</v>
      </c>
      <c r="J534" s="267"/>
      <c r="K534" s="207"/>
      <c r="L534" s="203"/>
    </row>
    <row r="535" spans="1:16" s="113" customFormat="1" ht="15.75" x14ac:dyDescent="0.25">
      <c r="A535" s="367" t="s">
        <v>288</v>
      </c>
      <c r="B535" s="491">
        <v>903</v>
      </c>
      <c r="C535" s="370" t="s">
        <v>135</v>
      </c>
      <c r="D535" s="370" t="s">
        <v>122</v>
      </c>
      <c r="E535" s="370" t="s">
        <v>566</v>
      </c>
      <c r="F535" s="370"/>
      <c r="G535" s="201">
        <f>G536+G538+G540</f>
        <v>5636.94</v>
      </c>
      <c r="H535" s="201">
        <f t="shared" ref="H535:I535" si="244">H536+H538+H540</f>
        <v>5934.39</v>
      </c>
      <c r="I535" s="201">
        <f t="shared" si="244"/>
        <v>6129.28</v>
      </c>
      <c r="J535" s="267"/>
      <c r="K535" s="207"/>
      <c r="L535" s="203"/>
    </row>
    <row r="536" spans="1:16" s="113" customFormat="1" ht="78.75" x14ac:dyDescent="0.25">
      <c r="A536" s="367" t="s">
        <v>87</v>
      </c>
      <c r="B536" s="491">
        <v>903</v>
      </c>
      <c r="C536" s="370" t="s">
        <v>135</v>
      </c>
      <c r="D536" s="370" t="s">
        <v>122</v>
      </c>
      <c r="E536" s="370" t="s">
        <v>566</v>
      </c>
      <c r="F536" s="370" t="s">
        <v>88</v>
      </c>
      <c r="G536" s="201">
        <f>G537</f>
        <v>4677.9399999999996</v>
      </c>
      <c r="H536" s="201">
        <f t="shared" ref="H536:I536" si="245">H537</f>
        <v>4865.05</v>
      </c>
      <c r="I536" s="201">
        <f t="shared" si="245"/>
        <v>5059.6499999999996</v>
      </c>
      <c r="J536" s="267"/>
      <c r="K536" s="207"/>
      <c r="L536" s="203"/>
    </row>
    <row r="537" spans="1:16" s="113" customFormat="1" ht="15.75" x14ac:dyDescent="0.25">
      <c r="A537" s="367" t="s">
        <v>119</v>
      </c>
      <c r="B537" s="491">
        <v>903</v>
      </c>
      <c r="C537" s="370" t="s">
        <v>135</v>
      </c>
      <c r="D537" s="370" t="s">
        <v>122</v>
      </c>
      <c r="E537" s="370" t="s">
        <v>566</v>
      </c>
      <c r="F537" s="370" t="s">
        <v>120</v>
      </c>
      <c r="G537" s="18">
        <v>4677.9399999999996</v>
      </c>
      <c r="H537" s="18">
        <v>4865.05</v>
      </c>
      <c r="I537" s="18">
        <v>5059.6499999999996</v>
      </c>
      <c r="J537" s="267"/>
      <c r="K537" s="207"/>
      <c r="L537" s="207"/>
    </row>
    <row r="538" spans="1:16" s="113" customFormat="1" ht="31.5" x14ac:dyDescent="0.25">
      <c r="A538" s="367" t="s">
        <v>91</v>
      </c>
      <c r="B538" s="491">
        <v>903</v>
      </c>
      <c r="C538" s="370" t="s">
        <v>135</v>
      </c>
      <c r="D538" s="370" t="s">
        <v>122</v>
      </c>
      <c r="E538" s="370" t="s">
        <v>566</v>
      </c>
      <c r="F538" s="370" t="s">
        <v>92</v>
      </c>
      <c r="G538" s="201">
        <f>G539</f>
        <v>941.5</v>
      </c>
      <c r="H538" s="201">
        <f t="shared" ref="H538:I538" si="246">H539</f>
        <v>1051.8399999999999</v>
      </c>
      <c r="I538" s="201">
        <f t="shared" si="246"/>
        <v>1052.1300000000001</v>
      </c>
      <c r="J538" s="267"/>
      <c r="K538" s="207"/>
      <c r="L538" s="203"/>
    </row>
    <row r="539" spans="1:16" s="113" customFormat="1" ht="31.5" x14ac:dyDescent="0.25">
      <c r="A539" s="367" t="s">
        <v>93</v>
      </c>
      <c r="B539" s="491">
        <v>903</v>
      </c>
      <c r="C539" s="370" t="s">
        <v>135</v>
      </c>
      <c r="D539" s="370" t="s">
        <v>122</v>
      </c>
      <c r="E539" s="370" t="s">
        <v>566</v>
      </c>
      <c r="F539" s="370" t="s">
        <v>94</v>
      </c>
      <c r="G539" s="18">
        <v>941.5</v>
      </c>
      <c r="H539" s="18">
        <v>1051.8399999999999</v>
      </c>
      <c r="I539" s="18">
        <v>1052.1300000000001</v>
      </c>
      <c r="J539" s="267"/>
      <c r="K539" s="207"/>
      <c r="L539" s="203"/>
    </row>
    <row r="540" spans="1:16" s="113" customFormat="1" ht="15.75" x14ac:dyDescent="0.25">
      <c r="A540" s="367" t="s">
        <v>95</v>
      </c>
      <c r="B540" s="491">
        <v>903</v>
      </c>
      <c r="C540" s="370" t="s">
        <v>135</v>
      </c>
      <c r="D540" s="370" t="s">
        <v>122</v>
      </c>
      <c r="E540" s="370" t="s">
        <v>566</v>
      </c>
      <c r="F540" s="370" t="s">
        <v>101</v>
      </c>
      <c r="G540" s="201">
        <f>G541</f>
        <v>17.5</v>
      </c>
      <c r="H540" s="201">
        <f t="shared" ref="H540:I540" si="247">H541</f>
        <v>17.5</v>
      </c>
      <c r="I540" s="201">
        <f t="shared" si="247"/>
        <v>17.5</v>
      </c>
      <c r="J540" s="267"/>
      <c r="K540" s="207"/>
      <c r="L540" s="203"/>
    </row>
    <row r="541" spans="1:16" s="113" customFormat="1" ht="15.75" x14ac:dyDescent="0.25">
      <c r="A541" s="367" t="s">
        <v>226</v>
      </c>
      <c r="B541" s="491">
        <v>903</v>
      </c>
      <c r="C541" s="370" t="s">
        <v>135</v>
      </c>
      <c r="D541" s="370" t="s">
        <v>122</v>
      </c>
      <c r="E541" s="370" t="s">
        <v>566</v>
      </c>
      <c r="F541" s="370" t="s">
        <v>97</v>
      </c>
      <c r="G541" s="201">
        <v>17.5</v>
      </c>
      <c r="H541" s="201">
        <v>17.5</v>
      </c>
      <c r="I541" s="201">
        <v>17.5</v>
      </c>
      <c r="J541" s="267"/>
      <c r="K541" s="207"/>
      <c r="L541" s="203"/>
    </row>
    <row r="542" spans="1:16" s="113" customFormat="1" ht="31.5" x14ac:dyDescent="0.25">
      <c r="A542" s="199" t="s">
        <v>385</v>
      </c>
      <c r="B542" s="197">
        <v>903</v>
      </c>
      <c r="C542" s="200" t="s">
        <v>135</v>
      </c>
      <c r="D542" s="200" t="s">
        <v>122</v>
      </c>
      <c r="E542" s="200" t="s">
        <v>570</v>
      </c>
      <c r="F542" s="200"/>
      <c r="G542" s="198">
        <f t="shared" ref="G542:I544" si="248">G543</f>
        <v>258</v>
      </c>
      <c r="H542" s="198">
        <f t="shared" si="248"/>
        <v>258</v>
      </c>
      <c r="I542" s="198">
        <f t="shared" si="248"/>
        <v>258</v>
      </c>
      <c r="J542" s="267"/>
      <c r="K542" s="207"/>
      <c r="L542" s="203"/>
    </row>
    <row r="543" spans="1:16" s="113" customFormat="1" ht="47.25" x14ac:dyDescent="0.25">
      <c r="A543" s="367" t="s">
        <v>309</v>
      </c>
      <c r="B543" s="491">
        <v>903</v>
      </c>
      <c r="C543" s="370" t="s">
        <v>135</v>
      </c>
      <c r="D543" s="370" t="s">
        <v>122</v>
      </c>
      <c r="E543" s="370" t="s">
        <v>571</v>
      </c>
      <c r="F543" s="370"/>
      <c r="G543" s="201">
        <f t="shared" si="248"/>
        <v>258</v>
      </c>
      <c r="H543" s="201">
        <f t="shared" si="248"/>
        <v>258</v>
      </c>
      <c r="I543" s="201">
        <f t="shared" si="248"/>
        <v>258</v>
      </c>
      <c r="J543" s="267"/>
      <c r="K543" s="207"/>
      <c r="L543" s="203"/>
    </row>
    <row r="544" spans="1:16" s="113" customFormat="1" ht="78.75" x14ac:dyDescent="0.25">
      <c r="A544" s="367" t="s">
        <v>87</v>
      </c>
      <c r="B544" s="491">
        <v>903</v>
      </c>
      <c r="C544" s="370" t="s">
        <v>135</v>
      </c>
      <c r="D544" s="370" t="s">
        <v>122</v>
      </c>
      <c r="E544" s="370" t="s">
        <v>571</v>
      </c>
      <c r="F544" s="370" t="s">
        <v>88</v>
      </c>
      <c r="G544" s="201">
        <f t="shared" si="248"/>
        <v>258</v>
      </c>
      <c r="H544" s="201">
        <f t="shared" si="248"/>
        <v>258</v>
      </c>
      <c r="I544" s="201">
        <f t="shared" si="248"/>
        <v>258</v>
      </c>
      <c r="J544" s="267"/>
      <c r="K544" s="207"/>
      <c r="L544" s="203"/>
    </row>
    <row r="545" spans="1:12" s="113" customFormat="1" ht="15.75" x14ac:dyDescent="0.25">
      <c r="A545" s="367" t="s">
        <v>119</v>
      </c>
      <c r="B545" s="491">
        <v>903</v>
      </c>
      <c r="C545" s="370" t="s">
        <v>135</v>
      </c>
      <c r="D545" s="370" t="s">
        <v>122</v>
      </c>
      <c r="E545" s="370" t="s">
        <v>571</v>
      </c>
      <c r="F545" s="370" t="s">
        <v>120</v>
      </c>
      <c r="G545" s="201">
        <v>258</v>
      </c>
      <c r="H545" s="201">
        <v>258</v>
      </c>
      <c r="I545" s="201">
        <v>258</v>
      </c>
      <c r="J545" s="267"/>
      <c r="K545" s="207"/>
      <c r="L545" s="203"/>
    </row>
    <row r="546" spans="1:12" s="113" customFormat="1" ht="47.25" x14ac:dyDescent="0.25">
      <c r="A546" s="230" t="s">
        <v>861</v>
      </c>
      <c r="B546" s="197">
        <v>903</v>
      </c>
      <c r="C546" s="200" t="s">
        <v>135</v>
      </c>
      <c r="D546" s="200" t="s">
        <v>122</v>
      </c>
      <c r="E546" s="200" t="s">
        <v>264</v>
      </c>
      <c r="F546" s="204"/>
      <c r="G546" s="198">
        <f>G548</f>
        <v>78</v>
      </c>
      <c r="H546" s="198">
        <f t="shared" ref="H546:I546" si="249">H548</f>
        <v>78</v>
      </c>
      <c r="I546" s="198">
        <f t="shared" si="249"/>
        <v>78</v>
      </c>
      <c r="J546" s="267"/>
      <c r="K546" s="207"/>
      <c r="L546" s="203"/>
    </row>
    <row r="547" spans="1:12" s="113" customFormat="1" ht="47.25" x14ac:dyDescent="0.25">
      <c r="A547" s="230" t="s">
        <v>346</v>
      </c>
      <c r="B547" s="197">
        <v>903</v>
      </c>
      <c r="C547" s="200" t="s">
        <v>135</v>
      </c>
      <c r="D547" s="200" t="s">
        <v>122</v>
      </c>
      <c r="E547" s="200" t="s">
        <v>344</v>
      </c>
      <c r="F547" s="204"/>
      <c r="G547" s="198">
        <f t="shared" ref="G547:I549" si="250">G548</f>
        <v>78</v>
      </c>
      <c r="H547" s="198">
        <f t="shared" si="250"/>
        <v>78</v>
      </c>
      <c r="I547" s="198">
        <f t="shared" si="250"/>
        <v>78</v>
      </c>
      <c r="J547" s="267"/>
      <c r="K547" s="207"/>
      <c r="L547" s="203"/>
    </row>
    <row r="548" spans="1:12" s="113" customFormat="1" ht="31.5" x14ac:dyDescent="0.25">
      <c r="A548" s="28" t="s">
        <v>438</v>
      </c>
      <c r="B548" s="491">
        <v>903</v>
      </c>
      <c r="C548" s="370" t="s">
        <v>135</v>
      </c>
      <c r="D548" s="370" t="s">
        <v>122</v>
      </c>
      <c r="E548" s="370" t="s">
        <v>345</v>
      </c>
      <c r="F548" s="202"/>
      <c r="G548" s="201">
        <f t="shared" si="250"/>
        <v>78</v>
      </c>
      <c r="H548" s="201">
        <f t="shared" si="250"/>
        <v>78</v>
      </c>
      <c r="I548" s="201">
        <f t="shared" si="250"/>
        <v>78</v>
      </c>
      <c r="J548" s="267"/>
      <c r="K548" s="207"/>
      <c r="L548" s="203"/>
    </row>
    <row r="549" spans="1:12" s="113" customFormat="1" ht="31.5" x14ac:dyDescent="0.25">
      <c r="A549" s="367" t="s">
        <v>91</v>
      </c>
      <c r="B549" s="491">
        <v>903</v>
      </c>
      <c r="C549" s="370" t="s">
        <v>135</v>
      </c>
      <c r="D549" s="370" t="s">
        <v>122</v>
      </c>
      <c r="E549" s="370" t="s">
        <v>345</v>
      </c>
      <c r="F549" s="202" t="s">
        <v>92</v>
      </c>
      <c r="G549" s="201">
        <f t="shared" si="250"/>
        <v>78</v>
      </c>
      <c r="H549" s="201">
        <f t="shared" si="250"/>
        <v>78</v>
      </c>
      <c r="I549" s="201">
        <f t="shared" si="250"/>
        <v>78</v>
      </c>
      <c r="J549" s="267"/>
      <c r="K549" s="207"/>
      <c r="L549" s="203"/>
    </row>
    <row r="550" spans="1:12" s="113" customFormat="1" ht="31.5" x14ac:dyDescent="0.25">
      <c r="A550" s="367" t="s">
        <v>93</v>
      </c>
      <c r="B550" s="491">
        <v>903</v>
      </c>
      <c r="C550" s="370" t="s">
        <v>135</v>
      </c>
      <c r="D550" s="370" t="s">
        <v>122</v>
      </c>
      <c r="E550" s="370" t="s">
        <v>345</v>
      </c>
      <c r="F550" s="202" t="s">
        <v>94</v>
      </c>
      <c r="G550" s="201">
        <v>78</v>
      </c>
      <c r="H550" s="201">
        <v>78</v>
      </c>
      <c r="I550" s="201">
        <v>78</v>
      </c>
      <c r="J550" s="267"/>
      <c r="K550" s="207"/>
      <c r="L550" s="203"/>
    </row>
    <row r="551" spans="1:12" s="113" customFormat="1" ht="31.5" x14ac:dyDescent="0.25">
      <c r="A551" s="197" t="s">
        <v>1019</v>
      </c>
      <c r="B551" s="197">
        <v>904</v>
      </c>
      <c r="C551" s="200"/>
      <c r="D551" s="200"/>
      <c r="E551" s="200"/>
      <c r="F551" s="204"/>
      <c r="G551" s="198">
        <f>G552</f>
        <v>3655.54</v>
      </c>
      <c r="H551" s="198">
        <f t="shared" ref="H551:I552" si="251">H552</f>
        <v>3736.25</v>
      </c>
      <c r="I551" s="198">
        <f t="shared" si="251"/>
        <v>3924.9800000000005</v>
      </c>
      <c r="J551" s="267"/>
      <c r="K551" s="207"/>
      <c r="L551" s="203"/>
    </row>
    <row r="552" spans="1:12" s="233" customFormat="1" ht="15.75" x14ac:dyDescent="0.25">
      <c r="A552" s="199" t="s">
        <v>83</v>
      </c>
      <c r="B552" s="197">
        <v>904</v>
      </c>
      <c r="C552" s="200" t="s">
        <v>84</v>
      </c>
      <c r="D552" s="200"/>
      <c r="E552" s="200"/>
      <c r="F552" s="204"/>
      <c r="G552" s="198">
        <f>G553</f>
        <v>3655.54</v>
      </c>
      <c r="H552" s="198">
        <f t="shared" si="251"/>
        <v>3736.25</v>
      </c>
      <c r="I552" s="198">
        <f t="shared" si="251"/>
        <v>3924.9800000000005</v>
      </c>
      <c r="J552" s="267"/>
      <c r="K552" s="207"/>
      <c r="L552" s="203"/>
    </row>
    <row r="553" spans="1:12" s="113" customFormat="1" ht="47.25" x14ac:dyDescent="0.25">
      <c r="A553" s="199" t="s">
        <v>85</v>
      </c>
      <c r="B553" s="197">
        <v>904</v>
      </c>
      <c r="C553" s="200" t="s">
        <v>84</v>
      </c>
      <c r="D553" s="200" t="s">
        <v>86</v>
      </c>
      <c r="E553" s="200"/>
      <c r="F553" s="200"/>
      <c r="G553" s="198">
        <f t="shared" ref="G553:I554" si="252">G554</f>
        <v>3655.54</v>
      </c>
      <c r="H553" s="198">
        <f t="shared" si="252"/>
        <v>3736.25</v>
      </c>
      <c r="I553" s="198">
        <f t="shared" si="252"/>
        <v>3924.9800000000005</v>
      </c>
      <c r="J553" s="267"/>
      <c r="K553" s="207"/>
      <c r="L553" s="203"/>
    </row>
    <row r="554" spans="1:12" s="113" customFormat="1" ht="31.5" x14ac:dyDescent="0.25">
      <c r="A554" s="199" t="s">
        <v>367</v>
      </c>
      <c r="B554" s="197">
        <v>904</v>
      </c>
      <c r="C554" s="200" t="s">
        <v>84</v>
      </c>
      <c r="D554" s="200" t="s">
        <v>86</v>
      </c>
      <c r="E554" s="200" t="s">
        <v>326</v>
      </c>
      <c r="F554" s="200"/>
      <c r="G554" s="198">
        <f t="shared" si="252"/>
        <v>3655.54</v>
      </c>
      <c r="H554" s="198">
        <f t="shared" si="252"/>
        <v>3736.25</v>
      </c>
      <c r="I554" s="198">
        <f t="shared" si="252"/>
        <v>3924.9800000000005</v>
      </c>
      <c r="J554" s="267"/>
      <c r="K554" s="207"/>
      <c r="L554" s="203"/>
    </row>
    <row r="555" spans="1:12" s="113" customFormat="1" ht="31.5" x14ac:dyDescent="0.25">
      <c r="A555" s="199" t="s">
        <v>737</v>
      </c>
      <c r="B555" s="197">
        <v>904</v>
      </c>
      <c r="C555" s="200" t="s">
        <v>84</v>
      </c>
      <c r="D555" s="200" t="s">
        <v>86</v>
      </c>
      <c r="E555" s="200" t="s">
        <v>738</v>
      </c>
      <c r="F555" s="200"/>
      <c r="G555" s="198">
        <f>G556+G563</f>
        <v>3655.54</v>
      </c>
      <c r="H555" s="198">
        <f t="shared" ref="H555:I555" si="253">H556+H563</f>
        <v>3736.25</v>
      </c>
      <c r="I555" s="198">
        <f t="shared" si="253"/>
        <v>3924.9800000000005</v>
      </c>
      <c r="J555" s="267"/>
      <c r="K555" s="207"/>
      <c r="L555" s="203"/>
    </row>
    <row r="556" spans="1:12" s="113" customFormat="1" ht="31.5" x14ac:dyDescent="0.25">
      <c r="A556" s="367" t="s">
        <v>351</v>
      </c>
      <c r="B556" s="491">
        <v>904</v>
      </c>
      <c r="C556" s="370" t="s">
        <v>84</v>
      </c>
      <c r="D556" s="370" t="s">
        <v>86</v>
      </c>
      <c r="E556" s="370" t="s">
        <v>741</v>
      </c>
      <c r="F556" s="370"/>
      <c r="G556" s="201">
        <f>G557+G559+G561</f>
        <v>911.42</v>
      </c>
      <c r="H556" s="201">
        <f t="shared" ref="H556:I556" si="254">H557+H559+H561</f>
        <v>944.15</v>
      </c>
      <c r="I556" s="201">
        <f t="shared" si="254"/>
        <v>978.2</v>
      </c>
      <c r="J556" s="267"/>
      <c r="K556" s="207"/>
      <c r="L556" s="203"/>
    </row>
    <row r="557" spans="1:12" s="113" customFormat="1" ht="78.75" x14ac:dyDescent="0.25">
      <c r="A557" s="367" t="s">
        <v>87</v>
      </c>
      <c r="B557" s="491">
        <v>904</v>
      </c>
      <c r="C557" s="370" t="s">
        <v>84</v>
      </c>
      <c r="D557" s="370" t="s">
        <v>86</v>
      </c>
      <c r="E557" s="370" t="s">
        <v>741</v>
      </c>
      <c r="F557" s="370" t="s">
        <v>88</v>
      </c>
      <c r="G557" s="201">
        <f>G558</f>
        <v>818.42</v>
      </c>
      <c r="H557" s="201">
        <f t="shared" ref="H557:I557" si="255">H558</f>
        <v>851.15</v>
      </c>
      <c r="I557" s="201">
        <f t="shared" si="255"/>
        <v>885.2</v>
      </c>
      <c r="J557" s="267"/>
      <c r="K557" s="207"/>
      <c r="L557" s="203"/>
    </row>
    <row r="558" spans="1:12" s="113" customFormat="1" ht="31.5" x14ac:dyDescent="0.25">
      <c r="A558" s="367" t="s">
        <v>89</v>
      </c>
      <c r="B558" s="491">
        <v>904</v>
      </c>
      <c r="C558" s="370" t="s">
        <v>84</v>
      </c>
      <c r="D558" s="370" t="s">
        <v>86</v>
      </c>
      <c r="E558" s="370" t="s">
        <v>741</v>
      </c>
      <c r="F558" s="370" t="s">
        <v>90</v>
      </c>
      <c r="G558" s="201">
        <v>818.42</v>
      </c>
      <c r="H558" s="201">
        <v>851.15</v>
      </c>
      <c r="I558" s="201">
        <v>885.2</v>
      </c>
      <c r="J558" s="267"/>
      <c r="K558" s="207"/>
      <c r="L558" s="203"/>
    </row>
    <row r="559" spans="1:12" s="113" customFormat="1" ht="31.5" x14ac:dyDescent="0.25">
      <c r="A559" s="367" t="s">
        <v>117</v>
      </c>
      <c r="B559" s="491">
        <v>904</v>
      </c>
      <c r="C559" s="370" t="s">
        <v>84</v>
      </c>
      <c r="D559" s="370" t="s">
        <v>86</v>
      </c>
      <c r="E559" s="370" t="s">
        <v>741</v>
      </c>
      <c r="F559" s="370" t="s">
        <v>92</v>
      </c>
      <c r="G559" s="201">
        <f>G560</f>
        <v>93</v>
      </c>
      <c r="H559" s="201">
        <f t="shared" ref="H559:I559" si="256">H560</f>
        <v>93</v>
      </c>
      <c r="I559" s="201">
        <f t="shared" si="256"/>
        <v>93</v>
      </c>
      <c r="J559" s="267"/>
      <c r="K559" s="207"/>
      <c r="L559" s="203"/>
    </row>
    <row r="560" spans="1:12" s="113" customFormat="1" ht="31.5" x14ac:dyDescent="0.25">
      <c r="A560" s="367" t="s">
        <v>93</v>
      </c>
      <c r="B560" s="491">
        <v>904</v>
      </c>
      <c r="C560" s="370" t="s">
        <v>84</v>
      </c>
      <c r="D560" s="370" t="s">
        <v>86</v>
      </c>
      <c r="E560" s="370" t="s">
        <v>741</v>
      </c>
      <c r="F560" s="370" t="s">
        <v>94</v>
      </c>
      <c r="G560" s="201">
        <v>93</v>
      </c>
      <c r="H560" s="201">
        <v>93</v>
      </c>
      <c r="I560" s="201">
        <v>93</v>
      </c>
      <c r="J560" s="267"/>
      <c r="K560" s="207"/>
      <c r="L560" s="203"/>
    </row>
    <row r="561" spans="1:16" s="233" customFormat="1" ht="15.75" hidden="1" x14ac:dyDescent="0.25">
      <c r="A561" s="367" t="s">
        <v>95</v>
      </c>
      <c r="B561" s="491">
        <v>904</v>
      </c>
      <c r="C561" s="370" t="s">
        <v>84</v>
      </c>
      <c r="D561" s="370" t="s">
        <v>86</v>
      </c>
      <c r="E561" s="370" t="s">
        <v>741</v>
      </c>
      <c r="F561" s="370" t="s">
        <v>101</v>
      </c>
      <c r="G561" s="201">
        <f>G562</f>
        <v>0</v>
      </c>
      <c r="H561" s="201">
        <f t="shared" ref="H561:I561" si="257">H562</f>
        <v>0</v>
      </c>
      <c r="I561" s="201">
        <f t="shared" si="257"/>
        <v>0</v>
      </c>
      <c r="J561" s="267"/>
      <c r="K561" s="207"/>
      <c r="L561" s="203"/>
    </row>
    <row r="562" spans="1:16" s="233" customFormat="1" ht="15.75" hidden="1" x14ac:dyDescent="0.25">
      <c r="A562" s="367" t="s">
        <v>226</v>
      </c>
      <c r="B562" s="491">
        <v>904</v>
      </c>
      <c r="C562" s="370" t="s">
        <v>84</v>
      </c>
      <c r="D562" s="370" t="s">
        <v>86</v>
      </c>
      <c r="E562" s="370" t="s">
        <v>741</v>
      </c>
      <c r="F562" s="370" t="s">
        <v>97</v>
      </c>
      <c r="G562" s="201"/>
      <c r="H562" s="201"/>
      <c r="I562" s="201"/>
      <c r="J562" s="267"/>
      <c r="K562" s="207"/>
      <c r="L562" s="203"/>
    </row>
    <row r="563" spans="1:16" s="113" customFormat="1" ht="47.25" x14ac:dyDescent="0.25">
      <c r="A563" s="367" t="s">
        <v>739</v>
      </c>
      <c r="B563" s="491">
        <v>904</v>
      </c>
      <c r="C563" s="370" t="s">
        <v>84</v>
      </c>
      <c r="D563" s="370" t="s">
        <v>86</v>
      </c>
      <c r="E563" s="370" t="s">
        <v>740</v>
      </c>
      <c r="F563" s="370"/>
      <c r="G563" s="201">
        <f>G564+G566</f>
        <v>2744.12</v>
      </c>
      <c r="H563" s="201">
        <f t="shared" ref="H563:I563" si="258">H564+H566</f>
        <v>2792.1</v>
      </c>
      <c r="I563" s="201">
        <f t="shared" si="258"/>
        <v>2946.78</v>
      </c>
      <c r="J563" s="267"/>
      <c r="K563" s="207"/>
      <c r="L563" s="203"/>
    </row>
    <row r="564" spans="1:16" s="113" customFormat="1" ht="78.75" x14ac:dyDescent="0.25">
      <c r="A564" s="367" t="s">
        <v>87</v>
      </c>
      <c r="B564" s="491">
        <v>904</v>
      </c>
      <c r="C564" s="370" t="s">
        <v>84</v>
      </c>
      <c r="D564" s="370" t="s">
        <v>86</v>
      </c>
      <c r="E564" s="370" t="s">
        <v>740</v>
      </c>
      <c r="F564" s="370" t="s">
        <v>88</v>
      </c>
      <c r="G564" s="201">
        <f>G565</f>
        <v>2701.12</v>
      </c>
      <c r="H564" s="201">
        <f t="shared" ref="H564:I564" si="259">H565</f>
        <v>2792.1</v>
      </c>
      <c r="I564" s="201">
        <f t="shared" si="259"/>
        <v>2903.78</v>
      </c>
      <c r="J564" s="267"/>
      <c r="K564" s="207"/>
      <c r="L564" s="203"/>
    </row>
    <row r="565" spans="1:16" s="113" customFormat="1" ht="31.5" x14ac:dyDescent="0.25">
      <c r="A565" s="367" t="s">
        <v>89</v>
      </c>
      <c r="B565" s="491">
        <v>904</v>
      </c>
      <c r="C565" s="370" t="s">
        <v>84</v>
      </c>
      <c r="D565" s="370" t="s">
        <v>86</v>
      </c>
      <c r="E565" s="370" t="s">
        <v>740</v>
      </c>
      <c r="F565" s="370" t="s">
        <v>90</v>
      </c>
      <c r="G565" s="201">
        <v>2701.12</v>
      </c>
      <c r="H565" s="201">
        <v>2792.1</v>
      </c>
      <c r="I565" s="201">
        <v>2903.78</v>
      </c>
      <c r="J565" s="267"/>
      <c r="K565" s="207"/>
      <c r="L565" s="203"/>
    </row>
    <row r="566" spans="1:16" s="233" customFormat="1" ht="47.25" x14ac:dyDescent="0.25">
      <c r="A566" s="367" t="s">
        <v>309</v>
      </c>
      <c r="B566" s="491">
        <v>904</v>
      </c>
      <c r="C566" s="370" t="s">
        <v>84</v>
      </c>
      <c r="D566" s="370" t="s">
        <v>86</v>
      </c>
      <c r="E566" s="370" t="s">
        <v>774</v>
      </c>
      <c r="F566" s="370"/>
      <c r="G566" s="201">
        <f>G567</f>
        <v>43</v>
      </c>
      <c r="H566" s="201">
        <f t="shared" ref="H566:I567" si="260">H567</f>
        <v>0</v>
      </c>
      <c r="I566" s="201">
        <f t="shared" si="260"/>
        <v>43</v>
      </c>
      <c r="J566" s="267"/>
      <c r="K566" s="207"/>
      <c r="L566" s="203"/>
    </row>
    <row r="567" spans="1:16" s="233" customFormat="1" ht="78.75" x14ac:dyDescent="0.25">
      <c r="A567" s="367" t="s">
        <v>87</v>
      </c>
      <c r="B567" s="491">
        <v>904</v>
      </c>
      <c r="C567" s="370" t="s">
        <v>84</v>
      </c>
      <c r="D567" s="370" t="s">
        <v>86</v>
      </c>
      <c r="E567" s="370" t="s">
        <v>774</v>
      </c>
      <c r="F567" s="370" t="s">
        <v>88</v>
      </c>
      <c r="G567" s="201">
        <f>G568</f>
        <v>43</v>
      </c>
      <c r="H567" s="201">
        <f t="shared" si="260"/>
        <v>0</v>
      </c>
      <c r="I567" s="201">
        <f t="shared" si="260"/>
        <v>43</v>
      </c>
      <c r="J567" s="267"/>
      <c r="K567" s="207"/>
      <c r="L567" s="203"/>
    </row>
    <row r="568" spans="1:16" s="233" customFormat="1" ht="31.5" x14ac:dyDescent="0.25">
      <c r="A568" s="367" t="s">
        <v>89</v>
      </c>
      <c r="B568" s="491">
        <v>904</v>
      </c>
      <c r="C568" s="370" t="s">
        <v>84</v>
      </c>
      <c r="D568" s="370" t="s">
        <v>86</v>
      </c>
      <c r="E568" s="370" t="s">
        <v>774</v>
      </c>
      <c r="F568" s="370" t="s">
        <v>90</v>
      </c>
      <c r="G568" s="201">
        <v>43</v>
      </c>
      <c r="H568" s="201">
        <v>0</v>
      </c>
      <c r="I568" s="201">
        <v>43</v>
      </c>
      <c r="J568" s="267"/>
      <c r="K568" s="207"/>
      <c r="L568" s="203"/>
    </row>
    <row r="569" spans="1:16" ht="47.25" x14ac:dyDescent="0.25">
      <c r="A569" s="197" t="s">
        <v>1014</v>
      </c>
      <c r="B569" s="197">
        <v>905</v>
      </c>
      <c r="C569" s="370"/>
      <c r="D569" s="370"/>
      <c r="E569" s="370"/>
      <c r="F569" s="370"/>
      <c r="G569" s="198">
        <f>G570+G595+G605</f>
        <v>31990.92</v>
      </c>
      <c r="H569" s="198">
        <f t="shared" ref="H569:I569" si="261">H570+H595+H605</f>
        <v>19859.71</v>
      </c>
      <c r="I569" s="198">
        <f t="shared" si="261"/>
        <v>18368.46</v>
      </c>
      <c r="J569" s="268"/>
      <c r="M569" s="113"/>
      <c r="N569" s="1"/>
      <c r="O569" s="1"/>
      <c r="P569" s="1"/>
    </row>
    <row r="570" spans="1:16" ht="15.75" x14ac:dyDescent="0.25">
      <c r="A570" s="199" t="s">
        <v>83</v>
      </c>
      <c r="B570" s="197">
        <v>905</v>
      </c>
      <c r="C570" s="200" t="s">
        <v>84</v>
      </c>
      <c r="D570" s="370"/>
      <c r="E570" s="370"/>
      <c r="F570" s="370"/>
      <c r="G570" s="198">
        <f>G571+G584</f>
        <v>31348.815999999999</v>
      </c>
      <c r="H570" s="198">
        <f>H571+H584</f>
        <v>19502.41</v>
      </c>
      <c r="I570" s="198">
        <f>I571+I584</f>
        <v>18010.46</v>
      </c>
      <c r="M570" s="113"/>
      <c r="N570" s="1"/>
      <c r="O570" s="1"/>
      <c r="P570" s="1"/>
    </row>
    <row r="571" spans="1:16" ht="65.25" customHeight="1" x14ac:dyDescent="0.25">
      <c r="A571" s="199" t="s">
        <v>105</v>
      </c>
      <c r="B571" s="197">
        <v>905</v>
      </c>
      <c r="C571" s="200" t="s">
        <v>84</v>
      </c>
      <c r="D571" s="200" t="s">
        <v>106</v>
      </c>
      <c r="E571" s="200"/>
      <c r="F571" s="200"/>
      <c r="G571" s="198">
        <f>G572</f>
        <v>16453.606</v>
      </c>
      <c r="H571" s="198">
        <f t="shared" ref="H571:I572" si="262">H572</f>
        <v>16487.91</v>
      </c>
      <c r="I571" s="198">
        <f t="shared" si="262"/>
        <v>16970.46</v>
      </c>
      <c r="M571" s="113"/>
      <c r="N571" s="1"/>
      <c r="O571" s="1"/>
      <c r="P571" s="1"/>
    </row>
    <row r="572" spans="1:16" ht="31.5" x14ac:dyDescent="0.25">
      <c r="A572" s="199" t="s">
        <v>367</v>
      </c>
      <c r="B572" s="197">
        <v>905</v>
      </c>
      <c r="C572" s="200" t="s">
        <v>84</v>
      </c>
      <c r="D572" s="200" t="s">
        <v>106</v>
      </c>
      <c r="E572" s="200" t="s">
        <v>326</v>
      </c>
      <c r="F572" s="200"/>
      <c r="G572" s="198">
        <f>G573</f>
        <v>16453.606</v>
      </c>
      <c r="H572" s="198">
        <f t="shared" si="262"/>
        <v>16487.91</v>
      </c>
      <c r="I572" s="198">
        <f t="shared" si="262"/>
        <v>16970.46</v>
      </c>
      <c r="M572" s="113"/>
      <c r="N572" s="1"/>
      <c r="O572" s="1"/>
      <c r="P572" s="1"/>
    </row>
    <row r="573" spans="1:16" ht="15.75" x14ac:dyDescent="0.25">
      <c r="A573" s="199" t="s">
        <v>368</v>
      </c>
      <c r="B573" s="197">
        <v>905</v>
      </c>
      <c r="C573" s="200" t="s">
        <v>84</v>
      </c>
      <c r="D573" s="200" t="s">
        <v>106</v>
      </c>
      <c r="E573" s="200" t="s">
        <v>327</v>
      </c>
      <c r="F573" s="200"/>
      <c r="G573" s="198">
        <f>G574+G581</f>
        <v>16453.606</v>
      </c>
      <c r="H573" s="198">
        <f t="shared" ref="H573:I573" si="263">H574+H581</f>
        <v>16487.91</v>
      </c>
      <c r="I573" s="198">
        <f t="shared" si="263"/>
        <v>16970.46</v>
      </c>
      <c r="M573" s="113"/>
      <c r="N573" s="1"/>
      <c r="O573" s="1"/>
      <c r="P573" s="1"/>
    </row>
    <row r="574" spans="1:16" ht="28.5" customHeight="1" x14ac:dyDescent="0.25">
      <c r="A574" s="367" t="s">
        <v>351</v>
      </c>
      <c r="B574" s="491">
        <v>905</v>
      </c>
      <c r="C574" s="370" t="s">
        <v>84</v>
      </c>
      <c r="D574" s="370" t="s">
        <v>106</v>
      </c>
      <c r="E574" s="370" t="s">
        <v>328</v>
      </c>
      <c r="F574" s="370"/>
      <c r="G574" s="201">
        <f>G575+G577+G579</f>
        <v>15980.606</v>
      </c>
      <c r="H574" s="201">
        <f t="shared" ref="H574:I574" si="264">H575+H577+H579</f>
        <v>16014.91</v>
      </c>
      <c r="I574" s="201">
        <f t="shared" si="264"/>
        <v>16497.46</v>
      </c>
      <c r="M574" s="113"/>
      <c r="N574" s="1"/>
      <c r="O574" s="1"/>
      <c r="P574" s="1"/>
    </row>
    <row r="575" spans="1:16" ht="78.75" x14ac:dyDescent="0.25">
      <c r="A575" s="367" t="s">
        <v>87</v>
      </c>
      <c r="B575" s="491">
        <v>905</v>
      </c>
      <c r="C575" s="370" t="s">
        <v>84</v>
      </c>
      <c r="D575" s="370" t="s">
        <v>106</v>
      </c>
      <c r="E575" s="370" t="s">
        <v>328</v>
      </c>
      <c r="F575" s="370" t="s">
        <v>88</v>
      </c>
      <c r="G575" s="201">
        <f>G576</f>
        <v>14864.24</v>
      </c>
      <c r="H575" s="201">
        <f t="shared" ref="H575:I575" si="265">H576</f>
        <v>15328.24</v>
      </c>
      <c r="I575" s="201">
        <f t="shared" si="265"/>
        <v>15810.79</v>
      </c>
      <c r="M575" s="113"/>
      <c r="N575" s="1"/>
      <c r="O575" s="1"/>
      <c r="P575" s="1"/>
    </row>
    <row r="576" spans="1:16" ht="31.5" x14ac:dyDescent="0.25">
      <c r="A576" s="367" t="s">
        <v>89</v>
      </c>
      <c r="B576" s="491">
        <v>905</v>
      </c>
      <c r="C576" s="370" t="s">
        <v>84</v>
      </c>
      <c r="D576" s="370" t="s">
        <v>106</v>
      </c>
      <c r="E576" s="370" t="s">
        <v>328</v>
      </c>
      <c r="F576" s="370" t="s">
        <v>90</v>
      </c>
      <c r="G576" s="18">
        <v>14864.24</v>
      </c>
      <c r="H576" s="18">
        <v>15328.24</v>
      </c>
      <c r="I576" s="18">
        <v>15810.79</v>
      </c>
      <c r="L576" s="207"/>
      <c r="M576" s="208"/>
      <c r="N576" s="1"/>
      <c r="O576" s="1"/>
      <c r="P576" s="1"/>
    </row>
    <row r="577" spans="1:16" ht="31.5" x14ac:dyDescent="0.25">
      <c r="A577" s="367" t="s">
        <v>91</v>
      </c>
      <c r="B577" s="491">
        <v>905</v>
      </c>
      <c r="C577" s="370" t="s">
        <v>84</v>
      </c>
      <c r="D577" s="370" t="s">
        <v>106</v>
      </c>
      <c r="E577" s="370" t="s">
        <v>328</v>
      </c>
      <c r="F577" s="370" t="s">
        <v>92</v>
      </c>
      <c r="G577" s="201">
        <f>G578</f>
        <v>964.69600000000003</v>
      </c>
      <c r="H577" s="201">
        <v>535</v>
      </c>
      <c r="I577" s="201">
        <v>535</v>
      </c>
      <c r="M577" s="113"/>
      <c r="N577" s="1"/>
      <c r="O577" s="1"/>
      <c r="P577" s="1"/>
    </row>
    <row r="578" spans="1:16" ht="31.5" x14ac:dyDescent="0.25">
      <c r="A578" s="367" t="s">
        <v>93</v>
      </c>
      <c r="B578" s="491">
        <v>905</v>
      </c>
      <c r="C578" s="370" t="s">
        <v>84</v>
      </c>
      <c r="D578" s="370" t="s">
        <v>106</v>
      </c>
      <c r="E578" s="370" t="s">
        <v>328</v>
      </c>
      <c r="F578" s="370" t="s">
        <v>94</v>
      </c>
      <c r="G578" s="18">
        <f>718.6+300-21.904-32</f>
        <v>964.69600000000003</v>
      </c>
      <c r="H578" s="18">
        <v>535</v>
      </c>
      <c r="I578" s="18">
        <v>535</v>
      </c>
      <c r="K578" s="207" t="s">
        <v>1099</v>
      </c>
      <c r="L578" s="207"/>
      <c r="M578" s="113"/>
      <c r="N578" s="1"/>
      <c r="O578" s="1"/>
      <c r="P578" s="1"/>
    </row>
    <row r="579" spans="1:16" ht="15.75" x14ac:dyDescent="0.25">
      <c r="A579" s="367" t="s">
        <v>95</v>
      </c>
      <c r="B579" s="491">
        <v>905</v>
      </c>
      <c r="C579" s="370" t="s">
        <v>84</v>
      </c>
      <c r="D579" s="370" t="s">
        <v>106</v>
      </c>
      <c r="E579" s="370" t="s">
        <v>328</v>
      </c>
      <c r="F579" s="370" t="s">
        <v>101</v>
      </c>
      <c r="G579" s="201">
        <f>G580</f>
        <v>151.66999999999999</v>
      </c>
      <c r="H579" s="201">
        <f t="shared" ref="H579:I579" si="266">H580</f>
        <v>151.66999999999999</v>
      </c>
      <c r="I579" s="201">
        <f t="shared" si="266"/>
        <v>151.66999999999999</v>
      </c>
      <c r="M579" s="113"/>
      <c r="N579" s="1"/>
      <c r="O579" s="1"/>
      <c r="P579" s="1"/>
    </row>
    <row r="580" spans="1:16" ht="15.75" x14ac:dyDescent="0.25">
      <c r="A580" s="367" t="s">
        <v>226</v>
      </c>
      <c r="B580" s="491">
        <v>905</v>
      </c>
      <c r="C580" s="370" t="s">
        <v>84</v>
      </c>
      <c r="D580" s="370" t="s">
        <v>106</v>
      </c>
      <c r="E580" s="370" t="s">
        <v>328</v>
      </c>
      <c r="F580" s="370" t="s">
        <v>97</v>
      </c>
      <c r="G580" s="201">
        <v>151.66999999999999</v>
      </c>
      <c r="H580" s="201">
        <v>151.66999999999999</v>
      </c>
      <c r="I580" s="201">
        <v>151.66999999999999</v>
      </c>
      <c r="L580" s="207"/>
      <c r="M580" s="208"/>
      <c r="N580" s="1"/>
      <c r="O580" s="1"/>
      <c r="P580" s="1"/>
    </row>
    <row r="581" spans="1:16" s="113" customFormat="1" ht="47.25" x14ac:dyDescent="0.25">
      <c r="A581" s="367" t="s">
        <v>309</v>
      </c>
      <c r="B581" s="491">
        <v>905</v>
      </c>
      <c r="C581" s="370" t="s">
        <v>84</v>
      </c>
      <c r="D581" s="370" t="s">
        <v>106</v>
      </c>
      <c r="E581" s="370" t="s">
        <v>330</v>
      </c>
      <c r="F581" s="370"/>
      <c r="G581" s="201">
        <f>G582</f>
        <v>473</v>
      </c>
      <c r="H581" s="201">
        <f t="shared" ref="H581:I582" si="267">H582</f>
        <v>473</v>
      </c>
      <c r="I581" s="201">
        <f t="shared" si="267"/>
        <v>473</v>
      </c>
      <c r="J581" s="267"/>
      <c r="K581" s="207"/>
      <c r="L581" s="203"/>
    </row>
    <row r="582" spans="1:16" s="113" customFormat="1" ht="78.75" x14ac:dyDescent="0.25">
      <c r="A582" s="367" t="s">
        <v>87</v>
      </c>
      <c r="B582" s="491">
        <v>905</v>
      </c>
      <c r="C582" s="370" t="s">
        <v>84</v>
      </c>
      <c r="D582" s="370" t="s">
        <v>106</v>
      </c>
      <c r="E582" s="370" t="s">
        <v>330</v>
      </c>
      <c r="F582" s="370" t="s">
        <v>88</v>
      </c>
      <c r="G582" s="201">
        <f>G583</f>
        <v>473</v>
      </c>
      <c r="H582" s="201">
        <f t="shared" si="267"/>
        <v>473</v>
      </c>
      <c r="I582" s="201">
        <f t="shared" si="267"/>
        <v>473</v>
      </c>
      <c r="J582" s="267"/>
      <c r="K582" s="207"/>
      <c r="L582" s="203"/>
    </row>
    <row r="583" spans="1:16" s="113" customFormat="1" ht="31.5" x14ac:dyDescent="0.25">
      <c r="A583" s="367" t="s">
        <v>89</v>
      </c>
      <c r="B583" s="491">
        <v>905</v>
      </c>
      <c r="C583" s="370" t="s">
        <v>84</v>
      </c>
      <c r="D583" s="370" t="s">
        <v>106</v>
      </c>
      <c r="E583" s="370" t="s">
        <v>330</v>
      </c>
      <c r="F583" s="370" t="s">
        <v>90</v>
      </c>
      <c r="G583" s="201">
        <v>473</v>
      </c>
      <c r="H583" s="201">
        <v>473</v>
      </c>
      <c r="I583" s="201">
        <v>473</v>
      </c>
      <c r="J583" s="267"/>
      <c r="K583" s="207"/>
      <c r="L583" s="203"/>
    </row>
    <row r="584" spans="1:16" ht="15.75" x14ac:dyDescent="0.25">
      <c r="A584" s="199" t="s">
        <v>98</v>
      </c>
      <c r="B584" s="197">
        <v>905</v>
      </c>
      <c r="C584" s="200" t="s">
        <v>84</v>
      </c>
      <c r="D584" s="200" t="s">
        <v>99</v>
      </c>
      <c r="E584" s="200"/>
      <c r="F584" s="200"/>
      <c r="G584" s="198">
        <f>G585</f>
        <v>14895.21</v>
      </c>
      <c r="H584" s="198">
        <f t="shared" ref="H584:I584" si="268">H585</f>
        <v>3014.5</v>
      </c>
      <c r="I584" s="198">
        <f t="shared" si="268"/>
        <v>1040</v>
      </c>
      <c r="M584" s="113"/>
      <c r="N584" s="1"/>
      <c r="O584" s="1"/>
      <c r="P584" s="1"/>
    </row>
    <row r="585" spans="1:16" s="113" customFormat="1" ht="15.75" x14ac:dyDescent="0.25">
      <c r="A585" s="199" t="s">
        <v>100</v>
      </c>
      <c r="B585" s="197">
        <v>905</v>
      </c>
      <c r="C585" s="200" t="s">
        <v>84</v>
      </c>
      <c r="D585" s="200" t="s">
        <v>99</v>
      </c>
      <c r="E585" s="200" t="s">
        <v>334</v>
      </c>
      <c r="F585" s="200"/>
      <c r="G585" s="198">
        <f>G586</f>
        <v>14895.21</v>
      </c>
      <c r="H585" s="198">
        <f t="shared" ref="H585:I585" si="269">H586</f>
        <v>3014.5</v>
      </c>
      <c r="I585" s="198">
        <f t="shared" si="269"/>
        <v>1040</v>
      </c>
      <c r="J585" s="267"/>
      <c r="K585" s="207"/>
      <c r="L585" s="203"/>
    </row>
    <row r="586" spans="1:16" s="113" customFormat="1" ht="31.5" x14ac:dyDescent="0.25">
      <c r="A586" s="199" t="s">
        <v>335</v>
      </c>
      <c r="B586" s="197">
        <v>905</v>
      </c>
      <c r="C586" s="200" t="s">
        <v>84</v>
      </c>
      <c r="D586" s="200" t="s">
        <v>99</v>
      </c>
      <c r="E586" s="200" t="s">
        <v>333</v>
      </c>
      <c r="F586" s="200"/>
      <c r="G586" s="198">
        <f>G587+G592</f>
        <v>14895.21</v>
      </c>
      <c r="H586" s="198">
        <f t="shared" ref="H586:I586" si="270">H587+H592</f>
        <v>3014.5</v>
      </c>
      <c r="I586" s="198">
        <f t="shared" si="270"/>
        <v>1040</v>
      </c>
      <c r="J586" s="267"/>
      <c r="K586" s="207"/>
      <c r="L586" s="203"/>
    </row>
    <row r="587" spans="1:16" s="113" customFormat="1" ht="47.25" x14ac:dyDescent="0.25">
      <c r="A587" s="367" t="s">
        <v>186</v>
      </c>
      <c r="B587" s="491">
        <v>905</v>
      </c>
      <c r="C587" s="370" t="s">
        <v>84</v>
      </c>
      <c r="D587" s="370" t="s">
        <v>99</v>
      </c>
      <c r="E587" s="370" t="s">
        <v>444</v>
      </c>
      <c r="F587" s="370"/>
      <c r="G587" s="201">
        <f>G588+G590</f>
        <v>14895.21</v>
      </c>
      <c r="H587" s="201">
        <f t="shared" ref="H587:I587" si="271">H588+H590</f>
        <v>3014.5</v>
      </c>
      <c r="I587" s="201">
        <f t="shared" si="271"/>
        <v>1040</v>
      </c>
      <c r="J587" s="267"/>
      <c r="K587" s="207"/>
      <c r="L587" s="203"/>
    </row>
    <row r="588" spans="1:16" s="113" customFormat="1" ht="31.5" x14ac:dyDescent="0.25">
      <c r="A588" s="367" t="s">
        <v>91</v>
      </c>
      <c r="B588" s="491">
        <v>905</v>
      </c>
      <c r="C588" s="370" t="s">
        <v>84</v>
      </c>
      <c r="D588" s="370" t="s">
        <v>99</v>
      </c>
      <c r="E588" s="370" t="s">
        <v>444</v>
      </c>
      <c r="F588" s="370" t="s">
        <v>92</v>
      </c>
      <c r="G588" s="201">
        <f>G589</f>
        <v>6376.14</v>
      </c>
      <c r="H588" s="201">
        <f t="shared" ref="H588:I588" si="272">H589</f>
        <v>3014.5</v>
      </c>
      <c r="I588" s="201">
        <f t="shared" si="272"/>
        <v>1040</v>
      </c>
      <c r="J588" s="267"/>
      <c r="K588" s="207"/>
      <c r="L588" s="203"/>
    </row>
    <row r="589" spans="1:16" s="113" customFormat="1" ht="31.5" x14ac:dyDescent="0.25">
      <c r="A589" s="367" t="s">
        <v>93</v>
      </c>
      <c r="B589" s="491">
        <v>905</v>
      </c>
      <c r="C589" s="370" t="s">
        <v>84</v>
      </c>
      <c r="D589" s="370" t="s">
        <v>99</v>
      </c>
      <c r="E589" s="370" t="s">
        <v>444</v>
      </c>
      <c r="F589" s="370" t="s">
        <v>94</v>
      </c>
      <c r="G589" s="201">
        <v>6376.14</v>
      </c>
      <c r="H589" s="201">
        <v>3014.5</v>
      </c>
      <c r="I589" s="201">
        <v>1040</v>
      </c>
      <c r="J589" s="479"/>
      <c r="K589" s="207"/>
      <c r="L589" s="207"/>
    </row>
    <row r="590" spans="1:16" s="113" customFormat="1" ht="15.75" x14ac:dyDescent="0.25">
      <c r="A590" s="367" t="s">
        <v>95</v>
      </c>
      <c r="B590" s="491">
        <v>905</v>
      </c>
      <c r="C590" s="370" t="s">
        <v>84</v>
      </c>
      <c r="D590" s="370" t="s">
        <v>99</v>
      </c>
      <c r="E590" s="370" t="s">
        <v>444</v>
      </c>
      <c r="F590" s="370" t="s">
        <v>101</v>
      </c>
      <c r="G590" s="201">
        <f>G591</f>
        <v>8519.07</v>
      </c>
      <c r="H590" s="201">
        <f t="shared" ref="H590:I590" si="273">H591</f>
        <v>0</v>
      </c>
      <c r="I590" s="201">
        <f t="shared" si="273"/>
        <v>0</v>
      </c>
      <c r="J590" s="271"/>
      <c r="K590" s="207"/>
      <c r="L590" s="207"/>
    </row>
    <row r="591" spans="1:16" s="113" customFormat="1" ht="47.25" x14ac:dyDescent="0.25">
      <c r="A591" s="367" t="s">
        <v>306</v>
      </c>
      <c r="B591" s="491">
        <v>905</v>
      </c>
      <c r="C591" s="370" t="s">
        <v>84</v>
      </c>
      <c r="D591" s="370" t="s">
        <v>99</v>
      </c>
      <c r="E591" s="370" t="s">
        <v>444</v>
      </c>
      <c r="F591" s="370" t="s">
        <v>103</v>
      </c>
      <c r="G591" s="201">
        <v>8519.07</v>
      </c>
      <c r="H591" s="201">
        <v>0</v>
      </c>
      <c r="I591" s="201">
        <v>0</v>
      </c>
      <c r="J591" s="271"/>
      <c r="K591" s="207"/>
      <c r="L591" s="207"/>
    </row>
    <row r="592" spans="1:16" s="113" customFormat="1" ht="31.5" hidden="1" x14ac:dyDescent="0.25">
      <c r="A592" s="367" t="s">
        <v>375</v>
      </c>
      <c r="B592" s="491">
        <v>905</v>
      </c>
      <c r="C592" s="370" t="s">
        <v>84</v>
      </c>
      <c r="D592" s="370" t="s">
        <v>99</v>
      </c>
      <c r="E592" s="370" t="s">
        <v>445</v>
      </c>
      <c r="F592" s="370"/>
      <c r="G592" s="201">
        <f>G593</f>
        <v>0</v>
      </c>
      <c r="H592" s="201">
        <f t="shared" ref="H592:I593" si="274">H593</f>
        <v>0</v>
      </c>
      <c r="I592" s="201">
        <f t="shared" si="274"/>
        <v>0</v>
      </c>
      <c r="J592" s="267"/>
      <c r="K592" s="207"/>
      <c r="L592" s="203"/>
    </row>
    <row r="593" spans="1:16" s="113" customFormat="1" ht="31.5" hidden="1" x14ac:dyDescent="0.25">
      <c r="A593" s="367" t="s">
        <v>91</v>
      </c>
      <c r="B593" s="491">
        <v>905</v>
      </c>
      <c r="C593" s="370" t="s">
        <v>84</v>
      </c>
      <c r="D593" s="370" t="s">
        <v>99</v>
      </c>
      <c r="E593" s="370" t="s">
        <v>445</v>
      </c>
      <c r="F593" s="370" t="s">
        <v>92</v>
      </c>
      <c r="G593" s="201">
        <f>G594</f>
        <v>0</v>
      </c>
      <c r="H593" s="201">
        <f t="shared" si="274"/>
        <v>0</v>
      </c>
      <c r="I593" s="201">
        <f t="shared" si="274"/>
        <v>0</v>
      </c>
      <c r="J593" s="267"/>
      <c r="K593" s="207"/>
      <c r="L593" s="203"/>
    </row>
    <row r="594" spans="1:16" s="113" customFormat="1" ht="31.5" hidden="1" x14ac:dyDescent="0.25">
      <c r="A594" s="367" t="s">
        <v>93</v>
      </c>
      <c r="B594" s="491">
        <v>905</v>
      </c>
      <c r="C594" s="370" t="s">
        <v>84</v>
      </c>
      <c r="D594" s="370" t="s">
        <v>99</v>
      </c>
      <c r="E594" s="370" t="s">
        <v>445</v>
      </c>
      <c r="F594" s="370" t="s">
        <v>94</v>
      </c>
      <c r="G594" s="201">
        <f>100-100</f>
        <v>0</v>
      </c>
      <c r="H594" s="201">
        <f t="shared" ref="H594:I594" si="275">100-100</f>
        <v>0</v>
      </c>
      <c r="I594" s="201">
        <f t="shared" si="275"/>
        <v>0</v>
      </c>
      <c r="J594" s="267"/>
      <c r="K594" s="207"/>
      <c r="L594" s="203"/>
    </row>
    <row r="595" spans="1:16" ht="15.75" x14ac:dyDescent="0.25">
      <c r="A595" s="230" t="s">
        <v>187</v>
      </c>
      <c r="B595" s="197">
        <v>905</v>
      </c>
      <c r="C595" s="200" t="s">
        <v>132</v>
      </c>
      <c r="D595" s="200"/>
      <c r="E595" s="200"/>
      <c r="F595" s="200"/>
      <c r="G595" s="198">
        <f t="shared" ref="G595:I597" si="276">G596</f>
        <v>593.904</v>
      </c>
      <c r="H595" s="198">
        <f t="shared" si="276"/>
        <v>340</v>
      </c>
      <c r="I595" s="198">
        <f t="shared" si="276"/>
        <v>340</v>
      </c>
      <c r="J595" s="483"/>
      <c r="K595" s="210"/>
      <c r="M595" s="113"/>
      <c r="N595" s="1"/>
      <c r="O595" s="1"/>
      <c r="P595" s="1"/>
    </row>
    <row r="596" spans="1:16" ht="15.75" x14ac:dyDescent="0.25">
      <c r="A596" s="230" t="s">
        <v>188</v>
      </c>
      <c r="B596" s="197">
        <v>905</v>
      </c>
      <c r="C596" s="200" t="s">
        <v>132</v>
      </c>
      <c r="D596" s="200" t="s">
        <v>84</v>
      </c>
      <c r="E596" s="200"/>
      <c r="F596" s="200"/>
      <c r="G596" s="198">
        <f t="shared" si="276"/>
        <v>593.904</v>
      </c>
      <c r="H596" s="198">
        <f t="shared" si="276"/>
        <v>340</v>
      </c>
      <c r="I596" s="198">
        <f t="shared" si="276"/>
        <v>340</v>
      </c>
      <c r="J596" s="271"/>
      <c r="M596" s="113"/>
      <c r="N596" s="1"/>
      <c r="O596" s="1"/>
      <c r="P596" s="1"/>
    </row>
    <row r="597" spans="1:16" s="113" customFormat="1" ht="15.75" x14ac:dyDescent="0.25">
      <c r="A597" s="199" t="s">
        <v>100</v>
      </c>
      <c r="B597" s="197">
        <v>905</v>
      </c>
      <c r="C597" s="200" t="s">
        <v>132</v>
      </c>
      <c r="D597" s="200" t="s">
        <v>84</v>
      </c>
      <c r="E597" s="200" t="s">
        <v>334</v>
      </c>
      <c r="F597" s="200"/>
      <c r="G597" s="198">
        <f t="shared" si="276"/>
        <v>593.904</v>
      </c>
      <c r="H597" s="198">
        <f t="shared" si="276"/>
        <v>340</v>
      </c>
      <c r="I597" s="198">
        <f t="shared" si="276"/>
        <v>340</v>
      </c>
      <c r="J597" s="267"/>
      <c r="K597" s="207"/>
      <c r="L597" s="203"/>
    </row>
    <row r="598" spans="1:16" s="113" customFormat="1" ht="31.5" x14ac:dyDescent="0.25">
      <c r="A598" s="199" t="s">
        <v>335</v>
      </c>
      <c r="B598" s="197">
        <v>905</v>
      </c>
      <c r="C598" s="200" t="s">
        <v>132</v>
      </c>
      <c r="D598" s="200" t="s">
        <v>84</v>
      </c>
      <c r="E598" s="200" t="s">
        <v>333</v>
      </c>
      <c r="F598" s="200"/>
      <c r="G598" s="198">
        <f>G599+G602</f>
        <v>593.904</v>
      </c>
      <c r="H598" s="198">
        <f t="shared" ref="H598:I598" si="277">H599+H602</f>
        <v>340</v>
      </c>
      <c r="I598" s="198">
        <f t="shared" si="277"/>
        <v>340</v>
      </c>
      <c r="J598" s="267"/>
      <c r="K598" s="207"/>
      <c r="L598" s="203"/>
    </row>
    <row r="599" spans="1:16" ht="31.5" x14ac:dyDescent="0.25">
      <c r="A599" s="20" t="s">
        <v>189</v>
      </c>
      <c r="B599" s="491">
        <v>905</v>
      </c>
      <c r="C599" s="370" t="s">
        <v>132</v>
      </c>
      <c r="D599" s="370" t="s">
        <v>84</v>
      </c>
      <c r="E599" s="370" t="s">
        <v>397</v>
      </c>
      <c r="F599" s="370"/>
      <c r="G599" s="201">
        <f>G600</f>
        <v>393.904</v>
      </c>
      <c r="H599" s="201">
        <f t="shared" ref="H599:I600" si="278">H600</f>
        <v>340</v>
      </c>
      <c r="I599" s="201">
        <f t="shared" si="278"/>
        <v>340</v>
      </c>
      <c r="M599" s="113"/>
      <c r="N599" s="1"/>
      <c r="O599" s="1"/>
      <c r="P599" s="1"/>
    </row>
    <row r="600" spans="1:16" ht="31.5" x14ac:dyDescent="0.25">
      <c r="A600" s="367" t="s">
        <v>91</v>
      </c>
      <c r="B600" s="491">
        <v>905</v>
      </c>
      <c r="C600" s="370" t="s">
        <v>132</v>
      </c>
      <c r="D600" s="370" t="s">
        <v>84</v>
      </c>
      <c r="E600" s="370" t="s">
        <v>397</v>
      </c>
      <c r="F600" s="370" t="s">
        <v>92</v>
      </c>
      <c r="G600" s="201">
        <f>G601</f>
        <v>393.904</v>
      </c>
      <c r="H600" s="201">
        <f t="shared" si="278"/>
        <v>340</v>
      </c>
      <c r="I600" s="201">
        <f t="shared" si="278"/>
        <v>340</v>
      </c>
      <c r="M600" s="113"/>
      <c r="N600" s="1"/>
      <c r="O600" s="1"/>
      <c r="P600" s="1"/>
    </row>
    <row r="601" spans="1:16" ht="31.5" x14ac:dyDescent="0.25">
      <c r="A601" s="367" t="s">
        <v>93</v>
      </c>
      <c r="B601" s="491">
        <v>905</v>
      </c>
      <c r="C601" s="370" t="s">
        <v>132</v>
      </c>
      <c r="D601" s="370" t="s">
        <v>84</v>
      </c>
      <c r="E601" s="370" t="s">
        <v>397</v>
      </c>
      <c r="F601" s="370" t="s">
        <v>94</v>
      </c>
      <c r="G601" s="201">
        <f>340+21.904+32</f>
        <v>393.904</v>
      </c>
      <c r="H601" s="201">
        <v>340</v>
      </c>
      <c r="I601" s="201">
        <v>340</v>
      </c>
      <c r="K601" s="207" t="s">
        <v>1100</v>
      </c>
      <c r="M601" s="113"/>
      <c r="N601" s="1"/>
      <c r="O601" s="1"/>
      <c r="P601" s="1"/>
    </row>
    <row r="602" spans="1:16" ht="31.5" x14ac:dyDescent="0.25">
      <c r="A602" s="20" t="s">
        <v>376</v>
      </c>
      <c r="B602" s="491">
        <v>905</v>
      </c>
      <c r="C602" s="370" t="s">
        <v>132</v>
      </c>
      <c r="D602" s="370" t="s">
        <v>84</v>
      </c>
      <c r="E602" s="370" t="s">
        <v>398</v>
      </c>
      <c r="F602" s="370"/>
      <c r="G602" s="201">
        <f>G603</f>
        <v>200</v>
      </c>
      <c r="H602" s="201">
        <f t="shared" ref="H602:I603" si="279">H603</f>
        <v>0</v>
      </c>
      <c r="I602" s="201">
        <f t="shared" si="279"/>
        <v>0</v>
      </c>
      <c r="M602" s="113"/>
      <c r="N602" s="1"/>
      <c r="O602" s="1"/>
      <c r="P602" s="1"/>
    </row>
    <row r="603" spans="1:16" ht="31.5" x14ac:dyDescent="0.25">
      <c r="A603" s="367" t="s">
        <v>91</v>
      </c>
      <c r="B603" s="491">
        <v>905</v>
      </c>
      <c r="C603" s="370" t="s">
        <v>132</v>
      </c>
      <c r="D603" s="370" t="s">
        <v>84</v>
      </c>
      <c r="E603" s="370" t="s">
        <v>398</v>
      </c>
      <c r="F603" s="370" t="s">
        <v>92</v>
      </c>
      <c r="G603" s="201">
        <f>G604</f>
        <v>200</v>
      </c>
      <c r="H603" s="201">
        <f t="shared" si="279"/>
        <v>0</v>
      </c>
      <c r="I603" s="201">
        <f t="shared" si="279"/>
        <v>0</v>
      </c>
      <c r="M603" s="113"/>
      <c r="N603" s="1"/>
      <c r="O603" s="1"/>
      <c r="P603" s="1"/>
    </row>
    <row r="604" spans="1:16" ht="31.5" x14ac:dyDescent="0.25">
      <c r="A604" s="367" t="s">
        <v>93</v>
      </c>
      <c r="B604" s="491">
        <v>905</v>
      </c>
      <c r="C604" s="370" t="s">
        <v>132</v>
      </c>
      <c r="D604" s="370" t="s">
        <v>84</v>
      </c>
      <c r="E604" s="370" t="s">
        <v>398</v>
      </c>
      <c r="F604" s="370" t="s">
        <v>94</v>
      </c>
      <c r="G604" s="201">
        <v>200</v>
      </c>
      <c r="H604" s="201">
        <v>0</v>
      </c>
      <c r="I604" s="201">
        <v>0</v>
      </c>
      <c r="M604" s="113"/>
      <c r="N604" s="1"/>
      <c r="O604" s="1"/>
      <c r="P604" s="1"/>
    </row>
    <row r="605" spans="1:16" s="366" customFormat="1" ht="15.75" x14ac:dyDescent="0.25">
      <c r="A605" s="199" t="s">
        <v>136</v>
      </c>
      <c r="B605" s="197">
        <v>905</v>
      </c>
      <c r="C605" s="200" t="s">
        <v>137</v>
      </c>
      <c r="D605" s="200"/>
      <c r="E605" s="200"/>
      <c r="F605" s="200"/>
      <c r="G605" s="198">
        <f>G606</f>
        <v>48.2</v>
      </c>
      <c r="H605" s="198">
        <f t="shared" ref="H605:I605" si="280">H606</f>
        <v>17.3</v>
      </c>
      <c r="I605" s="198">
        <f t="shared" si="280"/>
        <v>18</v>
      </c>
      <c r="J605" s="267"/>
      <c r="K605" s="207"/>
      <c r="L605" s="203"/>
    </row>
    <row r="606" spans="1:16" s="366" customFormat="1" ht="15.75" x14ac:dyDescent="0.25">
      <c r="A606" s="199" t="s">
        <v>190</v>
      </c>
      <c r="B606" s="197">
        <v>905</v>
      </c>
      <c r="C606" s="200" t="s">
        <v>137</v>
      </c>
      <c r="D606" s="200" t="s">
        <v>106</v>
      </c>
      <c r="E606" s="200"/>
      <c r="F606" s="200"/>
      <c r="G606" s="198">
        <f>G607</f>
        <v>48.2</v>
      </c>
      <c r="H606" s="198">
        <f t="shared" ref="H606:I606" si="281">H607</f>
        <v>17.3</v>
      </c>
      <c r="I606" s="198">
        <f t="shared" si="281"/>
        <v>18</v>
      </c>
      <c r="J606" s="267"/>
      <c r="K606" s="207"/>
      <c r="L606" s="203"/>
    </row>
    <row r="607" spans="1:16" s="366" customFormat="1" ht="31.5" x14ac:dyDescent="0.25">
      <c r="A607" s="199" t="s">
        <v>343</v>
      </c>
      <c r="B607" s="197">
        <v>905</v>
      </c>
      <c r="C607" s="200" t="s">
        <v>137</v>
      </c>
      <c r="D607" s="200" t="s">
        <v>106</v>
      </c>
      <c r="E607" s="200" t="s">
        <v>331</v>
      </c>
      <c r="F607" s="200"/>
      <c r="G607" s="198">
        <f t="shared" ref="G607:I609" si="282">G608</f>
        <v>48.2</v>
      </c>
      <c r="H607" s="198">
        <f t="shared" si="282"/>
        <v>17.3</v>
      </c>
      <c r="I607" s="198">
        <f t="shared" si="282"/>
        <v>18</v>
      </c>
      <c r="J607" s="267"/>
      <c r="K607" s="207"/>
      <c r="L607" s="203"/>
    </row>
    <row r="608" spans="1:16" s="366" customFormat="1" ht="78.75" x14ac:dyDescent="0.25">
      <c r="A608" s="21" t="s">
        <v>555</v>
      </c>
      <c r="B608" s="491">
        <v>905</v>
      </c>
      <c r="C608" s="370" t="s">
        <v>137</v>
      </c>
      <c r="D608" s="370" t="s">
        <v>106</v>
      </c>
      <c r="E608" s="370" t="s">
        <v>554</v>
      </c>
      <c r="F608" s="370"/>
      <c r="G608" s="201">
        <f>G609+G611</f>
        <v>48.2</v>
      </c>
      <c r="H608" s="201">
        <f t="shared" ref="H608:I608" si="283">H609+H611</f>
        <v>17.3</v>
      </c>
      <c r="I608" s="201">
        <f t="shared" si="283"/>
        <v>18</v>
      </c>
      <c r="J608" s="267"/>
      <c r="K608" s="207"/>
      <c r="L608" s="203"/>
    </row>
    <row r="609" spans="1:16" s="366" customFormat="1" ht="78.75" x14ac:dyDescent="0.25">
      <c r="A609" s="367" t="s">
        <v>87</v>
      </c>
      <c r="B609" s="491">
        <v>905</v>
      </c>
      <c r="C609" s="370" t="s">
        <v>137</v>
      </c>
      <c r="D609" s="370" t="s">
        <v>106</v>
      </c>
      <c r="E609" s="370" t="s">
        <v>554</v>
      </c>
      <c r="F609" s="370" t="s">
        <v>88</v>
      </c>
      <c r="G609" s="201">
        <f t="shared" si="282"/>
        <v>28.7</v>
      </c>
      <c r="H609" s="201">
        <f t="shared" si="282"/>
        <v>0</v>
      </c>
      <c r="I609" s="201">
        <f t="shared" si="282"/>
        <v>0</v>
      </c>
      <c r="J609" s="267"/>
      <c r="K609" s="207"/>
      <c r="L609" s="203"/>
    </row>
    <row r="610" spans="1:16" s="366" customFormat="1" ht="31.5" x14ac:dyDescent="0.25">
      <c r="A610" s="367" t="s">
        <v>89</v>
      </c>
      <c r="B610" s="491">
        <v>905</v>
      </c>
      <c r="C610" s="370" t="s">
        <v>137</v>
      </c>
      <c r="D610" s="370" t="s">
        <v>106</v>
      </c>
      <c r="E610" s="370" t="s">
        <v>554</v>
      </c>
      <c r="F610" s="370" t="s">
        <v>90</v>
      </c>
      <c r="G610" s="201">
        <v>28.7</v>
      </c>
      <c r="H610" s="201">
        <f t="shared" ref="H610:I610" si="284">16.6-16.6</f>
        <v>0</v>
      </c>
      <c r="I610" s="201">
        <f t="shared" si="284"/>
        <v>0</v>
      </c>
      <c r="J610" s="267"/>
      <c r="K610" s="207"/>
      <c r="L610" s="203"/>
    </row>
    <row r="611" spans="1:16" s="366" customFormat="1" ht="31.5" x14ac:dyDescent="0.25">
      <c r="A611" s="367" t="s">
        <v>91</v>
      </c>
      <c r="B611" s="491">
        <v>905</v>
      </c>
      <c r="C611" s="370" t="s">
        <v>137</v>
      </c>
      <c r="D611" s="370" t="s">
        <v>106</v>
      </c>
      <c r="E611" s="370" t="s">
        <v>554</v>
      </c>
      <c r="F611" s="370" t="s">
        <v>92</v>
      </c>
      <c r="G611" s="201">
        <f>G612</f>
        <v>19.5</v>
      </c>
      <c r="H611" s="201">
        <f t="shared" ref="H611:I611" si="285">H612</f>
        <v>17.3</v>
      </c>
      <c r="I611" s="201">
        <f t="shared" si="285"/>
        <v>18</v>
      </c>
      <c r="J611" s="267"/>
      <c r="K611" s="207"/>
      <c r="L611" s="203"/>
    </row>
    <row r="612" spans="1:16" s="366" customFormat="1" ht="31.5" x14ac:dyDescent="0.25">
      <c r="A612" s="367" t="s">
        <v>93</v>
      </c>
      <c r="B612" s="491">
        <v>905</v>
      </c>
      <c r="C612" s="370" t="s">
        <v>137</v>
      </c>
      <c r="D612" s="370" t="s">
        <v>106</v>
      </c>
      <c r="E612" s="370" t="s">
        <v>554</v>
      </c>
      <c r="F612" s="370" t="s">
        <v>94</v>
      </c>
      <c r="G612" s="201">
        <v>19.5</v>
      </c>
      <c r="H612" s="201">
        <v>17.3</v>
      </c>
      <c r="I612" s="201">
        <v>18</v>
      </c>
      <c r="J612" s="267"/>
      <c r="K612" s="207"/>
      <c r="L612" s="203"/>
    </row>
    <row r="613" spans="1:16" ht="31.5" x14ac:dyDescent="0.25">
      <c r="A613" s="197" t="s">
        <v>887</v>
      </c>
      <c r="B613" s="197">
        <v>906</v>
      </c>
      <c r="C613" s="200"/>
      <c r="D613" s="200"/>
      <c r="E613" s="200"/>
      <c r="F613" s="200"/>
      <c r="G613" s="198">
        <f>G626+G614</f>
        <v>421444.65619999997</v>
      </c>
      <c r="H613" s="198">
        <f>H626+H614</f>
        <v>415442.03625</v>
      </c>
      <c r="I613" s="198">
        <f>I626+I614</f>
        <v>433595.39725000004</v>
      </c>
      <c r="J613" s="268"/>
      <c r="M613" s="113"/>
      <c r="N613" s="1"/>
      <c r="O613" s="1"/>
      <c r="P613" s="1"/>
    </row>
    <row r="614" spans="1:16" ht="15.75" x14ac:dyDescent="0.25">
      <c r="A614" s="199" t="s">
        <v>83</v>
      </c>
      <c r="B614" s="197">
        <v>906</v>
      </c>
      <c r="C614" s="200" t="s">
        <v>84</v>
      </c>
      <c r="D614" s="200"/>
      <c r="E614" s="200"/>
      <c r="F614" s="200"/>
      <c r="G614" s="198">
        <f t="shared" ref="G614:I619" si="286">G615</f>
        <v>0</v>
      </c>
      <c r="H614" s="198">
        <f t="shared" si="286"/>
        <v>100</v>
      </c>
      <c r="I614" s="198">
        <f t="shared" si="286"/>
        <v>30</v>
      </c>
      <c r="M614" s="113"/>
      <c r="N614" s="1"/>
      <c r="O614" s="1"/>
      <c r="P614" s="1"/>
    </row>
    <row r="615" spans="1:16" ht="15.75" x14ac:dyDescent="0.25">
      <c r="A615" s="23" t="s">
        <v>98</v>
      </c>
      <c r="B615" s="197">
        <v>906</v>
      </c>
      <c r="C615" s="200" t="s">
        <v>84</v>
      </c>
      <c r="D615" s="200" t="s">
        <v>99</v>
      </c>
      <c r="E615" s="200"/>
      <c r="F615" s="200"/>
      <c r="G615" s="198">
        <f>G616+G621</f>
        <v>0</v>
      </c>
      <c r="H615" s="198">
        <f t="shared" ref="H615:I615" si="287">H616+H621</f>
        <v>100</v>
      </c>
      <c r="I615" s="198">
        <f t="shared" si="287"/>
        <v>30</v>
      </c>
      <c r="M615" s="113"/>
      <c r="N615" s="1"/>
      <c r="O615" s="1"/>
      <c r="P615" s="1"/>
    </row>
    <row r="616" spans="1:16" ht="47.25" x14ac:dyDescent="0.25">
      <c r="A616" s="199" t="s">
        <v>1020</v>
      </c>
      <c r="B616" s="197">
        <v>906</v>
      </c>
      <c r="C616" s="200" t="s">
        <v>84</v>
      </c>
      <c r="D616" s="200" t="s">
        <v>99</v>
      </c>
      <c r="E616" s="200" t="s">
        <v>168</v>
      </c>
      <c r="F616" s="200"/>
      <c r="G616" s="198">
        <f t="shared" si="286"/>
        <v>0</v>
      </c>
      <c r="H616" s="198">
        <f t="shared" si="286"/>
        <v>100</v>
      </c>
      <c r="I616" s="198">
        <f t="shared" si="286"/>
        <v>0</v>
      </c>
      <c r="M616" s="113"/>
      <c r="N616" s="1"/>
      <c r="O616" s="1"/>
      <c r="P616" s="1"/>
    </row>
    <row r="617" spans="1:16" s="113" customFormat="1" ht="31.5" x14ac:dyDescent="0.25">
      <c r="A617" s="120" t="s">
        <v>477</v>
      </c>
      <c r="B617" s="197">
        <v>906</v>
      </c>
      <c r="C617" s="200" t="s">
        <v>84</v>
      </c>
      <c r="D617" s="200" t="s">
        <v>99</v>
      </c>
      <c r="E617" s="200" t="s">
        <v>478</v>
      </c>
      <c r="F617" s="200"/>
      <c r="G617" s="198">
        <f t="shared" si="286"/>
        <v>0</v>
      </c>
      <c r="H617" s="198">
        <f t="shared" si="286"/>
        <v>100</v>
      </c>
      <c r="I617" s="198">
        <f t="shared" si="286"/>
        <v>0</v>
      </c>
      <c r="J617" s="267"/>
      <c r="K617" s="207"/>
      <c r="L617" s="203"/>
    </row>
    <row r="618" spans="1:16" ht="31.5" x14ac:dyDescent="0.25">
      <c r="A618" s="90" t="s">
        <v>169</v>
      </c>
      <c r="B618" s="491">
        <v>906</v>
      </c>
      <c r="C618" s="370" t="s">
        <v>84</v>
      </c>
      <c r="D618" s="370" t="s">
        <v>99</v>
      </c>
      <c r="E618" s="370" t="s">
        <v>479</v>
      </c>
      <c r="F618" s="370"/>
      <c r="G618" s="201">
        <f t="shared" si="286"/>
        <v>0</v>
      </c>
      <c r="H618" s="201">
        <f t="shared" si="286"/>
        <v>100</v>
      </c>
      <c r="I618" s="201">
        <f t="shared" si="286"/>
        <v>0</v>
      </c>
      <c r="M618" s="113"/>
      <c r="N618" s="1"/>
      <c r="O618" s="1"/>
      <c r="P618" s="1"/>
    </row>
    <row r="619" spans="1:16" ht="31.5" x14ac:dyDescent="0.25">
      <c r="A619" s="367" t="s">
        <v>91</v>
      </c>
      <c r="B619" s="491">
        <v>906</v>
      </c>
      <c r="C619" s="370" t="s">
        <v>84</v>
      </c>
      <c r="D619" s="370" t="s">
        <v>99</v>
      </c>
      <c r="E619" s="370" t="s">
        <v>479</v>
      </c>
      <c r="F619" s="370" t="s">
        <v>92</v>
      </c>
      <c r="G619" s="201">
        <f t="shared" si="286"/>
        <v>0</v>
      </c>
      <c r="H619" s="201">
        <f t="shared" si="286"/>
        <v>100</v>
      </c>
      <c r="I619" s="201">
        <f t="shared" si="286"/>
        <v>0</v>
      </c>
      <c r="M619" s="113"/>
      <c r="N619" s="1"/>
      <c r="O619" s="1"/>
      <c r="P619" s="1"/>
    </row>
    <row r="620" spans="1:16" ht="31.5" x14ac:dyDescent="0.25">
      <c r="A620" s="367" t="s">
        <v>93</v>
      </c>
      <c r="B620" s="491">
        <v>906</v>
      </c>
      <c r="C620" s="370" t="s">
        <v>84</v>
      </c>
      <c r="D620" s="370" t="s">
        <v>99</v>
      </c>
      <c r="E620" s="370" t="s">
        <v>479</v>
      </c>
      <c r="F620" s="370" t="s">
        <v>94</v>
      </c>
      <c r="G620" s="201">
        <v>0</v>
      </c>
      <c r="H620" s="201">
        <v>100</v>
      </c>
      <c r="I620" s="201">
        <v>0</v>
      </c>
      <c r="M620" s="113"/>
      <c r="N620" s="1"/>
      <c r="O620" s="1"/>
      <c r="P620" s="1"/>
    </row>
    <row r="621" spans="1:16" s="233" customFormat="1" ht="69" customHeight="1" x14ac:dyDescent="0.25">
      <c r="A621" s="230" t="s">
        <v>912</v>
      </c>
      <c r="B621" s="197">
        <v>906</v>
      </c>
      <c r="C621" s="7" t="s">
        <v>84</v>
      </c>
      <c r="D621" s="7" t="s">
        <v>99</v>
      </c>
      <c r="E621" s="107" t="s">
        <v>296</v>
      </c>
      <c r="F621" s="7"/>
      <c r="G621" s="198">
        <f>G622</f>
        <v>0</v>
      </c>
      <c r="H621" s="198">
        <f t="shared" ref="H621:I624" si="288">H622</f>
        <v>0</v>
      </c>
      <c r="I621" s="198">
        <f t="shared" si="288"/>
        <v>30</v>
      </c>
      <c r="J621" s="267"/>
      <c r="K621" s="207"/>
      <c r="L621" s="203"/>
    </row>
    <row r="622" spans="1:16" s="233" customFormat="1" ht="47.25" x14ac:dyDescent="0.25">
      <c r="A622" s="120" t="s">
        <v>322</v>
      </c>
      <c r="B622" s="197">
        <v>906</v>
      </c>
      <c r="C622" s="7" t="s">
        <v>84</v>
      </c>
      <c r="D622" s="7" t="s">
        <v>99</v>
      </c>
      <c r="E622" s="107" t="s">
        <v>496</v>
      </c>
      <c r="F622" s="7"/>
      <c r="G622" s="198">
        <f>G623</f>
        <v>0</v>
      </c>
      <c r="H622" s="198">
        <f t="shared" si="288"/>
        <v>0</v>
      </c>
      <c r="I622" s="198">
        <f t="shared" si="288"/>
        <v>30</v>
      </c>
      <c r="J622" s="267"/>
      <c r="K622" s="207"/>
      <c r="L622" s="203"/>
    </row>
    <row r="623" spans="1:16" s="233" customFormat="1" ht="31.5" x14ac:dyDescent="0.25">
      <c r="A623" s="90" t="s">
        <v>111</v>
      </c>
      <c r="B623" s="491">
        <v>906</v>
      </c>
      <c r="C623" s="8" t="s">
        <v>84</v>
      </c>
      <c r="D623" s="8" t="s">
        <v>99</v>
      </c>
      <c r="E623" s="488" t="s">
        <v>323</v>
      </c>
      <c r="F623" s="8"/>
      <c r="G623" s="201">
        <f>G624</f>
        <v>0</v>
      </c>
      <c r="H623" s="201">
        <f t="shared" si="288"/>
        <v>0</v>
      </c>
      <c r="I623" s="201">
        <f t="shared" si="288"/>
        <v>30</v>
      </c>
      <c r="J623" s="267"/>
      <c r="K623" s="207"/>
      <c r="L623" s="203"/>
    </row>
    <row r="624" spans="1:16" s="233" customFormat="1" ht="31.5" x14ac:dyDescent="0.25">
      <c r="A624" s="367" t="s">
        <v>91</v>
      </c>
      <c r="B624" s="491">
        <v>906</v>
      </c>
      <c r="C624" s="8" t="s">
        <v>84</v>
      </c>
      <c r="D624" s="8" t="s">
        <v>99</v>
      </c>
      <c r="E624" s="488" t="s">
        <v>323</v>
      </c>
      <c r="F624" s="8" t="s">
        <v>92</v>
      </c>
      <c r="G624" s="201">
        <f>G625</f>
        <v>0</v>
      </c>
      <c r="H624" s="201">
        <f t="shared" si="288"/>
        <v>0</v>
      </c>
      <c r="I624" s="201">
        <f t="shared" si="288"/>
        <v>30</v>
      </c>
      <c r="J624" s="267"/>
      <c r="K624" s="207"/>
      <c r="L624" s="203"/>
    </row>
    <row r="625" spans="1:16" s="233" customFormat="1" ht="31.5" x14ac:dyDescent="0.25">
      <c r="A625" s="367" t="s">
        <v>93</v>
      </c>
      <c r="B625" s="491">
        <v>906</v>
      </c>
      <c r="C625" s="8" t="s">
        <v>84</v>
      </c>
      <c r="D625" s="8" t="s">
        <v>99</v>
      </c>
      <c r="E625" s="488" t="s">
        <v>323</v>
      </c>
      <c r="F625" s="8" t="s">
        <v>94</v>
      </c>
      <c r="G625" s="201">
        <v>0</v>
      </c>
      <c r="H625" s="201">
        <v>0</v>
      </c>
      <c r="I625" s="201">
        <v>30</v>
      </c>
      <c r="J625" s="267"/>
      <c r="K625" s="207"/>
      <c r="L625" s="203"/>
    </row>
    <row r="626" spans="1:16" ht="15.75" x14ac:dyDescent="0.25">
      <c r="A626" s="199" t="s">
        <v>147</v>
      </c>
      <c r="B626" s="197">
        <v>906</v>
      </c>
      <c r="C626" s="200" t="s">
        <v>148</v>
      </c>
      <c r="D626" s="200"/>
      <c r="E626" s="200"/>
      <c r="F626" s="200"/>
      <c r="G626" s="198">
        <f>G627+G675+G742+G765</f>
        <v>421444.65619999997</v>
      </c>
      <c r="H626" s="198">
        <f>H627+H675+H742+H765</f>
        <v>415342.03625</v>
      </c>
      <c r="I626" s="198">
        <f>I627+I675+I742+I765</f>
        <v>433565.39725000004</v>
      </c>
    </row>
    <row r="627" spans="1:16" ht="15.75" x14ac:dyDescent="0.25">
      <c r="A627" s="199" t="s">
        <v>191</v>
      </c>
      <c r="B627" s="197">
        <v>906</v>
      </c>
      <c r="C627" s="200" t="s">
        <v>148</v>
      </c>
      <c r="D627" s="200" t="s">
        <v>84</v>
      </c>
      <c r="E627" s="200"/>
      <c r="F627" s="200"/>
      <c r="G627" s="198">
        <f>G628+G665+G670</f>
        <v>109747.80379999999</v>
      </c>
      <c r="H627" s="198">
        <f>H628+H665+H670</f>
        <v>108995.4014</v>
      </c>
      <c r="I627" s="198">
        <f>I628+I665+I670</f>
        <v>105793.0258</v>
      </c>
      <c r="J627" s="268"/>
    </row>
    <row r="628" spans="1:16" ht="36" customHeight="1" x14ac:dyDescent="0.25">
      <c r="A628" s="199" t="s">
        <v>894</v>
      </c>
      <c r="B628" s="197">
        <v>906</v>
      </c>
      <c r="C628" s="200" t="s">
        <v>148</v>
      </c>
      <c r="D628" s="200" t="s">
        <v>84</v>
      </c>
      <c r="E628" s="200" t="s">
        <v>192</v>
      </c>
      <c r="F628" s="200"/>
      <c r="G628" s="198">
        <f>G629+G633+G637+G647+G657+G661</f>
        <v>109128.80379999999</v>
      </c>
      <c r="H628" s="198">
        <f t="shared" ref="H628:I628" si="289">H629+H633+H637+H647+H657+H661</f>
        <v>108401.4014</v>
      </c>
      <c r="I628" s="198">
        <f t="shared" si="289"/>
        <v>105199.0258</v>
      </c>
    </row>
    <row r="629" spans="1:16" s="113" customFormat="1" ht="38.25" customHeight="1" x14ac:dyDescent="0.25">
      <c r="A629" s="199" t="s">
        <v>380</v>
      </c>
      <c r="B629" s="197">
        <v>906</v>
      </c>
      <c r="C629" s="200" t="s">
        <v>148</v>
      </c>
      <c r="D629" s="200" t="s">
        <v>84</v>
      </c>
      <c r="E629" s="200" t="s">
        <v>587</v>
      </c>
      <c r="F629" s="200"/>
      <c r="G629" s="198">
        <f t="shared" ref="G629:I631" si="290">G630</f>
        <v>17648.580000000002</v>
      </c>
      <c r="H629" s="198">
        <f t="shared" si="290"/>
        <v>17671.400000000001</v>
      </c>
      <c r="I629" s="198">
        <f t="shared" si="290"/>
        <v>14444.28</v>
      </c>
      <c r="J629" s="267"/>
      <c r="K629" s="207"/>
      <c r="L629" s="203"/>
      <c r="M629" s="203"/>
      <c r="N629" s="203"/>
      <c r="O629" s="203"/>
      <c r="P629" s="203"/>
    </row>
    <row r="630" spans="1:16" ht="31.5" x14ac:dyDescent="0.25">
      <c r="A630" s="367" t="s">
        <v>586</v>
      </c>
      <c r="B630" s="491">
        <v>906</v>
      </c>
      <c r="C630" s="370" t="s">
        <v>148</v>
      </c>
      <c r="D630" s="370" t="s">
        <v>84</v>
      </c>
      <c r="E630" s="370" t="s">
        <v>588</v>
      </c>
      <c r="F630" s="370"/>
      <c r="G630" s="201">
        <f t="shared" si="290"/>
        <v>17648.580000000002</v>
      </c>
      <c r="H630" s="201">
        <f t="shared" si="290"/>
        <v>17671.400000000001</v>
      </c>
      <c r="I630" s="201">
        <f t="shared" si="290"/>
        <v>14444.28</v>
      </c>
    </row>
    <row r="631" spans="1:16" ht="31.5" x14ac:dyDescent="0.25">
      <c r="A631" s="367" t="s">
        <v>152</v>
      </c>
      <c r="B631" s="491">
        <v>906</v>
      </c>
      <c r="C631" s="370" t="s">
        <v>148</v>
      </c>
      <c r="D631" s="370" t="s">
        <v>84</v>
      </c>
      <c r="E631" s="370" t="s">
        <v>588</v>
      </c>
      <c r="F631" s="370" t="s">
        <v>153</v>
      </c>
      <c r="G631" s="201">
        <f t="shared" si="290"/>
        <v>17648.580000000002</v>
      </c>
      <c r="H631" s="201">
        <f t="shared" si="290"/>
        <v>17671.400000000001</v>
      </c>
      <c r="I631" s="201">
        <f t="shared" si="290"/>
        <v>14444.28</v>
      </c>
    </row>
    <row r="632" spans="1:16" ht="15.75" x14ac:dyDescent="0.25">
      <c r="A632" s="367" t="s">
        <v>154</v>
      </c>
      <c r="B632" s="491">
        <v>906</v>
      </c>
      <c r="C632" s="370" t="s">
        <v>148</v>
      </c>
      <c r="D632" s="370" t="s">
        <v>84</v>
      </c>
      <c r="E632" s="370" t="s">
        <v>588</v>
      </c>
      <c r="F632" s="370" t="s">
        <v>155</v>
      </c>
      <c r="G632" s="18">
        <v>17648.580000000002</v>
      </c>
      <c r="H632" s="18">
        <v>17671.400000000001</v>
      </c>
      <c r="I632" s="18">
        <v>14444.28</v>
      </c>
    </row>
    <row r="633" spans="1:16" s="113" customFormat="1" ht="31.7" customHeight="1" x14ac:dyDescent="0.25">
      <c r="A633" s="199" t="s">
        <v>354</v>
      </c>
      <c r="B633" s="197">
        <v>906</v>
      </c>
      <c r="C633" s="200" t="s">
        <v>148</v>
      </c>
      <c r="D633" s="200" t="s">
        <v>84</v>
      </c>
      <c r="E633" s="200" t="s">
        <v>589</v>
      </c>
      <c r="F633" s="200"/>
      <c r="G633" s="27">
        <f>G634</f>
        <v>82396.5</v>
      </c>
      <c r="H633" s="27">
        <f t="shared" ref="H633:I633" si="291">H634</f>
        <v>82396.5</v>
      </c>
      <c r="I633" s="27">
        <f t="shared" si="291"/>
        <v>82396.5</v>
      </c>
      <c r="J633" s="268"/>
      <c r="K633" s="207"/>
      <c r="L633" s="203"/>
      <c r="M633" s="203"/>
      <c r="N633" s="203"/>
      <c r="O633" s="203"/>
      <c r="P633" s="203"/>
    </row>
    <row r="634" spans="1:16" s="113" customFormat="1" ht="47.25" x14ac:dyDescent="0.25">
      <c r="A634" s="367" t="s">
        <v>860</v>
      </c>
      <c r="B634" s="491">
        <v>906</v>
      </c>
      <c r="C634" s="370" t="s">
        <v>148</v>
      </c>
      <c r="D634" s="370" t="s">
        <v>84</v>
      </c>
      <c r="E634" s="370" t="s">
        <v>769</v>
      </c>
      <c r="F634" s="370"/>
      <c r="G634" s="201">
        <f>G635</f>
        <v>82396.5</v>
      </c>
      <c r="H634" s="201">
        <f t="shared" ref="H634:I635" si="292">H635</f>
        <v>82396.5</v>
      </c>
      <c r="I634" s="201">
        <f t="shared" si="292"/>
        <v>82396.5</v>
      </c>
      <c r="J634" s="267"/>
      <c r="K634" s="207"/>
      <c r="L634" s="203"/>
      <c r="M634" s="203"/>
      <c r="N634" s="203"/>
      <c r="O634" s="203"/>
      <c r="P634" s="203"/>
    </row>
    <row r="635" spans="1:16" s="113" customFormat="1" ht="31.5" x14ac:dyDescent="0.25">
      <c r="A635" s="367" t="s">
        <v>152</v>
      </c>
      <c r="B635" s="491">
        <v>906</v>
      </c>
      <c r="C635" s="370" t="s">
        <v>148</v>
      </c>
      <c r="D635" s="370" t="s">
        <v>84</v>
      </c>
      <c r="E635" s="370" t="s">
        <v>769</v>
      </c>
      <c r="F635" s="370" t="s">
        <v>153</v>
      </c>
      <c r="G635" s="201">
        <f>G636</f>
        <v>82396.5</v>
      </c>
      <c r="H635" s="201">
        <f t="shared" si="292"/>
        <v>82396.5</v>
      </c>
      <c r="I635" s="201">
        <f t="shared" si="292"/>
        <v>82396.5</v>
      </c>
      <c r="J635" s="267"/>
      <c r="K635" s="207"/>
      <c r="L635" s="203"/>
      <c r="M635" s="203"/>
      <c r="N635" s="203"/>
      <c r="O635" s="203"/>
      <c r="P635" s="203"/>
    </row>
    <row r="636" spans="1:16" s="113" customFormat="1" ht="15.75" x14ac:dyDescent="0.25">
      <c r="A636" s="367" t="s">
        <v>154</v>
      </c>
      <c r="B636" s="491">
        <v>906</v>
      </c>
      <c r="C636" s="370" t="s">
        <v>148</v>
      </c>
      <c r="D636" s="370" t="s">
        <v>84</v>
      </c>
      <c r="E636" s="370" t="s">
        <v>769</v>
      </c>
      <c r="F636" s="370" t="s">
        <v>155</v>
      </c>
      <c r="G636" s="18">
        <f>77828+1668.5+2900</f>
        <v>82396.5</v>
      </c>
      <c r="H636" s="18">
        <f>77828+1668.5+2900</f>
        <v>82396.5</v>
      </c>
      <c r="I636" s="18">
        <f>77828+1668.5+2900</f>
        <v>82396.5</v>
      </c>
      <c r="J636" s="267"/>
      <c r="K636" s="207"/>
      <c r="L636" s="203"/>
      <c r="M636" s="203"/>
      <c r="N636" s="203"/>
      <c r="O636" s="203"/>
      <c r="P636" s="203"/>
    </row>
    <row r="637" spans="1:16" s="113" customFormat="1" ht="30.2" customHeight="1" x14ac:dyDescent="0.25">
      <c r="A637" s="199" t="s">
        <v>600</v>
      </c>
      <c r="B637" s="197">
        <v>906</v>
      </c>
      <c r="C637" s="200" t="s">
        <v>148</v>
      </c>
      <c r="D637" s="200" t="s">
        <v>84</v>
      </c>
      <c r="E637" s="200" t="s">
        <v>591</v>
      </c>
      <c r="F637" s="200"/>
      <c r="G637" s="198">
        <f>G638+G641+G644</f>
        <v>4883.6283000000003</v>
      </c>
      <c r="H637" s="198">
        <f t="shared" ref="H637:I637" si="293">H638+H641+H644</f>
        <v>4883.5059000000001</v>
      </c>
      <c r="I637" s="198">
        <f t="shared" si="293"/>
        <v>4883.4503000000004</v>
      </c>
      <c r="J637" s="267"/>
      <c r="K637" s="207"/>
      <c r="L637" s="203"/>
      <c r="M637" s="203"/>
      <c r="N637" s="203"/>
      <c r="O637" s="203"/>
      <c r="P637" s="203"/>
    </row>
    <row r="638" spans="1:16" ht="35.450000000000003" hidden="1" customHeight="1" x14ac:dyDescent="0.25">
      <c r="A638" s="367" t="s">
        <v>156</v>
      </c>
      <c r="B638" s="491">
        <v>906</v>
      </c>
      <c r="C638" s="370" t="s">
        <v>148</v>
      </c>
      <c r="D638" s="370" t="s">
        <v>84</v>
      </c>
      <c r="E638" s="370" t="s">
        <v>637</v>
      </c>
      <c r="F638" s="370"/>
      <c r="G638" s="201">
        <f>G639</f>
        <v>0</v>
      </c>
      <c r="H638" s="201">
        <f t="shared" ref="H638:I639" si="294">H639</f>
        <v>0</v>
      </c>
      <c r="I638" s="201">
        <f t="shared" si="294"/>
        <v>0</v>
      </c>
    </row>
    <row r="639" spans="1:16" ht="35.450000000000003" hidden="1" customHeight="1" x14ac:dyDescent="0.25">
      <c r="A639" s="367" t="s">
        <v>152</v>
      </c>
      <c r="B639" s="491">
        <v>906</v>
      </c>
      <c r="C639" s="370" t="s">
        <v>148</v>
      </c>
      <c r="D639" s="370" t="s">
        <v>84</v>
      </c>
      <c r="E639" s="370" t="s">
        <v>637</v>
      </c>
      <c r="F639" s="370" t="s">
        <v>153</v>
      </c>
      <c r="G639" s="201">
        <f>G640</f>
        <v>0</v>
      </c>
      <c r="H639" s="201">
        <f t="shared" si="294"/>
        <v>0</v>
      </c>
      <c r="I639" s="201">
        <f t="shared" si="294"/>
        <v>0</v>
      </c>
    </row>
    <row r="640" spans="1:16" ht="15.75" hidden="1" customHeight="1" x14ac:dyDescent="0.25">
      <c r="A640" s="367" t="s">
        <v>154</v>
      </c>
      <c r="B640" s="491">
        <v>906</v>
      </c>
      <c r="C640" s="370" t="s">
        <v>148</v>
      </c>
      <c r="D640" s="370" t="s">
        <v>84</v>
      </c>
      <c r="E640" s="370" t="s">
        <v>637</v>
      </c>
      <c r="F640" s="370" t="s">
        <v>155</v>
      </c>
      <c r="G640" s="201"/>
      <c r="H640" s="201"/>
      <c r="I640" s="201"/>
    </row>
    <row r="641" spans="1:16" ht="37.5" hidden="1" customHeight="1" x14ac:dyDescent="0.25">
      <c r="A641" s="367" t="s">
        <v>863</v>
      </c>
      <c r="B641" s="491">
        <v>906</v>
      </c>
      <c r="C641" s="370" t="s">
        <v>148</v>
      </c>
      <c r="D641" s="370" t="s">
        <v>84</v>
      </c>
      <c r="E641" s="370" t="s">
        <v>638</v>
      </c>
      <c r="F641" s="370"/>
      <c r="G641" s="201">
        <f>G642</f>
        <v>0</v>
      </c>
      <c r="H641" s="201">
        <f t="shared" ref="H641:I642" si="295">H642</f>
        <v>0</v>
      </c>
      <c r="I641" s="201">
        <f t="shared" si="295"/>
        <v>0</v>
      </c>
    </row>
    <row r="642" spans="1:16" ht="31.5" hidden="1" x14ac:dyDescent="0.25">
      <c r="A642" s="367" t="s">
        <v>152</v>
      </c>
      <c r="B642" s="491">
        <v>906</v>
      </c>
      <c r="C642" s="370" t="s">
        <v>148</v>
      </c>
      <c r="D642" s="370" t="s">
        <v>84</v>
      </c>
      <c r="E642" s="370" t="s">
        <v>638</v>
      </c>
      <c r="F642" s="370" t="s">
        <v>153</v>
      </c>
      <c r="G642" s="201">
        <f>G643</f>
        <v>0</v>
      </c>
      <c r="H642" s="201">
        <f t="shared" si="295"/>
        <v>0</v>
      </c>
      <c r="I642" s="201">
        <f t="shared" si="295"/>
        <v>0</v>
      </c>
    </row>
    <row r="643" spans="1:16" ht="15.75" hidden="1" x14ac:dyDescent="0.25">
      <c r="A643" s="367" t="s">
        <v>154</v>
      </c>
      <c r="B643" s="491">
        <v>906</v>
      </c>
      <c r="C643" s="370" t="s">
        <v>148</v>
      </c>
      <c r="D643" s="370" t="s">
        <v>84</v>
      </c>
      <c r="E643" s="370" t="s">
        <v>638</v>
      </c>
      <c r="F643" s="370" t="s">
        <v>155</v>
      </c>
      <c r="G643" s="201"/>
      <c r="H643" s="201"/>
      <c r="I643" s="201"/>
    </row>
    <row r="644" spans="1:16" ht="31.5" x14ac:dyDescent="0.25">
      <c r="A644" s="20" t="s">
        <v>866</v>
      </c>
      <c r="B644" s="491">
        <v>906</v>
      </c>
      <c r="C644" s="370" t="s">
        <v>148</v>
      </c>
      <c r="D644" s="370" t="s">
        <v>84</v>
      </c>
      <c r="E644" s="370" t="s">
        <v>592</v>
      </c>
      <c r="F644" s="370"/>
      <c r="G644" s="201">
        <f>G645</f>
        <v>4883.6283000000003</v>
      </c>
      <c r="H644" s="201">
        <f t="shared" ref="H644:I645" si="296">H645</f>
        <v>4883.5059000000001</v>
      </c>
      <c r="I644" s="201">
        <f t="shared" si="296"/>
        <v>4883.4503000000004</v>
      </c>
    </row>
    <row r="645" spans="1:16" ht="31.5" x14ac:dyDescent="0.25">
      <c r="A645" s="367" t="s">
        <v>152</v>
      </c>
      <c r="B645" s="491">
        <v>906</v>
      </c>
      <c r="C645" s="370" t="s">
        <v>148</v>
      </c>
      <c r="D645" s="370" t="s">
        <v>84</v>
      </c>
      <c r="E645" s="370" t="s">
        <v>592</v>
      </c>
      <c r="F645" s="370" t="s">
        <v>153</v>
      </c>
      <c r="G645" s="201">
        <f>G646</f>
        <v>4883.6283000000003</v>
      </c>
      <c r="H645" s="201">
        <f t="shared" si="296"/>
        <v>4883.5059000000001</v>
      </c>
      <c r="I645" s="201">
        <f t="shared" si="296"/>
        <v>4883.4503000000004</v>
      </c>
    </row>
    <row r="646" spans="1:16" ht="15.75" x14ac:dyDescent="0.25">
      <c r="A646" s="367" t="s">
        <v>154</v>
      </c>
      <c r="B646" s="491">
        <v>906</v>
      </c>
      <c r="C646" s="370" t="s">
        <v>148</v>
      </c>
      <c r="D646" s="370" t="s">
        <v>84</v>
      </c>
      <c r="E646" s="370" t="s">
        <v>592</v>
      </c>
      <c r="F646" s="370" t="s">
        <v>155</v>
      </c>
      <c r="G646" s="18">
        <v>4883.6283000000003</v>
      </c>
      <c r="H646" s="18">
        <v>4883.5059000000001</v>
      </c>
      <c r="I646" s="18">
        <v>4883.4503000000004</v>
      </c>
    </row>
    <row r="647" spans="1:16" s="113" customFormat="1" ht="31.5" x14ac:dyDescent="0.25">
      <c r="A647" s="119" t="s">
        <v>386</v>
      </c>
      <c r="B647" s="197">
        <v>906</v>
      </c>
      <c r="C647" s="200" t="s">
        <v>148</v>
      </c>
      <c r="D647" s="200" t="s">
        <v>84</v>
      </c>
      <c r="E647" s="200" t="s">
        <v>594</v>
      </c>
      <c r="F647" s="200"/>
      <c r="G647" s="27">
        <f>G648+G651+G654</f>
        <v>2900.62</v>
      </c>
      <c r="H647" s="27">
        <f t="shared" ref="H647:I647" si="297">H648+H651+H654</f>
        <v>2126.62</v>
      </c>
      <c r="I647" s="27">
        <f t="shared" si="297"/>
        <v>2126.62</v>
      </c>
      <c r="J647" s="267"/>
      <c r="K647" s="207"/>
      <c r="L647" s="203"/>
      <c r="M647" s="203"/>
      <c r="N647" s="203"/>
      <c r="O647" s="203"/>
      <c r="P647" s="203"/>
    </row>
    <row r="648" spans="1:16" ht="31.7" hidden="1" customHeight="1" x14ac:dyDescent="0.25">
      <c r="A648" s="367" t="s">
        <v>158</v>
      </c>
      <c r="B648" s="491">
        <v>906</v>
      </c>
      <c r="C648" s="370" t="s">
        <v>148</v>
      </c>
      <c r="D648" s="370" t="s">
        <v>84</v>
      </c>
      <c r="E648" s="370" t="s">
        <v>602</v>
      </c>
      <c r="F648" s="370"/>
      <c r="G648" s="201">
        <f>G649</f>
        <v>0</v>
      </c>
      <c r="H648" s="201">
        <f t="shared" ref="H648:I649" si="298">H649</f>
        <v>0</v>
      </c>
      <c r="I648" s="201">
        <f t="shared" si="298"/>
        <v>0</v>
      </c>
    </row>
    <row r="649" spans="1:16" ht="38.25" hidden="1" customHeight="1" x14ac:dyDescent="0.25">
      <c r="A649" s="367" t="s">
        <v>152</v>
      </c>
      <c r="B649" s="491">
        <v>906</v>
      </c>
      <c r="C649" s="370" t="s">
        <v>148</v>
      </c>
      <c r="D649" s="370" t="s">
        <v>84</v>
      </c>
      <c r="E649" s="370" t="s">
        <v>602</v>
      </c>
      <c r="F649" s="370" t="s">
        <v>153</v>
      </c>
      <c r="G649" s="201">
        <f>G650</f>
        <v>0</v>
      </c>
      <c r="H649" s="201">
        <f t="shared" si="298"/>
        <v>0</v>
      </c>
      <c r="I649" s="201">
        <f t="shared" si="298"/>
        <v>0</v>
      </c>
    </row>
    <row r="650" spans="1:16" ht="15.75" hidden="1" customHeight="1" x14ac:dyDescent="0.25">
      <c r="A650" s="367" t="s">
        <v>154</v>
      </c>
      <c r="B650" s="491">
        <v>906</v>
      </c>
      <c r="C650" s="370" t="s">
        <v>148</v>
      </c>
      <c r="D650" s="370" t="s">
        <v>84</v>
      </c>
      <c r="E650" s="370" t="s">
        <v>602</v>
      </c>
      <c r="F650" s="370" t="s">
        <v>155</v>
      </c>
      <c r="G650" s="201">
        <v>0</v>
      </c>
      <c r="H650" s="201">
        <v>0</v>
      </c>
      <c r="I650" s="201">
        <v>0</v>
      </c>
    </row>
    <row r="651" spans="1:16" ht="34.5" customHeight="1" x14ac:dyDescent="0.25">
      <c r="A651" s="36" t="s">
        <v>266</v>
      </c>
      <c r="B651" s="491">
        <v>906</v>
      </c>
      <c r="C651" s="370" t="s">
        <v>148</v>
      </c>
      <c r="D651" s="370" t="s">
        <v>84</v>
      </c>
      <c r="E651" s="370" t="s">
        <v>595</v>
      </c>
      <c r="F651" s="370"/>
      <c r="G651" s="201">
        <f>G652</f>
        <v>2451</v>
      </c>
      <c r="H651" s="201">
        <f t="shared" ref="H651:I652" si="299">H652</f>
        <v>1677</v>
      </c>
      <c r="I651" s="201">
        <f t="shared" si="299"/>
        <v>1677</v>
      </c>
    </row>
    <row r="652" spans="1:16" ht="32.25" customHeight="1" x14ac:dyDescent="0.25">
      <c r="A652" s="20" t="s">
        <v>152</v>
      </c>
      <c r="B652" s="491">
        <v>906</v>
      </c>
      <c r="C652" s="370" t="s">
        <v>148</v>
      </c>
      <c r="D652" s="370" t="s">
        <v>84</v>
      </c>
      <c r="E652" s="370" t="s">
        <v>595</v>
      </c>
      <c r="F652" s="370" t="s">
        <v>153</v>
      </c>
      <c r="G652" s="201">
        <f>G653</f>
        <v>2451</v>
      </c>
      <c r="H652" s="201">
        <f t="shared" si="299"/>
        <v>1677</v>
      </c>
      <c r="I652" s="201">
        <f t="shared" si="299"/>
        <v>1677</v>
      </c>
    </row>
    <row r="653" spans="1:16" ht="15.75" customHeight="1" x14ac:dyDescent="0.25">
      <c r="A653" s="97" t="s">
        <v>154</v>
      </c>
      <c r="B653" s="491">
        <v>906</v>
      </c>
      <c r="C653" s="370" t="s">
        <v>148</v>
      </c>
      <c r="D653" s="370" t="s">
        <v>84</v>
      </c>
      <c r="E653" s="370" t="s">
        <v>595</v>
      </c>
      <c r="F653" s="370" t="s">
        <v>155</v>
      </c>
      <c r="G653" s="201">
        <v>2451</v>
      </c>
      <c r="H653" s="201">
        <v>1677</v>
      </c>
      <c r="I653" s="201">
        <v>1677</v>
      </c>
    </row>
    <row r="654" spans="1:16" ht="50.25" customHeight="1" x14ac:dyDescent="0.25">
      <c r="A654" s="36" t="s">
        <v>267</v>
      </c>
      <c r="B654" s="491">
        <v>906</v>
      </c>
      <c r="C654" s="370" t="s">
        <v>148</v>
      </c>
      <c r="D654" s="370" t="s">
        <v>84</v>
      </c>
      <c r="E654" s="370" t="s">
        <v>596</v>
      </c>
      <c r="F654" s="370"/>
      <c r="G654" s="201">
        <f>G655</f>
        <v>449.62</v>
      </c>
      <c r="H654" s="201">
        <f t="shared" ref="H654:I655" si="300">H655</f>
        <v>449.62</v>
      </c>
      <c r="I654" s="201">
        <f t="shared" si="300"/>
        <v>449.62</v>
      </c>
    </row>
    <row r="655" spans="1:16" ht="31.5" x14ac:dyDescent="0.25">
      <c r="A655" s="20" t="s">
        <v>152</v>
      </c>
      <c r="B655" s="491">
        <v>906</v>
      </c>
      <c r="C655" s="370" t="s">
        <v>148</v>
      </c>
      <c r="D655" s="370" t="s">
        <v>84</v>
      </c>
      <c r="E655" s="370" t="s">
        <v>596</v>
      </c>
      <c r="F655" s="370" t="s">
        <v>153</v>
      </c>
      <c r="G655" s="201">
        <f>G656</f>
        <v>449.62</v>
      </c>
      <c r="H655" s="201">
        <f t="shared" si="300"/>
        <v>449.62</v>
      </c>
      <c r="I655" s="201">
        <f t="shared" si="300"/>
        <v>449.62</v>
      </c>
    </row>
    <row r="656" spans="1:16" ht="15.75" x14ac:dyDescent="0.25">
      <c r="A656" s="97" t="s">
        <v>154</v>
      </c>
      <c r="B656" s="491">
        <v>906</v>
      </c>
      <c r="C656" s="370" t="s">
        <v>148</v>
      </c>
      <c r="D656" s="370" t="s">
        <v>84</v>
      </c>
      <c r="E656" s="370" t="s">
        <v>596</v>
      </c>
      <c r="F656" s="370" t="s">
        <v>155</v>
      </c>
      <c r="G656" s="201">
        <v>449.62</v>
      </c>
      <c r="H656" s="201">
        <v>449.62</v>
      </c>
      <c r="I656" s="201">
        <v>449.62</v>
      </c>
    </row>
    <row r="657" spans="1:16" s="113" customFormat="1" ht="36" customHeight="1" x14ac:dyDescent="0.25">
      <c r="A657" s="199" t="s">
        <v>743</v>
      </c>
      <c r="B657" s="197">
        <v>906</v>
      </c>
      <c r="C657" s="200" t="s">
        <v>148</v>
      </c>
      <c r="D657" s="200" t="s">
        <v>84</v>
      </c>
      <c r="E657" s="200" t="s">
        <v>597</v>
      </c>
      <c r="F657" s="200"/>
      <c r="G657" s="198">
        <f t="shared" ref="G657:I659" si="301">G658</f>
        <v>598.4</v>
      </c>
      <c r="H657" s="198">
        <f t="shared" si="301"/>
        <v>622.29999999999995</v>
      </c>
      <c r="I657" s="198">
        <f t="shared" si="301"/>
        <v>647.1</v>
      </c>
      <c r="J657" s="267"/>
      <c r="K657" s="207"/>
      <c r="L657" s="203"/>
      <c r="M657" s="203"/>
      <c r="N657" s="203"/>
      <c r="O657" s="203"/>
      <c r="P657" s="203"/>
    </row>
    <row r="658" spans="1:16" ht="31.5" x14ac:dyDescent="0.25">
      <c r="A658" s="367" t="s">
        <v>744</v>
      </c>
      <c r="B658" s="491">
        <v>906</v>
      </c>
      <c r="C658" s="370" t="s">
        <v>148</v>
      </c>
      <c r="D658" s="370" t="s">
        <v>84</v>
      </c>
      <c r="E658" s="370" t="s">
        <v>745</v>
      </c>
      <c r="F658" s="370"/>
      <c r="G658" s="201">
        <f t="shared" si="301"/>
        <v>598.4</v>
      </c>
      <c r="H658" s="201">
        <f t="shared" si="301"/>
        <v>622.29999999999995</v>
      </c>
      <c r="I658" s="201">
        <f t="shared" si="301"/>
        <v>647.1</v>
      </c>
    </row>
    <row r="659" spans="1:16" ht="31.5" x14ac:dyDescent="0.25">
      <c r="A659" s="20" t="s">
        <v>152</v>
      </c>
      <c r="B659" s="491">
        <v>906</v>
      </c>
      <c r="C659" s="370" t="s">
        <v>148</v>
      </c>
      <c r="D659" s="370" t="s">
        <v>84</v>
      </c>
      <c r="E659" s="370" t="s">
        <v>745</v>
      </c>
      <c r="F659" s="370" t="s">
        <v>153</v>
      </c>
      <c r="G659" s="201">
        <f t="shared" si="301"/>
        <v>598.4</v>
      </c>
      <c r="H659" s="201">
        <f t="shared" si="301"/>
        <v>622.29999999999995</v>
      </c>
      <c r="I659" s="201">
        <f t="shared" si="301"/>
        <v>647.1</v>
      </c>
    </row>
    <row r="660" spans="1:16" ht="18.75" customHeight="1" x14ac:dyDescent="0.25">
      <c r="A660" s="97" t="s">
        <v>154</v>
      </c>
      <c r="B660" s="491">
        <v>906</v>
      </c>
      <c r="C660" s="370" t="s">
        <v>148</v>
      </c>
      <c r="D660" s="370" t="s">
        <v>84</v>
      </c>
      <c r="E660" s="370" t="s">
        <v>745</v>
      </c>
      <c r="F660" s="370" t="s">
        <v>155</v>
      </c>
      <c r="G660" s="201">
        <v>598.4</v>
      </c>
      <c r="H660" s="201">
        <v>622.29999999999995</v>
      </c>
      <c r="I660" s="201">
        <v>647.1</v>
      </c>
    </row>
    <row r="661" spans="1:16" s="113" customFormat="1" ht="84.2" customHeight="1" x14ac:dyDescent="0.25">
      <c r="A661" s="199" t="s">
        <v>553</v>
      </c>
      <c r="B661" s="197">
        <v>906</v>
      </c>
      <c r="C661" s="200" t="s">
        <v>148</v>
      </c>
      <c r="D661" s="200" t="s">
        <v>84</v>
      </c>
      <c r="E661" s="200" t="s">
        <v>1010</v>
      </c>
      <c r="F661" s="200"/>
      <c r="G661" s="198">
        <f>G662</f>
        <v>701.07550000000003</v>
      </c>
      <c r="H661" s="198">
        <f t="shared" ref="H661:I661" si="302">H662</f>
        <v>701.07550000000003</v>
      </c>
      <c r="I661" s="198">
        <f t="shared" si="302"/>
        <v>701.07550000000003</v>
      </c>
      <c r="J661" s="267"/>
      <c r="K661" s="207"/>
      <c r="L661" s="203"/>
      <c r="M661" s="203"/>
      <c r="N661" s="203"/>
      <c r="O661" s="203"/>
      <c r="P661" s="203"/>
    </row>
    <row r="662" spans="1:16" s="113" customFormat="1" ht="79.5" customHeight="1" x14ac:dyDescent="0.25">
      <c r="A662" s="86" t="s">
        <v>681</v>
      </c>
      <c r="B662" s="491">
        <v>906</v>
      </c>
      <c r="C662" s="370" t="s">
        <v>148</v>
      </c>
      <c r="D662" s="370" t="s">
        <v>84</v>
      </c>
      <c r="E662" s="370" t="s">
        <v>1011</v>
      </c>
      <c r="F662" s="370"/>
      <c r="G662" s="201">
        <f>G663</f>
        <v>701.07550000000003</v>
      </c>
      <c r="H662" s="201">
        <f t="shared" ref="H662:I663" si="303">H663</f>
        <v>701.07550000000003</v>
      </c>
      <c r="I662" s="201">
        <f t="shared" si="303"/>
        <v>701.07550000000003</v>
      </c>
      <c r="J662" s="267"/>
      <c r="K662" s="207"/>
      <c r="L662" s="203"/>
      <c r="M662" s="203"/>
      <c r="N662" s="203"/>
      <c r="O662" s="203"/>
      <c r="P662" s="203"/>
    </row>
    <row r="663" spans="1:16" s="113" customFormat="1" ht="33.75" customHeight="1" x14ac:dyDescent="0.25">
      <c r="A663" s="367" t="s">
        <v>152</v>
      </c>
      <c r="B663" s="491">
        <v>906</v>
      </c>
      <c r="C663" s="370" t="s">
        <v>148</v>
      </c>
      <c r="D663" s="370" t="s">
        <v>84</v>
      </c>
      <c r="E663" s="370" t="s">
        <v>1011</v>
      </c>
      <c r="F663" s="370" t="s">
        <v>153</v>
      </c>
      <c r="G663" s="201">
        <f>G664</f>
        <v>701.07550000000003</v>
      </c>
      <c r="H663" s="201">
        <f t="shared" si="303"/>
        <v>701.07550000000003</v>
      </c>
      <c r="I663" s="201">
        <f t="shared" si="303"/>
        <v>701.07550000000003</v>
      </c>
      <c r="J663" s="267"/>
      <c r="K663" s="207"/>
      <c r="L663" s="203"/>
      <c r="M663" s="203"/>
      <c r="N663" s="203"/>
      <c r="O663" s="203"/>
      <c r="P663" s="203"/>
    </row>
    <row r="664" spans="1:16" s="113" customFormat="1" ht="18.75" customHeight="1" x14ac:dyDescent="0.25">
      <c r="A664" s="367" t="s">
        <v>154</v>
      </c>
      <c r="B664" s="491">
        <v>906</v>
      </c>
      <c r="C664" s="370" t="s">
        <v>148</v>
      </c>
      <c r="D664" s="370" t="s">
        <v>84</v>
      </c>
      <c r="E664" s="370" t="s">
        <v>1011</v>
      </c>
      <c r="F664" s="370" t="s">
        <v>155</v>
      </c>
      <c r="G664" s="201">
        <v>701.07550000000003</v>
      </c>
      <c r="H664" s="201">
        <v>701.07550000000003</v>
      </c>
      <c r="I664" s="201">
        <v>701.07550000000003</v>
      </c>
      <c r="J664" s="267"/>
      <c r="K664" s="207"/>
      <c r="L664" s="203"/>
      <c r="M664" s="203"/>
      <c r="N664" s="203"/>
      <c r="O664" s="203"/>
      <c r="P664" s="203"/>
    </row>
    <row r="665" spans="1:16" ht="46.9" customHeight="1" x14ac:dyDescent="0.25">
      <c r="A665" s="23" t="s">
        <v>903</v>
      </c>
      <c r="B665" s="197">
        <v>906</v>
      </c>
      <c r="C665" s="200" t="s">
        <v>148</v>
      </c>
      <c r="D665" s="200" t="s">
        <v>84</v>
      </c>
      <c r="E665" s="200" t="s">
        <v>165</v>
      </c>
      <c r="F665" s="200"/>
      <c r="G665" s="198">
        <f t="shared" ref="G665:I668" si="304">G666</f>
        <v>25</v>
      </c>
      <c r="H665" s="198">
        <f t="shared" si="304"/>
        <v>0</v>
      </c>
      <c r="I665" s="198">
        <f t="shared" si="304"/>
        <v>0</v>
      </c>
    </row>
    <row r="666" spans="1:16" s="113" customFormat="1" ht="49.7" customHeight="1" x14ac:dyDescent="0.25">
      <c r="A666" s="23" t="s">
        <v>442</v>
      </c>
      <c r="B666" s="197">
        <v>906</v>
      </c>
      <c r="C666" s="200" t="s">
        <v>148</v>
      </c>
      <c r="D666" s="200" t="s">
        <v>84</v>
      </c>
      <c r="E666" s="200" t="s">
        <v>377</v>
      </c>
      <c r="F666" s="200"/>
      <c r="G666" s="198">
        <f t="shared" si="304"/>
        <v>25</v>
      </c>
      <c r="H666" s="198">
        <f t="shared" si="304"/>
        <v>0</v>
      </c>
      <c r="I666" s="198">
        <f t="shared" si="304"/>
        <v>0</v>
      </c>
      <c r="J666" s="267"/>
      <c r="K666" s="207"/>
      <c r="L666" s="203"/>
      <c r="M666" s="203"/>
      <c r="N666" s="203"/>
      <c r="O666" s="203"/>
      <c r="P666" s="203"/>
    </row>
    <row r="667" spans="1:16" ht="48.95" customHeight="1" x14ac:dyDescent="0.25">
      <c r="A667" s="21" t="s">
        <v>499</v>
      </c>
      <c r="B667" s="491">
        <v>906</v>
      </c>
      <c r="C667" s="370" t="s">
        <v>148</v>
      </c>
      <c r="D667" s="370" t="s">
        <v>84</v>
      </c>
      <c r="E667" s="370" t="s">
        <v>378</v>
      </c>
      <c r="F667" s="370"/>
      <c r="G667" s="201">
        <f t="shared" si="304"/>
        <v>25</v>
      </c>
      <c r="H667" s="201">
        <f t="shared" si="304"/>
        <v>0</v>
      </c>
      <c r="I667" s="201">
        <f t="shared" si="304"/>
        <v>0</v>
      </c>
    </row>
    <row r="668" spans="1:16" ht="42" customHeight="1" x14ac:dyDescent="0.25">
      <c r="A668" s="21" t="s">
        <v>152</v>
      </c>
      <c r="B668" s="491">
        <v>906</v>
      </c>
      <c r="C668" s="370" t="s">
        <v>148</v>
      </c>
      <c r="D668" s="370" t="s">
        <v>84</v>
      </c>
      <c r="E668" s="370" t="s">
        <v>378</v>
      </c>
      <c r="F668" s="370" t="s">
        <v>153</v>
      </c>
      <c r="G668" s="201">
        <f t="shared" si="304"/>
        <v>25</v>
      </c>
      <c r="H668" s="201">
        <f t="shared" si="304"/>
        <v>0</v>
      </c>
      <c r="I668" s="201">
        <f t="shared" si="304"/>
        <v>0</v>
      </c>
    </row>
    <row r="669" spans="1:16" ht="16.5" customHeight="1" x14ac:dyDescent="0.25">
      <c r="A669" s="21" t="s">
        <v>154</v>
      </c>
      <c r="B669" s="491">
        <v>906</v>
      </c>
      <c r="C669" s="370" t="s">
        <v>148</v>
      </c>
      <c r="D669" s="370" t="s">
        <v>84</v>
      </c>
      <c r="E669" s="370" t="s">
        <v>378</v>
      </c>
      <c r="F669" s="370" t="s">
        <v>155</v>
      </c>
      <c r="G669" s="201">
        <v>25</v>
      </c>
      <c r="H669" s="201">
        <v>0</v>
      </c>
      <c r="I669" s="201">
        <v>0</v>
      </c>
    </row>
    <row r="670" spans="1:16" ht="46.5" customHeight="1" x14ac:dyDescent="0.25">
      <c r="A670" s="230" t="s">
        <v>861</v>
      </c>
      <c r="B670" s="197">
        <v>906</v>
      </c>
      <c r="C670" s="200" t="s">
        <v>148</v>
      </c>
      <c r="D670" s="200" t="s">
        <v>84</v>
      </c>
      <c r="E670" s="200" t="s">
        <v>264</v>
      </c>
      <c r="F670" s="204"/>
      <c r="G670" s="198">
        <f>G672</f>
        <v>594</v>
      </c>
      <c r="H670" s="198">
        <f t="shared" ref="H670:I670" si="305">H672</f>
        <v>594</v>
      </c>
      <c r="I670" s="198">
        <f t="shared" si="305"/>
        <v>594</v>
      </c>
    </row>
    <row r="671" spans="1:16" s="113" customFormat="1" ht="46.5" customHeight="1" x14ac:dyDescent="0.25">
      <c r="A671" s="230" t="s">
        <v>346</v>
      </c>
      <c r="B671" s="197">
        <v>906</v>
      </c>
      <c r="C671" s="200" t="s">
        <v>148</v>
      </c>
      <c r="D671" s="200" t="s">
        <v>84</v>
      </c>
      <c r="E671" s="200" t="s">
        <v>344</v>
      </c>
      <c r="F671" s="204"/>
      <c r="G671" s="198">
        <f t="shared" ref="G671:I673" si="306">G672</f>
        <v>594</v>
      </c>
      <c r="H671" s="198">
        <f t="shared" si="306"/>
        <v>594</v>
      </c>
      <c r="I671" s="198">
        <f t="shared" si="306"/>
        <v>594</v>
      </c>
      <c r="J671" s="267"/>
      <c r="K671" s="207"/>
      <c r="L671" s="203"/>
      <c r="M671" s="203"/>
      <c r="N671" s="203"/>
      <c r="O671" s="203"/>
      <c r="P671" s="203"/>
    </row>
    <row r="672" spans="1:16" ht="54" customHeight="1" x14ac:dyDescent="0.25">
      <c r="A672" s="28" t="s">
        <v>279</v>
      </c>
      <c r="B672" s="491">
        <v>906</v>
      </c>
      <c r="C672" s="370" t="s">
        <v>148</v>
      </c>
      <c r="D672" s="370" t="s">
        <v>84</v>
      </c>
      <c r="E672" s="370" t="s">
        <v>379</v>
      </c>
      <c r="F672" s="202"/>
      <c r="G672" s="201">
        <f t="shared" si="306"/>
        <v>594</v>
      </c>
      <c r="H672" s="201">
        <f t="shared" si="306"/>
        <v>594</v>
      </c>
      <c r="I672" s="201">
        <f t="shared" si="306"/>
        <v>594</v>
      </c>
    </row>
    <row r="673" spans="1:16" ht="35.450000000000003" customHeight="1" x14ac:dyDescent="0.25">
      <c r="A673" s="20" t="s">
        <v>152</v>
      </c>
      <c r="B673" s="491">
        <v>906</v>
      </c>
      <c r="C673" s="370" t="s">
        <v>148</v>
      </c>
      <c r="D673" s="370" t="s">
        <v>84</v>
      </c>
      <c r="E673" s="370" t="s">
        <v>379</v>
      </c>
      <c r="F673" s="202" t="s">
        <v>153</v>
      </c>
      <c r="G673" s="201">
        <f t="shared" si="306"/>
        <v>594</v>
      </c>
      <c r="H673" s="201">
        <f t="shared" si="306"/>
        <v>594</v>
      </c>
      <c r="I673" s="201">
        <f t="shared" si="306"/>
        <v>594</v>
      </c>
    </row>
    <row r="674" spans="1:16" ht="15.75" customHeight="1" x14ac:dyDescent="0.25">
      <c r="A674" s="97" t="s">
        <v>154</v>
      </c>
      <c r="B674" s="491">
        <v>906</v>
      </c>
      <c r="C674" s="370" t="s">
        <v>148</v>
      </c>
      <c r="D674" s="370" t="s">
        <v>84</v>
      </c>
      <c r="E674" s="370" t="s">
        <v>379</v>
      </c>
      <c r="F674" s="202" t="s">
        <v>155</v>
      </c>
      <c r="G674" s="201">
        <v>594</v>
      </c>
      <c r="H674" s="201">
        <v>594</v>
      </c>
      <c r="I674" s="201">
        <v>594</v>
      </c>
    </row>
    <row r="675" spans="1:16" ht="15.75" x14ac:dyDescent="0.25">
      <c r="A675" s="199" t="s">
        <v>193</v>
      </c>
      <c r="B675" s="197">
        <v>906</v>
      </c>
      <c r="C675" s="200" t="s">
        <v>148</v>
      </c>
      <c r="D675" s="200" t="s">
        <v>122</v>
      </c>
      <c r="E675" s="200"/>
      <c r="F675" s="200"/>
      <c r="G675" s="198">
        <f>G676+G732+G737</f>
        <v>232940.60239999995</v>
      </c>
      <c r="H675" s="198">
        <f>H676+H732+H737</f>
        <v>229844.48485000001</v>
      </c>
      <c r="I675" s="198">
        <f>I676+I732+I737</f>
        <v>245711.09145000001</v>
      </c>
    </row>
    <row r="676" spans="1:16" ht="36.75" customHeight="1" x14ac:dyDescent="0.25">
      <c r="A676" s="199" t="s">
        <v>917</v>
      </c>
      <c r="B676" s="197">
        <v>906</v>
      </c>
      <c r="C676" s="200" t="s">
        <v>148</v>
      </c>
      <c r="D676" s="200" t="s">
        <v>122</v>
      </c>
      <c r="E676" s="200" t="s">
        <v>192</v>
      </c>
      <c r="F676" s="200"/>
      <c r="G676" s="198">
        <f>G677+G681+G688+G701+G708+G712+G716+G720+G724+G728</f>
        <v>232032.76239999995</v>
      </c>
      <c r="H676" s="198">
        <f t="shared" ref="H676:I676" si="307">H677+H681+H688+H701+H708+H712+H716+H720+H724+H728</f>
        <v>228936.64485000001</v>
      </c>
      <c r="I676" s="198">
        <f t="shared" si="307"/>
        <v>244803.25145000001</v>
      </c>
      <c r="J676" s="270"/>
    </row>
    <row r="677" spans="1:16" s="113" customFormat="1" ht="37.5" customHeight="1" x14ac:dyDescent="0.25">
      <c r="A677" s="199" t="s">
        <v>380</v>
      </c>
      <c r="B677" s="197">
        <v>906</v>
      </c>
      <c r="C677" s="200" t="s">
        <v>148</v>
      </c>
      <c r="D677" s="200" t="s">
        <v>122</v>
      </c>
      <c r="E677" s="200" t="s">
        <v>587</v>
      </c>
      <c r="F677" s="200"/>
      <c r="G677" s="198">
        <f t="shared" ref="G677:I679" si="308">G678</f>
        <v>31663</v>
      </c>
      <c r="H677" s="198">
        <f t="shared" si="308"/>
        <v>31484.41</v>
      </c>
      <c r="I677" s="198">
        <f t="shared" si="308"/>
        <v>31484.41</v>
      </c>
      <c r="J677" s="267"/>
      <c r="K677" s="207"/>
      <c r="L677" s="203"/>
      <c r="M677" s="203"/>
      <c r="N677" s="203"/>
      <c r="O677" s="203"/>
      <c r="P677" s="203"/>
    </row>
    <row r="678" spans="1:16" ht="31.5" x14ac:dyDescent="0.25">
      <c r="A678" s="367" t="s">
        <v>590</v>
      </c>
      <c r="B678" s="491">
        <v>906</v>
      </c>
      <c r="C678" s="370" t="s">
        <v>148</v>
      </c>
      <c r="D678" s="370" t="s">
        <v>122</v>
      </c>
      <c r="E678" s="370" t="s">
        <v>599</v>
      </c>
      <c r="F678" s="370"/>
      <c r="G678" s="201">
        <f t="shared" si="308"/>
        <v>31663</v>
      </c>
      <c r="H678" s="201">
        <f t="shared" si="308"/>
        <v>31484.41</v>
      </c>
      <c r="I678" s="201">
        <f t="shared" si="308"/>
        <v>31484.41</v>
      </c>
    </row>
    <row r="679" spans="1:16" ht="32.25" customHeight="1" x14ac:dyDescent="0.25">
      <c r="A679" s="367" t="s">
        <v>152</v>
      </c>
      <c r="B679" s="491">
        <v>906</v>
      </c>
      <c r="C679" s="370" t="s">
        <v>148</v>
      </c>
      <c r="D679" s="370" t="s">
        <v>122</v>
      </c>
      <c r="E679" s="370" t="s">
        <v>599</v>
      </c>
      <c r="F679" s="370" t="s">
        <v>153</v>
      </c>
      <c r="G679" s="201">
        <f t="shared" si="308"/>
        <v>31663</v>
      </c>
      <c r="H679" s="201">
        <f t="shared" si="308"/>
        <v>31484.41</v>
      </c>
      <c r="I679" s="201">
        <f t="shared" si="308"/>
        <v>31484.41</v>
      </c>
    </row>
    <row r="680" spans="1:16" ht="15.75" x14ac:dyDescent="0.25">
      <c r="A680" s="367" t="s">
        <v>154</v>
      </c>
      <c r="B680" s="491">
        <v>906</v>
      </c>
      <c r="C680" s="370" t="s">
        <v>148</v>
      </c>
      <c r="D680" s="370" t="s">
        <v>122</v>
      </c>
      <c r="E680" s="370" t="s">
        <v>599</v>
      </c>
      <c r="F680" s="370" t="s">
        <v>155</v>
      </c>
      <c r="G680" s="18">
        <v>31663</v>
      </c>
      <c r="H680" s="18">
        <v>31484.41</v>
      </c>
      <c r="I680" s="18">
        <v>31484.41</v>
      </c>
    </row>
    <row r="681" spans="1:16" s="113" customFormat="1" ht="48" customHeight="1" x14ac:dyDescent="0.25">
      <c r="A681" s="199" t="s">
        <v>354</v>
      </c>
      <c r="B681" s="197">
        <v>906</v>
      </c>
      <c r="C681" s="200" t="s">
        <v>148</v>
      </c>
      <c r="D681" s="200" t="s">
        <v>122</v>
      </c>
      <c r="E681" s="200" t="s">
        <v>589</v>
      </c>
      <c r="F681" s="200"/>
      <c r="G681" s="27">
        <f>G682+G685</f>
        <v>181733.3</v>
      </c>
      <c r="H681" s="27">
        <f t="shared" ref="H681:I681" si="309">H682+H685</f>
        <v>181733.3</v>
      </c>
      <c r="I681" s="27">
        <f t="shared" si="309"/>
        <v>197525.19999999998</v>
      </c>
      <c r="J681" s="267"/>
      <c r="K681" s="383"/>
      <c r="L681" s="203"/>
      <c r="M681" s="203"/>
      <c r="N681" s="203"/>
      <c r="O681" s="203"/>
      <c r="P681" s="203"/>
    </row>
    <row r="682" spans="1:16" s="113" customFormat="1" ht="50.25" customHeight="1" x14ac:dyDescent="0.25">
      <c r="A682" s="367" t="s">
        <v>653</v>
      </c>
      <c r="B682" s="491">
        <v>906</v>
      </c>
      <c r="C682" s="370" t="s">
        <v>148</v>
      </c>
      <c r="D682" s="370" t="s">
        <v>122</v>
      </c>
      <c r="E682" s="370" t="s">
        <v>654</v>
      </c>
      <c r="F682" s="370"/>
      <c r="G682" s="18">
        <f>G683</f>
        <v>7226.1</v>
      </c>
      <c r="H682" s="18">
        <f t="shared" ref="H682:I683" si="310">H683</f>
        <v>7226.1</v>
      </c>
      <c r="I682" s="18">
        <f t="shared" si="310"/>
        <v>7226.1</v>
      </c>
      <c r="J682" s="267"/>
      <c r="K682" s="207"/>
      <c r="L682" s="203"/>
      <c r="M682" s="203"/>
      <c r="N682" s="203"/>
      <c r="O682" s="203"/>
      <c r="P682" s="203"/>
    </row>
    <row r="683" spans="1:16" s="113" customFormat="1" ht="36.75" customHeight="1" x14ac:dyDescent="0.25">
      <c r="A683" s="367" t="s">
        <v>152</v>
      </c>
      <c r="B683" s="491">
        <v>906</v>
      </c>
      <c r="C683" s="370" t="s">
        <v>148</v>
      </c>
      <c r="D683" s="370" t="s">
        <v>122</v>
      </c>
      <c r="E683" s="370" t="s">
        <v>654</v>
      </c>
      <c r="F683" s="370" t="s">
        <v>153</v>
      </c>
      <c r="G683" s="18">
        <f>G684</f>
        <v>7226.1</v>
      </c>
      <c r="H683" s="18">
        <f t="shared" si="310"/>
        <v>7226.1</v>
      </c>
      <c r="I683" s="18">
        <f t="shared" si="310"/>
        <v>7226.1</v>
      </c>
      <c r="J683" s="267"/>
      <c r="K683" s="207"/>
      <c r="L683" s="203"/>
      <c r="M683" s="203"/>
      <c r="N683" s="203"/>
      <c r="O683" s="203"/>
      <c r="P683" s="203"/>
    </row>
    <row r="684" spans="1:16" s="113" customFormat="1" ht="19.7" customHeight="1" x14ac:dyDescent="0.25">
      <c r="A684" s="367" t="s">
        <v>154</v>
      </c>
      <c r="B684" s="491">
        <v>906</v>
      </c>
      <c r="C684" s="370" t="s">
        <v>148</v>
      </c>
      <c r="D684" s="370" t="s">
        <v>122</v>
      </c>
      <c r="E684" s="370" t="s">
        <v>654</v>
      </c>
      <c r="F684" s="370" t="s">
        <v>155</v>
      </c>
      <c r="G684" s="18">
        <v>7226.1</v>
      </c>
      <c r="H684" s="18">
        <v>7226.1</v>
      </c>
      <c r="I684" s="18">
        <v>7226.1</v>
      </c>
      <c r="J684" s="267"/>
      <c r="K684" s="207"/>
      <c r="L684" s="203"/>
      <c r="M684" s="203"/>
      <c r="N684" s="203"/>
      <c r="O684" s="203"/>
      <c r="P684" s="203"/>
    </row>
    <row r="685" spans="1:16" s="233" customFormat="1" ht="47.25" x14ac:dyDescent="0.25">
      <c r="A685" s="367" t="s">
        <v>860</v>
      </c>
      <c r="B685" s="491">
        <v>906</v>
      </c>
      <c r="C685" s="370" t="s">
        <v>148</v>
      </c>
      <c r="D685" s="370" t="s">
        <v>122</v>
      </c>
      <c r="E685" s="370" t="s">
        <v>769</v>
      </c>
      <c r="F685" s="370"/>
      <c r="G685" s="18">
        <f>G686</f>
        <v>174507.19999999998</v>
      </c>
      <c r="H685" s="18">
        <f t="shared" ref="H685:I686" si="311">H686</f>
        <v>174507.19999999998</v>
      </c>
      <c r="I685" s="18">
        <f t="shared" si="311"/>
        <v>190299.09999999998</v>
      </c>
      <c r="J685" s="267"/>
      <c r="K685" s="207"/>
      <c r="L685" s="203"/>
      <c r="M685" s="203"/>
      <c r="N685" s="203"/>
      <c r="O685" s="203"/>
      <c r="P685" s="203"/>
    </row>
    <row r="686" spans="1:16" s="233" customFormat="1" ht="31.5" x14ac:dyDescent="0.25">
      <c r="A686" s="367" t="s">
        <v>152</v>
      </c>
      <c r="B686" s="491">
        <v>906</v>
      </c>
      <c r="C686" s="370" t="s">
        <v>148</v>
      </c>
      <c r="D686" s="370" t="s">
        <v>122</v>
      </c>
      <c r="E686" s="370" t="s">
        <v>769</v>
      </c>
      <c r="F686" s="370" t="s">
        <v>153</v>
      </c>
      <c r="G686" s="18">
        <f>G687</f>
        <v>174507.19999999998</v>
      </c>
      <c r="H686" s="18">
        <f t="shared" si="311"/>
        <v>174507.19999999998</v>
      </c>
      <c r="I686" s="18">
        <f t="shared" si="311"/>
        <v>190299.09999999998</v>
      </c>
      <c r="J686" s="267"/>
      <c r="K686" s="207"/>
      <c r="L686" s="203"/>
      <c r="M686" s="203"/>
      <c r="N686" s="203"/>
      <c r="O686" s="203"/>
      <c r="P686" s="203"/>
    </row>
    <row r="687" spans="1:16" s="233" customFormat="1" ht="15.75" x14ac:dyDescent="0.25">
      <c r="A687" s="367" t="s">
        <v>154</v>
      </c>
      <c r="B687" s="491">
        <v>906</v>
      </c>
      <c r="C687" s="370" t="s">
        <v>148</v>
      </c>
      <c r="D687" s="370" t="s">
        <v>122</v>
      </c>
      <c r="E687" s="370" t="s">
        <v>769</v>
      </c>
      <c r="F687" s="370" t="s">
        <v>155</v>
      </c>
      <c r="G687" s="18">
        <f>5220+909.3+165226.5+3151.4</f>
        <v>174507.19999999998</v>
      </c>
      <c r="H687" s="18">
        <f>5220+909.3+165226.5+3151.4</f>
        <v>174507.19999999998</v>
      </c>
      <c r="I687" s="18">
        <f>5220+909.3+181018.4+3151.4</f>
        <v>190299.09999999998</v>
      </c>
      <c r="J687" s="267"/>
      <c r="K687" s="207"/>
      <c r="L687" s="203"/>
      <c r="M687" s="203"/>
      <c r="N687" s="203"/>
      <c r="O687" s="203"/>
      <c r="P687" s="203"/>
    </row>
    <row r="688" spans="1:16" s="113" customFormat="1" ht="35.450000000000003" customHeight="1" x14ac:dyDescent="0.25">
      <c r="A688" s="199" t="s">
        <v>600</v>
      </c>
      <c r="B688" s="311">
        <v>906</v>
      </c>
      <c r="C688" s="200" t="s">
        <v>148</v>
      </c>
      <c r="D688" s="200" t="s">
        <v>122</v>
      </c>
      <c r="E688" s="200" t="s">
        <v>591</v>
      </c>
      <c r="F688" s="200"/>
      <c r="G688" s="198">
        <f>G689+G692+G695+G698</f>
        <v>1094.7</v>
      </c>
      <c r="H688" s="198">
        <f t="shared" ref="H688:I688" si="312">H689+H692+H695+H698</f>
        <v>194.7</v>
      </c>
      <c r="I688" s="198">
        <f t="shared" si="312"/>
        <v>194.7</v>
      </c>
      <c r="J688" s="267"/>
      <c r="K688" s="207"/>
      <c r="L688" s="203"/>
      <c r="M688" s="203"/>
      <c r="N688" s="203"/>
      <c r="O688" s="203"/>
      <c r="P688" s="203"/>
    </row>
    <row r="689" spans="1:16" s="113" customFormat="1" ht="35.450000000000003" hidden="1" customHeight="1" x14ac:dyDescent="0.25">
      <c r="A689" s="367" t="s">
        <v>195</v>
      </c>
      <c r="B689" s="312">
        <v>906</v>
      </c>
      <c r="C689" s="370" t="s">
        <v>148</v>
      </c>
      <c r="D689" s="370" t="s">
        <v>122</v>
      </c>
      <c r="E689" s="370" t="s">
        <v>636</v>
      </c>
      <c r="F689" s="370"/>
      <c r="G689" s="201">
        <f>G690</f>
        <v>0</v>
      </c>
      <c r="H689" s="201">
        <f t="shared" ref="H689:I690" si="313">H690</f>
        <v>0</v>
      </c>
      <c r="I689" s="201">
        <f t="shared" si="313"/>
        <v>0</v>
      </c>
      <c r="J689" s="267"/>
      <c r="K689" s="207"/>
      <c r="L689" s="203"/>
      <c r="M689" s="203"/>
      <c r="N689" s="203"/>
      <c r="O689" s="203"/>
      <c r="P689" s="203"/>
    </row>
    <row r="690" spans="1:16" s="113" customFormat="1" ht="39.75" hidden="1" customHeight="1" x14ac:dyDescent="0.25">
      <c r="A690" s="367" t="s">
        <v>152</v>
      </c>
      <c r="B690" s="312">
        <v>906</v>
      </c>
      <c r="C690" s="370" t="s">
        <v>148</v>
      </c>
      <c r="D690" s="370" t="s">
        <v>122</v>
      </c>
      <c r="E690" s="370" t="s">
        <v>636</v>
      </c>
      <c r="F690" s="370" t="s">
        <v>153</v>
      </c>
      <c r="G690" s="201">
        <f>G691</f>
        <v>0</v>
      </c>
      <c r="H690" s="201">
        <f t="shared" si="313"/>
        <v>0</v>
      </c>
      <c r="I690" s="201">
        <f t="shared" si="313"/>
        <v>0</v>
      </c>
      <c r="J690" s="267"/>
      <c r="K690" s="207"/>
      <c r="L690" s="203"/>
      <c r="M690" s="203"/>
      <c r="N690" s="203"/>
      <c r="O690" s="203"/>
      <c r="P690" s="203"/>
    </row>
    <row r="691" spans="1:16" s="113" customFormat="1" ht="18.75" hidden="1" customHeight="1" x14ac:dyDescent="0.25">
      <c r="A691" s="367" t="s">
        <v>154</v>
      </c>
      <c r="B691" s="312">
        <v>906</v>
      </c>
      <c r="C691" s="370" t="s">
        <v>148</v>
      </c>
      <c r="D691" s="370" t="s">
        <v>122</v>
      </c>
      <c r="E691" s="370" t="s">
        <v>636</v>
      </c>
      <c r="F691" s="370" t="s">
        <v>155</v>
      </c>
      <c r="G691" s="201">
        <v>0</v>
      </c>
      <c r="H691" s="201">
        <v>0</v>
      </c>
      <c r="I691" s="201">
        <v>0</v>
      </c>
      <c r="J691" s="267"/>
      <c r="K691" s="207"/>
      <c r="L691" s="203"/>
      <c r="M691" s="203"/>
      <c r="N691" s="203"/>
      <c r="O691" s="203"/>
      <c r="P691" s="203"/>
    </row>
    <row r="692" spans="1:16" s="113" customFormat="1" ht="41.25" customHeight="1" x14ac:dyDescent="0.25">
      <c r="A692" s="367" t="s">
        <v>156</v>
      </c>
      <c r="B692" s="312">
        <v>906</v>
      </c>
      <c r="C692" s="370" t="s">
        <v>148</v>
      </c>
      <c r="D692" s="370" t="s">
        <v>122</v>
      </c>
      <c r="E692" s="370" t="s">
        <v>637</v>
      </c>
      <c r="F692" s="370"/>
      <c r="G692" s="201">
        <f>G693</f>
        <v>900</v>
      </c>
      <c r="H692" s="201">
        <f t="shared" ref="H692:I693" si="314">H693</f>
        <v>0</v>
      </c>
      <c r="I692" s="201">
        <f t="shared" si="314"/>
        <v>0</v>
      </c>
      <c r="J692" s="267"/>
      <c r="K692" s="207"/>
      <c r="L692" s="203"/>
      <c r="M692" s="203"/>
      <c r="N692" s="203"/>
      <c r="O692" s="203"/>
      <c r="P692" s="203"/>
    </row>
    <row r="693" spans="1:16" s="113" customFormat="1" ht="33" customHeight="1" x14ac:dyDescent="0.25">
      <c r="A693" s="367" t="s">
        <v>152</v>
      </c>
      <c r="B693" s="312">
        <v>906</v>
      </c>
      <c r="C693" s="370" t="s">
        <v>148</v>
      </c>
      <c r="D693" s="370" t="s">
        <v>122</v>
      </c>
      <c r="E693" s="370" t="s">
        <v>637</v>
      </c>
      <c r="F693" s="370" t="s">
        <v>153</v>
      </c>
      <c r="G693" s="201">
        <f>G694</f>
        <v>900</v>
      </c>
      <c r="H693" s="201">
        <f t="shared" si="314"/>
        <v>0</v>
      </c>
      <c r="I693" s="201">
        <f t="shared" si="314"/>
        <v>0</v>
      </c>
      <c r="J693" s="267"/>
      <c r="K693" s="207"/>
      <c r="L693" s="203"/>
      <c r="M693" s="203"/>
      <c r="N693" s="203"/>
      <c r="O693" s="203"/>
      <c r="P693" s="203"/>
    </row>
    <row r="694" spans="1:16" s="113" customFormat="1" ht="18.75" customHeight="1" x14ac:dyDescent="0.25">
      <c r="A694" s="367" t="s">
        <v>154</v>
      </c>
      <c r="B694" s="312">
        <v>906</v>
      </c>
      <c r="C694" s="370" t="s">
        <v>148</v>
      </c>
      <c r="D694" s="370" t="s">
        <v>122</v>
      </c>
      <c r="E694" s="370" t="s">
        <v>637</v>
      </c>
      <c r="F694" s="370" t="s">
        <v>155</v>
      </c>
      <c r="G694" s="201">
        <v>900</v>
      </c>
      <c r="H694" s="201">
        <v>0</v>
      </c>
      <c r="I694" s="201">
        <v>0</v>
      </c>
      <c r="J694" s="267"/>
      <c r="K694" s="207"/>
      <c r="L694" s="203"/>
      <c r="M694" s="203"/>
      <c r="N694" s="203"/>
      <c r="O694" s="203"/>
      <c r="P694" s="203"/>
    </row>
    <row r="695" spans="1:16" s="113" customFormat="1" ht="31.7" hidden="1" customHeight="1" x14ac:dyDescent="0.25">
      <c r="A695" s="367" t="s">
        <v>863</v>
      </c>
      <c r="B695" s="312">
        <v>906</v>
      </c>
      <c r="C695" s="370" t="s">
        <v>148</v>
      </c>
      <c r="D695" s="370" t="s">
        <v>122</v>
      </c>
      <c r="E695" s="370" t="s">
        <v>638</v>
      </c>
      <c r="F695" s="370"/>
      <c r="G695" s="201">
        <f>G696</f>
        <v>0</v>
      </c>
      <c r="H695" s="201">
        <f t="shared" ref="H695:I696" si="315">H696</f>
        <v>0</v>
      </c>
      <c r="I695" s="201">
        <f t="shared" si="315"/>
        <v>0</v>
      </c>
      <c r="J695" s="267"/>
      <c r="K695" s="207"/>
      <c r="L695" s="203"/>
      <c r="M695" s="203"/>
      <c r="N695" s="203"/>
      <c r="O695" s="203"/>
      <c r="P695" s="203"/>
    </row>
    <row r="696" spans="1:16" s="113" customFormat="1" ht="29.25" hidden="1" customHeight="1" x14ac:dyDescent="0.25">
      <c r="A696" s="367" t="s">
        <v>152</v>
      </c>
      <c r="B696" s="312">
        <v>906</v>
      </c>
      <c r="C696" s="370" t="s">
        <v>148</v>
      </c>
      <c r="D696" s="370" t="s">
        <v>122</v>
      </c>
      <c r="E696" s="370" t="s">
        <v>638</v>
      </c>
      <c r="F696" s="370" t="s">
        <v>153</v>
      </c>
      <c r="G696" s="201">
        <f>G697</f>
        <v>0</v>
      </c>
      <c r="H696" s="201">
        <f t="shared" si="315"/>
        <v>0</v>
      </c>
      <c r="I696" s="201">
        <f t="shared" si="315"/>
        <v>0</v>
      </c>
      <c r="J696" s="267"/>
      <c r="K696" s="207"/>
      <c r="L696" s="203"/>
      <c r="M696" s="203"/>
      <c r="N696" s="203"/>
      <c r="O696" s="203"/>
      <c r="P696" s="203"/>
    </row>
    <row r="697" spans="1:16" s="113" customFormat="1" ht="18.75" hidden="1" customHeight="1" x14ac:dyDescent="0.25">
      <c r="A697" s="367" t="s">
        <v>154</v>
      </c>
      <c r="B697" s="312">
        <v>906</v>
      </c>
      <c r="C697" s="370" t="s">
        <v>148</v>
      </c>
      <c r="D697" s="370" t="s">
        <v>122</v>
      </c>
      <c r="E697" s="370" t="s">
        <v>638</v>
      </c>
      <c r="F697" s="370" t="s">
        <v>155</v>
      </c>
      <c r="G697" s="201"/>
      <c r="H697" s="201"/>
      <c r="I697" s="201"/>
      <c r="J697" s="267"/>
      <c r="K697" s="207"/>
      <c r="L697" s="203"/>
      <c r="M697" s="203"/>
      <c r="N697" s="203"/>
      <c r="O697" s="203"/>
      <c r="P697" s="203"/>
    </row>
    <row r="698" spans="1:16" s="113" customFormat="1" ht="36" customHeight="1" x14ac:dyDescent="0.25">
      <c r="A698" s="367" t="s">
        <v>157</v>
      </c>
      <c r="B698" s="312">
        <v>906</v>
      </c>
      <c r="C698" s="370" t="s">
        <v>148</v>
      </c>
      <c r="D698" s="370" t="s">
        <v>122</v>
      </c>
      <c r="E698" s="370" t="s">
        <v>601</v>
      </c>
      <c r="F698" s="370"/>
      <c r="G698" s="201">
        <f>G699</f>
        <v>194.7</v>
      </c>
      <c r="H698" s="201">
        <f t="shared" ref="H698:I699" si="316">H699</f>
        <v>194.7</v>
      </c>
      <c r="I698" s="201">
        <f t="shared" si="316"/>
        <v>194.7</v>
      </c>
      <c r="J698" s="267"/>
      <c r="K698" s="207"/>
      <c r="L698" s="203"/>
      <c r="M698" s="203"/>
      <c r="N698" s="203"/>
      <c r="O698" s="203"/>
      <c r="P698" s="203"/>
    </row>
    <row r="699" spans="1:16" s="113" customFormat="1" ht="39.75" customHeight="1" x14ac:dyDescent="0.25">
      <c r="A699" s="367" t="s">
        <v>152</v>
      </c>
      <c r="B699" s="312">
        <v>906</v>
      </c>
      <c r="C699" s="370" t="s">
        <v>148</v>
      </c>
      <c r="D699" s="370" t="s">
        <v>122</v>
      </c>
      <c r="E699" s="370" t="s">
        <v>601</v>
      </c>
      <c r="F699" s="370" t="s">
        <v>153</v>
      </c>
      <c r="G699" s="201">
        <f>G700</f>
        <v>194.7</v>
      </c>
      <c r="H699" s="201">
        <f t="shared" si="316"/>
        <v>194.7</v>
      </c>
      <c r="I699" s="201">
        <f t="shared" si="316"/>
        <v>194.7</v>
      </c>
      <c r="J699" s="267"/>
      <c r="K699" s="207"/>
      <c r="L699" s="203"/>
      <c r="M699" s="203"/>
      <c r="N699" s="203"/>
      <c r="O699" s="203"/>
      <c r="P699" s="203"/>
    </row>
    <row r="700" spans="1:16" s="113" customFormat="1" ht="18.75" customHeight="1" x14ac:dyDescent="0.25">
      <c r="A700" s="367" t="s">
        <v>154</v>
      </c>
      <c r="B700" s="312">
        <v>906</v>
      </c>
      <c r="C700" s="370" t="s">
        <v>148</v>
      </c>
      <c r="D700" s="370" t="s">
        <v>122</v>
      </c>
      <c r="E700" s="370" t="s">
        <v>601</v>
      </c>
      <c r="F700" s="370" t="s">
        <v>155</v>
      </c>
      <c r="G700" s="201">
        <v>194.7</v>
      </c>
      <c r="H700" s="201">
        <v>194.7</v>
      </c>
      <c r="I700" s="201">
        <v>194.7</v>
      </c>
      <c r="J700" s="267"/>
      <c r="K700" s="207"/>
      <c r="L700" s="203"/>
      <c r="M700" s="203"/>
      <c r="N700" s="203"/>
      <c r="O700" s="203"/>
      <c r="P700" s="203"/>
    </row>
    <row r="701" spans="1:16" s="113" customFormat="1" ht="34.5" customHeight="1" x14ac:dyDescent="0.25">
      <c r="A701" s="119" t="s">
        <v>386</v>
      </c>
      <c r="B701" s="197">
        <v>906</v>
      </c>
      <c r="C701" s="200" t="s">
        <v>148</v>
      </c>
      <c r="D701" s="200" t="s">
        <v>122</v>
      </c>
      <c r="E701" s="200" t="s">
        <v>594</v>
      </c>
      <c r="F701" s="200"/>
      <c r="G701" s="27">
        <f>G702+G705</f>
        <v>3397</v>
      </c>
      <c r="H701" s="27">
        <f t="shared" ref="H701:I701" si="317">H702+H705</f>
        <v>3397</v>
      </c>
      <c r="I701" s="27">
        <f t="shared" si="317"/>
        <v>3397</v>
      </c>
      <c r="J701" s="267"/>
      <c r="K701" s="207"/>
      <c r="L701" s="203"/>
      <c r="M701" s="203"/>
      <c r="N701" s="203"/>
      <c r="O701" s="203"/>
      <c r="P701" s="203"/>
    </row>
    <row r="702" spans="1:16" s="113" customFormat="1" ht="36.75" hidden="1" customHeight="1" x14ac:dyDescent="0.25">
      <c r="A702" s="367" t="s">
        <v>281</v>
      </c>
      <c r="B702" s="491">
        <v>906</v>
      </c>
      <c r="C702" s="370" t="s">
        <v>148</v>
      </c>
      <c r="D702" s="370" t="s">
        <v>122</v>
      </c>
      <c r="E702" s="370" t="s">
        <v>602</v>
      </c>
      <c r="F702" s="370"/>
      <c r="G702" s="201">
        <f>G703</f>
        <v>0</v>
      </c>
      <c r="H702" s="201">
        <f t="shared" ref="H702:I703" si="318">H703</f>
        <v>0</v>
      </c>
      <c r="I702" s="201">
        <f t="shared" si="318"/>
        <v>0</v>
      </c>
      <c r="J702" s="267"/>
      <c r="K702" s="207"/>
      <c r="L702" s="203"/>
      <c r="M702" s="203"/>
      <c r="N702" s="203"/>
      <c r="O702" s="203"/>
      <c r="P702" s="203"/>
    </row>
    <row r="703" spans="1:16" s="113" customFormat="1" ht="44.45" hidden="1" customHeight="1" x14ac:dyDescent="0.25">
      <c r="A703" s="367" t="s">
        <v>152</v>
      </c>
      <c r="B703" s="491">
        <v>906</v>
      </c>
      <c r="C703" s="370" t="s">
        <v>148</v>
      </c>
      <c r="D703" s="370" t="s">
        <v>122</v>
      </c>
      <c r="E703" s="370" t="s">
        <v>602</v>
      </c>
      <c r="F703" s="370" t="s">
        <v>153</v>
      </c>
      <c r="G703" s="201">
        <f>G704</f>
        <v>0</v>
      </c>
      <c r="H703" s="201">
        <f t="shared" si="318"/>
        <v>0</v>
      </c>
      <c r="I703" s="201">
        <f t="shared" si="318"/>
        <v>0</v>
      </c>
      <c r="J703" s="267"/>
      <c r="K703" s="207"/>
      <c r="L703" s="203"/>
      <c r="M703" s="203"/>
      <c r="N703" s="203"/>
      <c r="O703" s="203"/>
      <c r="P703" s="203"/>
    </row>
    <row r="704" spans="1:16" s="113" customFormat="1" ht="18.75" hidden="1" customHeight="1" x14ac:dyDescent="0.25">
      <c r="A704" s="367" t="s">
        <v>154</v>
      </c>
      <c r="B704" s="491">
        <v>906</v>
      </c>
      <c r="C704" s="370" t="s">
        <v>148</v>
      </c>
      <c r="D704" s="370" t="s">
        <v>122</v>
      </c>
      <c r="E704" s="370" t="s">
        <v>602</v>
      </c>
      <c r="F704" s="370" t="s">
        <v>155</v>
      </c>
      <c r="G704" s="201"/>
      <c r="H704" s="201"/>
      <c r="I704" s="201"/>
      <c r="J704" s="267"/>
      <c r="K704" s="207"/>
      <c r="L704" s="203"/>
      <c r="M704" s="203"/>
      <c r="N704" s="203"/>
      <c r="O704" s="203"/>
      <c r="P704" s="203"/>
    </row>
    <row r="705" spans="1:16" s="113" customFormat="1" ht="38.25" customHeight="1" x14ac:dyDescent="0.25">
      <c r="A705" s="36" t="s">
        <v>266</v>
      </c>
      <c r="B705" s="491">
        <v>906</v>
      </c>
      <c r="C705" s="370" t="s">
        <v>148</v>
      </c>
      <c r="D705" s="370" t="s">
        <v>122</v>
      </c>
      <c r="E705" s="370" t="s">
        <v>595</v>
      </c>
      <c r="F705" s="370"/>
      <c r="G705" s="201">
        <f>G706</f>
        <v>3397</v>
      </c>
      <c r="H705" s="201">
        <f t="shared" ref="H705:I706" si="319">H706</f>
        <v>3397</v>
      </c>
      <c r="I705" s="201">
        <f t="shared" si="319"/>
        <v>3397</v>
      </c>
      <c r="J705" s="267"/>
      <c r="K705" s="207"/>
      <c r="L705" s="203"/>
      <c r="M705" s="203"/>
      <c r="N705" s="203"/>
      <c r="O705" s="203"/>
      <c r="P705" s="203"/>
    </row>
    <row r="706" spans="1:16" s="113" customFormat="1" ht="39.200000000000003" customHeight="1" x14ac:dyDescent="0.25">
      <c r="A706" s="20" t="s">
        <v>152</v>
      </c>
      <c r="B706" s="491">
        <v>906</v>
      </c>
      <c r="C706" s="370" t="s">
        <v>148</v>
      </c>
      <c r="D706" s="370" t="s">
        <v>122</v>
      </c>
      <c r="E706" s="370" t="s">
        <v>595</v>
      </c>
      <c r="F706" s="370" t="s">
        <v>153</v>
      </c>
      <c r="G706" s="201">
        <f>G707</f>
        <v>3397</v>
      </c>
      <c r="H706" s="201">
        <f t="shared" si="319"/>
        <v>3397</v>
      </c>
      <c r="I706" s="201">
        <f t="shared" si="319"/>
        <v>3397</v>
      </c>
      <c r="J706" s="267"/>
      <c r="K706" s="207"/>
      <c r="L706" s="203"/>
      <c r="M706" s="203"/>
      <c r="N706" s="203"/>
      <c r="O706" s="203"/>
      <c r="P706" s="203"/>
    </row>
    <row r="707" spans="1:16" s="113" customFormat="1" ht="18.75" customHeight="1" x14ac:dyDescent="0.25">
      <c r="A707" s="97" t="s">
        <v>154</v>
      </c>
      <c r="B707" s="491">
        <v>906</v>
      </c>
      <c r="C707" s="370" t="s">
        <v>148</v>
      </c>
      <c r="D707" s="370" t="s">
        <v>122</v>
      </c>
      <c r="E707" s="370" t="s">
        <v>595</v>
      </c>
      <c r="F707" s="370" t="s">
        <v>155</v>
      </c>
      <c r="G707" s="201">
        <v>3397</v>
      </c>
      <c r="H707" s="201">
        <v>3397</v>
      </c>
      <c r="I707" s="201">
        <v>3397</v>
      </c>
      <c r="J707" s="267"/>
      <c r="K707" s="207"/>
      <c r="L707" s="203"/>
      <c r="M707" s="203"/>
      <c r="N707" s="203"/>
      <c r="O707" s="203"/>
      <c r="P707" s="203"/>
    </row>
    <row r="708" spans="1:16" s="113" customFormat="1" ht="33" customHeight="1" x14ac:dyDescent="0.25">
      <c r="A708" s="199" t="s">
        <v>743</v>
      </c>
      <c r="B708" s="311">
        <v>906</v>
      </c>
      <c r="C708" s="200" t="s">
        <v>148</v>
      </c>
      <c r="D708" s="200" t="s">
        <v>122</v>
      </c>
      <c r="E708" s="200" t="s">
        <v>597</v>
      </c>
      <c r="F708" s="200"/>
      <c r="G708" s="198">
        <f t="shared" ref="G708:I710" si="320">G709</f>
        <v>5868.9616999999998</v>
      </c>
      <c r="H708" s="198">
        <f t="shared" si="320"/>
        <v>5887.8638499999997</v>
      </c>
      <c r="I708" s="198">
        <f t="shared" si="320"/>
        <v>5962.5704500000002</v>
      </c>
      <c r="J708" s="267"/>
      <c r="K708" s="207"/>
      <c r="L708" s="203"/>
      <c r="M708" s="203"/>
      <c r="N708" s="203"/>
      <c r="O708" s="203"/>
      <c r="P708" s="203"/>
    </row>
    <row r="709" spans="1:16" ht="31.5" x14ac:dyDescent="0.25">
      <c r="A709" s="367" t="s">
        <v>744</v>
      </c>
      <c r="B709" s="312">
        <v>906</v>
      </c>
      <c r="C709" s="370" t="s">
        <v>148</v>
      </c>
      <c r="D709" s="370" t="s">
        <v>122</v>
      </c>
      <c r="E709" s="370" t="s">
        <v>745</v>
      </c>
      <c r="F709" s="370"/>
      <c r="G709" s="201">
        <f t="shared" si="320"/>
        <v>5868.9616999999998</v>
      </c>
      <c r="H709" s="201">
        <f t="shared" si="320"/>
        <v>5887.8638499999997</v>
      </c>
      <c r="I709" s="201">
        <f t="shared" si="320"/>
        <v>5962.5704500000002</v>
      </c>
    </row>
    <row r="710" spans="1:16" ht="31.5" x14ac:dyDescent="0.25">
      <c r="A710" s="367" t="s">
        <v>152</v>
      </c>
      <c r="B710" s="312">
        <v>906</v>
      </c>
      <c r="C710" s="370" t="s">
        <v>148</v>
      </c>
      <c r="D710" s="370" t="s">
        <v>122</v>
      </c>
      <c r="E710" s="370" t="s">
        <v>745</v>
      </c>
      <c r="F710" s="370" t="s">
        <v>153</v>
      </c>
      <c r="G710" s="201">
        <f t="shared" si="320"/>
        <v>5868.9616999999998</v>
      </c>
      <c r="H710" s="201">
        <f t="shared" si="320"/>
        <v>5887.8638499999997</v>
      </c>
      <c r="I710" s="201">
        <f t="shared" si="320"/>
        <v>5962.5704500000002</v>
      </c>
    </row>
    <row r="711" spans="1:16" ht="15.75" x14ac:dyDescent="0.25">
      <c r="A711" s="367" t="s">
        <v>154</v>
      </c>
      <c r="B711" s="312">
        <v>906</v>
      </c>
      <c r="C711" s="370" t="s">
        <v>148</v>
      </c>
      <c r="D711" s="370" t="s">
        <v>122</v>
      </c>
      <c r="E711" s="370" t="s">
        <v>745</v>
      </c>
      <c r="F711" s="370" t="s">
        <v>155</v>
      </c>
      <c r="G711" s="18">
        <v>5868.9616999999998</v>
      </c>
      <c r="H711" s="18">
        <v>5887.8638499999997</v>
      </c>
      <c r="I711" s="18">
        <v>5962.5704500000002</v>
      </c>
    </row>
    <row r="712" spans="1:16" s="113" customFormat="1" ht="31.5" x14ac:dyDescent="0.25">
      <c r="A712" s="148" t="s">
        <v>656</v>
      </c>
      <c r="B712" s="197">
        <v>906</v>
      </c>
      <c r="C712" s="200" t="s">
        <v>148</v>
      </c>
      <c r="D712" s="200" t="s">
        <v>122</v>
      </c>
      <c r="E712" s="200" t="s">
        <v>1012</v>
      </c>
      <c r="F712" s="200"/>
      <c r="G712" s="198">
        <f t="shared" ref="G712:I714" si="321">G713</f>
        <v>5302.7956999999997</v>
      </c>
      <c r="H712" s="198">
        <f t="shared" si="321"/>
        <v>5463.1</v>
      </c>
      <c r="I712" s="198">
        <f t="shared" si="321"/>
        <v>5463.1</v>
      </c>
      <c r="J712" s="267"/>
      <c r="K712" s="207"/>
      <c r="L712" s="203"/>
      <c r="M712" s="203"/>
      <c r="N712" s="203"/>
      <c r="O712" s="203"/>
      <c r="P712" s="203"/>
    </row>
    <row r="713" spans="1:16" s="113" customFormat="1" ht="63" x14ac:dyDescent="0.25">
      <c r="A713" s="147" t="s">
        <v>652</v>
      </c>
      <c r="B713" s="491">
        <v>906</v>
      </c>
      <c r="C713" s="370" t="s">
        <v>148</v>
      </c>
      <c r="D713" s="370" t="s">
        <v>122</v>
      </c>
      <c r="E713" s="370" t="s">
        <v>1013</v>
      </c>
      <c r="F713" s="370"/>
      <c r="G713" s="201">
        <f t="shared" si="321"/>
        <v>5302.7956999999997</v>
      </c>
      <c r="H713" s="201">
        <f t="shared" si="321"/>
        <v>5463.1</v>
      </c>
      <c r="I713" s="201">
        <f t="shared" si="321"/>
        <v>5463.1</v>
      </c>
      <c r="J713" s="267"/>
      <c r="K713" s="207"/>
      <c r="L713" s="203"/>
      <c r="M713" s="203"/>
      <c r="N713" s="203"/>
      <c r="O713" s="203"/>
      <c r="P713" s="203"/>
    </row>
    <row r="714" spans="1:16" s="113" customFormat="1" ht="31.5" x14ac:dyDescent="0.25">
      <c r="A714" s="21" t="s">
        <v>152</v>
      </c>
      <c r="B714" s="491">
        <v>906</v>
      </c>
      <c r="C714" s="370" t="s">
        <v>148</v>
      </c>
      <c r="D714" s="370" t="s">
        <v>122</v>
      </c>
      <c r="E714" s="370" t="s">
        <v>1013</v>
      </c>
      <c r="F714" s="370" t="s">
        <v>153</v>
      </c>
      <c r="G714" s="201">
        <f t="shared" si="321"/>
        <v>5302.7956999999997</v>
      </c>
      <c r="H714" s="201">
        <f t="shared" si="321"/>
        <v>5463.1</v>
      </c>
      <c r="I714" s="201">
        <f t="shared" si="321"/>
        <v>5463.1</v>
      </c>
      <c r="J714" s="267"/>
      <c r="K714" s="207"/>
      <c r="L714" s="203"/>
      <c r="M714" s="203"/>
      <c r="N714" s="203"/>
      <c r="O714" s="203"/>
      <c r="P714" s="203"/>
    </row>
    <row r="715" spans="1:16" s="113" customFormat="1" ht="15.75" x14ac:dyDescent="0.25">
      <c r="A715" s="21" t="s">
        <v>154</v>
      </c>
      <c r="B715" s="491">
        <v>906</v>
      </c>
      <c r="C715" s="370" t="s">
        <v>148</v>
      </c>
      <c r="D715" s="370" t="s">
        <v>122</v>
      </c>
      <c r="E715" s="370" t="s">
        <v>1013</v>
      </c>
      <c r="F715" s="370" t="s">
        <v>155</v>
      </c>
      <c r="G715" s="201">
        <f>5302.7957-89.5957+89.5957</f>
        <v>5302.7956999999997</v>
      </c>
      <c r="H715" s="201">
        <f>5463.01075+0.08925</f>
        <v>5463.1</v>
      </c>
      <c r="I715" s="201">
        <f>5463.01075+0.08925</f>
        <v>5463.1</v>
      </c>
      <c r="J715" s="267"/>
      <c r="K715" s="207" t="s">
        <v>1076</v>
      </c>
      <c r="L715" s="203">
        <v>382500</v>
      </c>
      <c r="M715" s="203">
        <v>382500</v>
      </c>
      <c r="N715" s="203"/>
      <c r="O715" s="203"/>
      <c r="P715" s="203"/>
    </row>
    <row r="716" spans="1:16" s="113" customFormat="1" ht="36" hidden="1" customHeight="1" x14ac:dyDescent="0.25">
      <c r="A716" s="117" t="s">
        <v>556</v>
      </c>
      <c r="B716" s="197">
        <v>906</v>
      </c>
      <c r="C716" s="200" t="s">
        <v>148</v>
      </c>
      <c r="D716" s="200" t="s">
        <v>122</v>
      </c>
      <c r="E716" s="200" t="s">
        <v>639</v>
      </c>
      <c r="F716" s="200"/>
      <c r="G716" s="198">
        <f t="shared" ref="G716:I718" si="322">G717</f>
        <v>0</v>
      </c>
      <c r="H716" s="198">
        <f t="shared" si="322"/>
        <v>0</v>
      </c>
      <c r="I716" s="384">
        <f t="shared" si="322"/>
        <v>0</v>
      </c>
      <c r="J716" s="388"/>
      <c r="K716" s="207"/>
      <c r="L716" s="203"/>
      <c r="M716" s="203"/>
      <c r="N716" s="203"/>
      <c r="O716" s="203"/>
      <c r="P716" s="203"/>
    </row>
    <row r="717" spans="1:16" s="113" customFormat="1" ht="63" hidden="1" x14ac:dyDescent="0.25">
      <c r="A717" s="97" t="s">
        <v>682</v>
      </c>
      <c r="B717" s="491">
        <v>906</v>
      </c>
      <c r="C717" s="370" t="s">
        <v>148</v>
      </c>
      <c r="D717" s="370" t="s">
        <v>122</v>
      </c>
      <c r="E717" s="370" t="s">
        <v>640</v>
      </c>
      <c r="F717" s="370"/>
      <c r="G717" s="201">
        <f t="shared" si="322"/>
        <v>0</v>
      </c>
      <c r="H717" s="201">
        <f t="shared" si="322"/>
        <v>0</v>
      </c>
      <c r="I717" s="387">
        <f t="shared" si="322"/>
        <v>0</v>
      </c>
      <c r="J717" s="267"/>
      <c r="K717" s="207"/>
      <c r="L717" s="189"/>
      <c r="M717" s="203"/>
      <c r="N717" s="203"/>
      <c r="O717" s="203"/>
      <c r="P717" s="203"/>
    </row>
    <row r="718" spans="1:16" s="113" customFormat="1" ht="31.5" hidden="1" x14ac:dyDescent="0.25">
      <c r="A718" s="21" t="s">
        <v>152</v>
      </c>
      <c r="B718" s="491">
        <v>906</v>
      </c>
      <c r="C718" s="370" t="s">
        <v>148</v>
      </c>
      <c r="D718" s="370" t="s">
        <v>122</v>
      </c>
      <c r="E718" s="370" t="s">
        <v>640</v>
      </c>
      <c r="F718" s="370" t="s">
        <v>153</v>
      </c>
      <c r="G718" s="201">
        <f t="shared" si="322"/>
        <v>0</v>
      </c>
      <c r="H718" s="201">
        <f t="shared" si="322"/>
        <v>0</v>
      </c>
      <c r="I718" s="387">
        <f t="shared" si="322"/>
        <v>0</v>
      </c>
      <c r="J718" s="267"/>
      <c r="K718" s="207"/>
      <c r="L718" s="203"/>
      <c r="M718" s="203"/>
      <c r="N718" s="203"/>
      <c r="O718" s="203"/>
      <c r="P718" s="203"/>
    </row>
    <row r="719" spans="1:16" s="113" customFormat="1" ht="15.75" hidden="1" x14ac:dyDescent="0.25">
      <c r="A719" s="21" t="s">
        <v>154</v>
      </c>
      <c r="B719" s="491">
        <v>906</v>
      </c>
      <c r="C719" s="370" t="s">
        <v>148</v>
      </c>
      <c r="D719" s="370" t="s">
        <v>122</v>
      </c>
      <c r="E719" s="370" t="s">
        <v>640</v>
      </c>
      <c r="F719" s="370" t="s">
        <v>155</v>
      </c>
      <c r="G719" s="201"/>
      <c r="H719" s="201"/>
      <c r="I719" s="387"/>
      <c r="J719" s="267"/>
      <c r="K719" s="207"/>
      <c r="L719" s="203"/>
      <c r="M719" s="203"/>
      <c r="N719" s="203"/>
      <c r="O719" s="203"/>
      <c r="P719" s="203"/>
    </row>
    <row r="720" spans="1:16" s="113" customFormat="1" ht="31.5" hidden="1" x14ac:dyDescent="0.25">
      <c r="A720" s="23" t="s">
        <v>669</v>
      </c>
      <c r="B720" s="197">
        <v>906</v>
      </c>
      <c r="C720" s="200" t="s">
        <v>148</v>
      </c>
      <c r="D720" s="200" t="s">
        <v>122</v>
      </c>
      <c r="E720" s="200" t="s">
        <v>670</v>
      </c>
      <c r="F720" s="370"/>
      <c r="G720" s="198">
        <f t="shared" ref="G720:I722" si="323">G721</f>
        <v>0</v>
      </c>
      <c r="H720" s="198">
        <f t="shared" si="323"/>
        <v>0</v>
      </c>
      <c r="I720" s="384">
        <f t="shared" si="323"/>
        <v>0</v>
      </c>
      <c r="J720" s="267"/>
      <c r="K720" s="207"/>
      <c r="L720" s="203"/>
      <c r="M720" s="203"/>
      <c r="N720" s="203"/>
      <c r="O720" s="203"/>
      <c r="P720" s="203"/>
    </row>
    <row r="721" spans="1:16" s="113" customFormat="1" ht="56.25" hidden="1" customHeight="1" x14ac:dyDescent="0.25">
      <c r="A721" s="21" t="s">
        <v>683</v>
      </c>
      <c r="B721" s="491">
        <v>906</v>
      </c>
      <c r="C721" s="370" t="s">
        <v>148</v>
      </c>
      <c r="D721" s="370" t="s">
        <v>122</v>
      </c>
      <c r="E721" s="370" t="s">
        <v>671</v>
      </c>
      <c r="F721" s="370"/>
      <c r="G721" s="201">
        <f t="shared" si="323"/>
        <v>0</v>
      </c>
      <c r="H721" s="201">
        <f t="shared" si="323"/>
        <v>0</v>
      </c>
      <c r="I721" s="387">
        <f t="shared" si="323"/>
        <v>0</v>
      </c>
      <c r="J721" s="267"/>
      <c r="K721" s="207"/>
      <c r="L721" s="203"/>
      <c r="M721" s="203"/>
      <c r="N721" s="189"/>
      <c r="O721" s="203"/>
      <c r="P721" s="203"/>
    </row>
    <row r="722" spans="1:16" s="113" customFormat="1" ht="31.5" hidden="1" x14ac:dyDescent="0.25">
      <c r="A722" s="21" t="s">
        <v>152</v>
      </c>
      <c r="B722" s="491">
        <v>906</v>
      </c>
      <c r="C722" s="370" t="s">
        <v>148</v>
      </c>
      <c r="D722" s="370" t="s">
        <v>122</v>
      </c>
      <c r="E722" s="370" t="s">
        <v>671</v>
      </c>
      <c r="F722" s="370" t="s">
        <v>153</v>
      </c>
      <c r="G722" s="201">
        <f t="shared" si="323"/>
        <v>0</v>
      </c>
      <c r="H722" s="201">
        <f t="shared" si="323"/>
        <v>0</v>
      </c>
      <c r="I722" s="387">
        <f t="shared" si="323"/>
        <v>0</v>
      </c>
      <c r="J722" s="267"/>
      <c r="K722" s="207"/>
      <c r="L722" s="203"/>
      <c r="M722" s="203"/>
      <c r="N722" s="203"/>
      <c r="O722" s="203"/>
      <c r="P722" s="203"/>
    </row>
    <row r="723" spans="1:16" s="113" customFormat="1" ht="15.75" hidden="1" x14ac:dyDescent="0.25">
      <c r="A723" s="21" t="s">
        <v>154</v>
      </c>
      <c r="B723" s="491">
        <v>906</v>
      </c>
      <c r="C723" s="370" t="s">
        <v>148</v>
      </c>
      <c r="D723" s="370" t="s">
        <v>122</v>
      </c>
      <c r="E723" s="370" t="s">
        <v>671</v>
      </c>
      <c r="F723" s="370" t="s">
        <v>155</v>
      </c>
      <c r="G723" s="201"/>
      <c r="H723" s="201"/>
      <c r="I723" s="387"/>
      <c r="J723" s="267"/>
      <c r="K723" s="207"/>
      <c r="L723" s="68"/>
      <c r="M723" s="68"/>
      <c r="N723" s="203"/>
      <c r="O723" s="203"/>
      <c r="P723" s="203"/>
    </row>
    <row r="724" spans="1:16" s="113" customFormat="1" ht="31.5" x14ac:dyDescent="0.25">
      <c r="A724" s="23" t="s">
        <v>673</v>
      </c>
      <c r="B724" s="197">
        <v>906</v>
      </c>
      <c r="C724" s="200" t="s">
        <v>148</v>
      </c>
      <c r="D724" s="200" t="s">
        <v>122</v>
      </c>
      <c r="E724" s="200" t="s">
        <v>672</v>
      </c>
      <c r="F724" s="200"/>
      <c r="G724" s="201">
        <f>G725</f>
        <v>2709.8</v>
      </c>
      <c r="H724" s="201">
        <f t="shared" ref="H724:I726" si="324">H725</f>
        <v>0</v>
      </c>
      <c r="I724" s="201">
        <f t="shared" si="324"/>
        <v>0</v>
      </c>
      <c r="J724" s="267"/>
      <c r="K724" s="210"/>
      <c r="L724" s="68"/>
      <c r="M724" s="68"/>
      <c r="N724" s="203"/>
      <c r="O724" s="203"/>
      <c r="P724" s="203"/>
    </row>
    <row r="725" spans="1:16" s="113" customFormat="1" ht="63" x14ac:dyDescent="0.25">
      <c r="A725" s="21" t="s">
        <v>1041</v>
      </c>
      <c r="B725" s="491">
        <v>906</v>
      </c>
      <c r="C725" s="370" t="s">
        <v>148</v>
      </c>
      <c r="D725" s="370" t="s">
        <v>122</v>
      </c>
      <c r="E725" s="370" t="s">
        <v>1040</v>
      </c>
      <c r="F725" s="370"/>
      <c r="G725" s="201">
        <f>G726</f>
        <v>2709.8</v>
      </c>
      <c r="H725" s="201">
        <f t="shared" si="324"/>
        <v>0</v>
      </c>
      <c r="I725" s="201">
        <f t="shared" si="324"/>
        <v>0</v>
      </c>
      <c r="J725" s="267"/>
      <c r="K725" s="210"/>
      <c r="L725" s="68"/>
      <c r="M725" s="68"/>
      <c r="N725" s="203"/>
      <c r="O725" s="203"/>
      <c r="P725" s="203"/>
    </row>
    <row r="726" spans="1:16" s="113" customFormat="1" ht="31.5" x14ac:dyDescent="0.25">
      <c r="A726" s="21" t="s">
        <v>152</v>
      </c>
      <c r="B726" s="491">
        <v>906</v>
      </c>
      <c r="C726" s="370" t="s">
        <v>148</v>
      </c>
      <c r="D726" s="370" t="s">
        <v>122</v>
      </c>
      <c r="E726" s="370" t="s">
        <v>1040</v>
      </c>
      <c r="F726" s="370" t="s">
        <v>153</v>
      </c>
      <c r="G726" s="201">
        <f>G727</f>
        <v>2709.8</v>
      </c>
      <c r="H726" s="201">
        <f t="shared" si="324"/>
        <v>0</v>
      </c>
      <c r="I726" s="201">
        <f t="shared" si="324"/>
        <v>0</v>
      </c>
      <c r="J726" s="267"/>
      <c r="K726" s="210"/>
      <c r="L726" s="68"/>
      <c r="M726" s="68"/>
      <c r="N726" s="203"/>
      <c r="O726" s="203"/>
      <c r="P726" s="203"/>
    </row>
    <row r="727" spans="1:16" s="113" customFormat="1" ht="15.75" x14ac:dyDescent="0.25">
      <c r="A727" s="21" t="s">
        <v>154</v>
      </c>
      <c r="B727" s="491">
        <v>906</v>
      </c>
      <c r="C727" s="370" t="s">
        <v>148</v>
      </c>
      <c r="D727" s="370" t="s">
        <v>122</v>
      </c>
      <c r="E727" s="370" t="s">
        <v>1040</v>
      </c>
      <c r="F727" s="370" t="s">
        <v>155</v>
      </c>
      <c r="G727" s="201">
        <f>2709.8-45.8+45.8</f>
        <v>2709.8</v>
      </c>
      <c r="H727" s="201">
        <v>0</v>
      </c>
      <c r="I727" s="201">
        <v>0</v>
      </c>
      <c r="J727" s="267"/>
      <c r="K727" s="210" t="s">
        <v>1077</v>
      </c>
      <c r="L727" s="68"/>
      <c r="M727" s="68"/>
      <c r="N727" s="203"/>
      <c r="O727" s="203"/>
      <c r="P727" s="203"/>
    </row>
    <row r="728" spans="1:16" s="366" customFormat="1" ht="63" x14ac:dyDescent="0.25">
      <c r="A728" s="23" t="s">
        <v>1090</v>
      </c>
      <c r="B728" s="197">
        <v>906</v>
      </c>
      <c r="C728" s="200" t="s">
        <v>148</v>
      </c>
      <c r="D728" s="200" t="s">
        <v>122</v>
      </c>
      <c r="E728" s="200" t="s">
        <v>1088</v>
      </c>
      <c r="F728" s="200"/>
      <c r="G728" s="198">
        <f>G729</f>
        <v>263.20499999999998</v>
      </c>
      <c r="H728" s="198">
        <f t="shared" ref="H728:I728" si="325">H729</f>
        <v>776.27099999999996</v>
      </c>
      <c r="I728" s="198">
        <f t="shared" si="325"/>
        <v>776.27099999999996</v>
      </c>
      <c r="J728" s="267"/>
      <c r="K728" s="210"/>
      <c r="L728" s="68"/>
      <c r="M728" s="68"/>
      <c r="N728" s="203"/>
      <c r="O728" s="203"/>
      <c r="P728" s="203"/>
    </row>
    <row r="729" spans="1:16" s="366" customFormat="1" ht="63" x14ac:dyDescent="0.25">
      <c r="A729" s="367" t="s">
        <v>1042</v>
      </c>
      <c r="B729" s="491">
        <v>906</v>
      </c>
      <c r="C729" s="370" t="s">
        <v>148</v>
      </c>
      <c r="D729" s="370" t="s">
        <v>122</v>
      </c>
      <c r="E729" s="370" t="s">
        <v>1089</v>
      </c>
      <c r="F729" s="370"/>
      <c r="G729" s="18">
        <f>G730</f>
        <v>263.20499999999998</v>
      </c>
      <c r="H729" s="18">
        <f t="shared" ref="H729:I730" si="326">H730</f>
        <v>776.27099999999996</v>
      </c>
      <c r="I729" s="18">
        <f t="shared" si="326"/>
        <v>776.27099999999996</v>
      </c>
      <c r="J729" s="267"/>
      <c r="K729" s="210"/>
      <c r="L729" s="68"/>
      <c r="M729" s="68"/>
      <c r="N729" s="203"/>
      <c r="O729" s="203"/>
      <c r="P729" s="203"/>
    </row>
    <row r="730" spans="1:16" s="366" customFormat="1" ht="31.5" x14ac:dyDescent="0.25">
      <c r="A730" s="367" t="s">
        <v>152</v>
      </c>
      <c r="B730" s="491">
        <v>906</v>
      </c>
      <c r="C730" s="370" t="s">
        <v>148</v>
      </c>
      <c r="D730" s="370" t="s">
        <v>122</v>
      </c>
      <c r="E730" s="370" t="s">
        <v>1089</v>
      </c>
      <c r="F730" s="370" t="s">
        <v>153</v>
      </c>
      <c r="G730" s="18">
        <f>G731</f>
        <v>263.20499999999998</v>
      </c>
      <c r="H730" s="18">
        <f t="shared" si="326"/>
        <v>776.27099999999996</v>
      </c>
      <c r="I730" s="18">
        <f t="shared" si="326"/>
        <v>776.27099999999996</v>
      </c>
      <c r="J730" s="267"/>
      <c r="K730" s="210"/>
      <c r="L730" s="68"/>
      <c r="M730" s="68"/>
      <c r="N730" s="203"/>
      <c r="O730" s="203"/>
      <c r="P730" s="203"/>
    </row>
    <row r="731" spans="1:16" s="366" customFormat="1" ht="15.75" x14ac:dyDescent="0.25">
      <c r="A731" s="367" t="s">
        <v>154</v>
      </c>
      <c r="B731" s="491">
        <v>906</v>
      </c>
      <c r="C731" s="370" t="s">
        <v>148</v>
      </c>
      <c r="D731" s="370" t="s">
        <v>122</v>
      </c>
      <c r="E731" s="370" t="s">
        <v>1089</v>
      </c>
      <c r="F731" s="370" t="s">
        <v>155</v>
      </c>
      <c r="G731" s="18">
        <v>263.20499999999998</v>
      </c>
      <c r="H731" s="18">
        <v>776.27099999999996</v>
      </c>
      <c r="I731" s="18">
        <v>776.27099999999996</v>
      </c>
      <c r="J731" s="267"/>
      <c r="K731" s="210"/>
      <c r="L731" s="68"/>
      <c r="M731" s="68"/>
      <c r="N731" s="203"/>
      <c r="O731" s="203"/>
      <c r="P731" s="203"/>
    </row>
    <row r="732" spans="1:16" ht="47.25" x14ac:dyDescent="0.25">
      <c r="A732" s="23" t="s">
        <v>903</v>
      </c>
      <c r="B732" s="197">
        <v>906</v>
      </c>
      <c r="C732" s="200" t="s">
        <v>148</v>
      </c>
      <c r="D732" s="200" t="s">
        <v>122</v>
      </c>
      <c r="E732" s="200" t="s">
        <v>165</v>
      </c>
      <c r="F732" s="200"/>
      <c r="G732" s="198">
        <f>G733</f>
        <v>40</v>
      </c>
      <c r="H732" s="198">
        <f t="shared" ref="H732:I732" si="327">H733</f>
        <v>40</v>
      </c>
      <c r="I732" s="198">
        <f t="shared" si="327"/>
        <v>40</v>
      </c>
      <c r="K732" s="210"/>
    </row>
    <row r="733" spans="1:16" s="113" customFormat="1" ht="63" x14ac:dyDescent="0.25">
      <c r="A733" s="23" t="s">
        <v>456</v>
      </c>
      <c r="B733" s="197">
        <v>906</v>
      </c>
      <c r="C733" s="200" t="s">
        <v>148</v>
      </c>
      <c r="D733" s="200" t="s">
        <v>122</v>
      </c>
      <c r="E733" s="200" t="s">
        <v>377</v>
      </c>
      <c r="F733" s="200"/>
      <c r="G733" s="198">
        <f t="shared" ref="G733:I735" si="328">G734</f>
        <v>40</v>
      </c>
      <c r="H733" s="198">
        <f t="shared" si="328"/>
        <v>40</v>
      </c>
      <c r="I733" s="198">
        <f t="shared" si="328"/>
        <v>40</v>
      </c>
      <c r="J733" s="267"/>
      <c r="K733" s="207"/>
      <c r="L733" s="203"/>
      <c r="M733" s="203"/>
      <c r="N733" s="203"/>
      <c r="O733" s="203"/>
      <c r="P733" s="203"/>
    </row>
    <row r="734" spans="1:16" ht="47.25" x14ac:dyDescent="0.25">
      <c r="A734" s="21" t="s">
        <v>499</v>
      </c>
      <c r="B734" s="491">
        <v>906</v>
      </c>
      <c r="C734" s="370" t="s">
        <v>148</v>
      </c>
      <c r="D734" s="370" t="s">
        <v>122</v>
      </c>
      <c r="E734" s="370" t="s">
        <v>378</v>
      </c>
      <c r="F734" s="370"/>
      <c r="G734" s="201">
        <f t="shared" si="328"/>
        <v>40</v>
      </c>
      <c r="H734" s="201">
        <f t="shared" si="328"/>
        <v>40</v>
      </c>
      <c r="I734" s="201">
        <f t="shared" si="328"/>
        <v>40</v>
      </c>
    </row>
    <row r="735" spans="1:16" ht="31.5" x14ac:dyDescent="0.25">
      <c r="A735" s="21" t="s">
        <v>152</v>
      </c>
      <c r="B735" s="491">
        <v>906</v>
      </c>
      <c r="C735" s="370" t="s">
        <v>148</v>
      </c>
      <c r="D735" s="370" t="s">
        <v>122</v>
      </c>
      <c r="E735" s="370" t="s">
        <v>378</v>
      </c>
      <c r="F735" s="370" t="s">
        <v>153</v>
      </c>
      <c r="G735" s="201">
        <f t="shared" si="328"/>
        <v>40</v>
      </c>
      <c r="H735" s="201">
        <f t="shared" si="328"/>
        <v>40</v>
      </c>
      <c r="I735" s="201">
        <f t="shared" si="328"/>
        <v>40</v>
      </c>
    </row>
    <row r="736" spans="1:16" ht="15.75" x14ac:dyDescent="0.25">
      <c r="A736" s="21" t="s">
        <v>154</v>
      </c>
      <c r="B736" s="491">
        <v>906</v>
      </c>
      <c r="C736" s="370" t="s">
        <v>148</v>
      </c>
      <c r="D736" s="370" t="s">
        <v>122</v>
      </c>
      <c r="E736" s="370" t="s">
        <v>378</v>
      </c>
      <c r="F736" s="370" t="s">
        <v>155</v>
      </c>
      <c r="G736" s="201">
        <v>40</v>
      </c>
      <c r="H736" s="201">
        <v>40</v>
      </c>
      <c r="I736" s="201">
        <v>40</v>
      </c>
    </row>
    <row r="737" spans="1:16" ht="47.25" x14ac:dyDescent="0.25">
      <c r="A737" s="230" t="s">
        <v>861</v>
      </c>
      <c r="B737" s="197">
        <v>906</v>
      </c>
      <c r="C737" s="200" t="s">
        <v>148</v>
      </c>
      <c r="D737" s="200" t="s">
        <v>122</v>
      </c>
      <c r="E737" s="200" t="s">
        <v>264</v>
      </c>
      <c r="F737" s="204"/>
      <c r="G737" s="198">
        <f t="shared" ref="G737:I740" si="329">G738</f>
        <v>867.84</v>
      </c>
      <c r="H737" s="198">
        <f t="shared" si="329"/>
        <v>867.84</v>
      </c>
      <c r="I737" s="198">
        <f t="shared" si="329"/>
        <v>867.84</v>
      </c>
    </row>
    <row r="738" spans="1:16" s="113" customFormat="1" ht="47.25" x14ac:dyDescent="0.25">
      <c r="A738" s="230" t="s">
        <v>346</v>
      </c>
      <c r="B738" s="197">
        <v>906</v>
      </c>
      <c r="C738" s="200" t="s">
        <v>148</v>
      </c>
      <c r="D738" s="200" t="s">
        <v>122</v>
      </c>
      <c r="E738" s="200" t="s">
        <v>344</v>
      </c>
      <c r="F738" s="204"/>
      <c r="G738" s="198">
        <f t="shared" si="329"/>
        <v>867.84</v>
      </c>
      <c r="H738" s="198">
        <f t="shared" si="329"/>
        <v>867.84</v>
      </c>
      <c r="I738" s="198">
        <f t="shared" si="329"/>
        <v>867.84</v>
      </c>
      <c r="J738" s="267"/>
      <c r="K738" s="207"/>
      <c r="L738" s="203"/>
      <c r="M738" s="203"/>
      <c r="N738" s="203"/>
      <c r="O738" s="203"/>
      <c r="P738" s="203"/>
    </row>
    <row r="739" spans="1:16" ht="51" customHeight="1" x14ac:dyDescent="0.25">
      <c r="A739" s="28" t="s">
        <v>279</v>
      </c>
      <c r="B739" s="491">
        <v>906</v>
      </c>
      <c r="C739" s="370" t="s">
        <v>148</v>
      </c>
      <c r="D739" s="370" t="s">
        <v>122</v>
      </c>
      <c r="E739" s="370" t="s">
        <v>379</v>
      </c>
      <c r="F739" s="202"/>
      <c r="G739" s="201">
        <f t="shared" si="329"/>
        <v>867.84</v>
      </c>
      <c r="H739" s="201">
        <f t="shared" si="329"/>
        <v>867.84</v>
      </c>
      <c r="I739" s="201">
        <f t="shared" si="329"/>
        <v>867.84</v>
      </c>
    </row>
    <row r="740" spans="1:16" ht="39.75" customHeight="1" x14ac:dyDescent="0.25">
      <c r="A740" s="20" t="s">
        <v>152</v>
      </c>
      <c r="B740" s="491">
        <v>906</v>
      </c>
      <c r="C740" s="370" t="s">
        <v>148</v>
      </c>
      <c r="D740" s="370" t="s">
        <v>122</v>
      </c>
      <c r="E740" s="370" t="s">
        <v>379</v>
      </c>
      <c r="F740" s="202" t="s">
        <v>153</v>
      </c>
      <c r="G740" s="201">
        <f t="shared" si="329"/>
        <v>867.84</v>
      </c>
      <c r="H740" s="201">
        <f t="shared" si="329"/>
        <v>867.84</v>
      </c>
      <c r="I740" s="201">
        <f t="shared" si="329"/>
        <v>867.84</v>
      </c>
    </row>
    <row r="741" spans="1:16" ht="15.75" x14ac:dyDescent="0.25">
      <c r="A741" s="97" t="s">
        <v>154</v>
      </c>
      <c r="B741" s="491">
        <v>906</v>
      </c>
      <c r="C741" s="370" t="s">
        <v>148</v>
      </c>
      <c r="D741" s="370" t="s">
        <v>122</v>
      </c>
      <c r="E741" s="370" t="s">
        <v>379</v>
      </c>
      <c r="F741" s="202" t="s">
        <v>155</v>
      </c>
      <c r="G741" s="201">
        <v>867.84</v>
      </c>
      <c r="H741" s="201">
        <v>867.84</v>
      </c>
      <c r="I741" s="201">
        <v>867.84</v>
      </c>
    </row>
    <row r="742" spans="1:16" ht="15.75" x14ac:dyDescent="0.25">
      <c r="A742" s="199" t="s">
        <v>149</v>
      </c>
      <c r="B742" s="197">
        <v>906</v>
      </c>
      <c r="C742" s="200" t="s">
        <v>148</v>
      </c>
      <c r="D742" s="200" t="s">
        <v>123</v>
      </c>
      <c r="E742" s="200"/>
      <c r="F742" s="200"/>
      <c r="G742" s="27">
        <f>G743+G760</f>
        <v>39370.480000000003</v>
      </c>
      <c r="H742" s="27">
        <f>H743+H760</f>
        <v>40778.400000000001</v>
      </c>
      <c r="I742" s="27">
        <f>I743+I760</f>
        <v>42604.4</v>
      </c>
    </row>
    <row r="743" spans="1:16" ht="36.75" customHeight="1" x14ac:dyDescent="0.25">
      <c r="A743" s="199" t="s">
        <v>894</v>
      </c>
      <c r="B743" s="197">
        <v>906</v>
      </c>
      <c r="C743" s="200" t="s">
        <v>148</v>
      </c>
      <c r="D743" s="200" t="s">
        <v>123</v>
      </c>
      <c r="E743" s="200" t="s">
        <v>192</v>
      </c>
      <c r="F743" s="200"/>
      <c r="G743" s="27">
        <f>G744+G748+G756</f>
        <v>39068.080000000002</v>
      </c>
      <c r="H743" s="27">
        <f t="shared" ref="H743:I743" si="330">H744+H748+H756</f>
        <v>40476</v>
      </c>
      <c r="I743" s="27">
        <f t="shared" si="330"/>
        <v>42302</v>
      </c>
    </row>
    <row r="744" spans="1:16" s="113" customFormat="1" ht="36.75" customHeight="1" x14ac:dyDescent="0.25">
      <c r="A744" s="199" t="s">
        <v>380</v>
      </c>
      <c r="B744" s="197">
        <v>906</v>
      </c>
      <c r="C744" s="200" t="s">
        <v>148</v>
      </c>
      <c r="D744" s="200" t="s">
        <v>123</v>
      </c>
      <c r="E744" s="200" t="s">
        <v>587</v>
      </c>
      <c r="F744" s="200"/>
      <c r="G744" s="27">
        <f>G745</f>
        <v>35744.18</v>
      </c>
      <c r="H744" s="27">
        <f t="shared" ref="H744:I744" si="331">H745</f>
        <v>37152.1</v>
      </c>
      <c r="I744" s="27">
        <f t="shared" si="331"/>
        <v>38978.1</v>
      </c>
      <c r="J744" s="267"/>
      <c r="K744" s="207"/>
      <c r="L744" s="203"/>
      <c r="M744" s="203"/>
      <c r="N744" s="203"/>
      <c r="O744" s="203"/>
      <c r="P744" s="203"/>
    </row>
    <row r="745" spans="1:16" ht="47.25" x14ac:dyDescent="0.25">
      <c r="A745" s="367" t="s">
        <v>151</v>
      </c>
      <c r="B745" s="491">
        <v>906</v>
      </c>
      <c r="C745" s="370" t="s">
        <v>148</v>
      </c>
      <c r="D745" s="370" t="s">
        <v>123</v>
      </c>
      <c r="E745" s="370" t="s">
        <v>603</v>
      </c>
      <c r="F745" s="370"/>
      <c r="G745" s="18">
        <f>G746</f>
        <v>35744.18</v>
      </c>
      <c r="H745" s="18">
        <f t="shared" ref="H745:I746" si="332">H746</f>
        <v>37152.1</v>
      </c>
      <c r="I745" s="18">
        <f t="shared" si="332"/>
        <v>38978.1</v>
      </c>
    </row>
    <row r="746" spans="1:16" ht="36.75" customHeight="1" x14ac:dyDescent="0.25">
      <c r="A746" s="367" t="s">
        <v>152</v>
      </c>
      <c r="B746" s="491">
        <v>906</v>
      </c>
      <c r="C746" s="370" t="s">
        <v>148</v>
      </c>
      <c r="D746" s="370" t="s">
        <v>123</v>
      </c>
      <c r="E746" s="370" t="s">
        <v>603</v>
      </c>
      <c r="F746" s="370" t="s">
        <v>153</v>
      </c>
      <c r="G746" s="18">
        <f>G747</f>
        <v>35744.18</v>
      </c>
      <c r="H746" s="18">
        <f t="shared" si="332"/>
        <v>37152.1</v>
      </c>
      <c r="I746" s="18">
        <f t="shared" si="332"/>
        <v>38978.1</v>
      </c>
    </row>
    <row r="747" spans="1:16" ht="15.75" x14ac:dyDescent="0.25">
      <c r="A747" s="367" t="s">
        <v>154</v>
      </c>
      <c r="B747" s="491">
        <v>906</v>
      </c>
      <c r="C747" s="370" t="s">
        <v>148</v>
      </c>
      <c r="D747" s="370" t="s">
        <v>123</v>
      </c>
      <c r="E747" s="370" t="s">
        <v>603</v>
      </c>
      <c r="F747" s="370" t="s">
        <v>155</v>
      </c>
      <c r="G747" s="18">
        <v>35744.18</v>
      </c>
      <c r="H747" s="18">
        <v>37152.1</v>
      </c>
      <c r="I747" s="18">
        <v>38978.1</v>
      </c>
    </row>
    <row r="748" spans="1:16" s="113" customFormat="1" ht="36" customHeight="1" x14ac:dyDescent="0.25">
      <c r="A748" s="199" t="s">
        <v>354</v>
      </c>
      <c r="B748" s="197">
        <v>906</v>
      </c>
      <c r="C748" s="200" t="s">
        <v>148</v>
      </c>
      <c r="D748" s="200" t="s">
        <v>123</v>
      </c>
      <c r="E748" s="200" t="s">
        <v>589</v>
      </c>
      <c r="F748" s="200"/>
      <c r="G748" s="27">
        <f>G749</f>
        <v>2119.9</v>
      </c>
      <c r="H748" s="27">
        <f t="shared" ref="H748:I748" si="333">H749</f>
        <v>2119.9</v>
      </c>
      <c r="I748" s="27">
        <f t="shared" si="333"/>
        <v>2119.9</v>
      </c>
      <c r="J748" s="267"/>
      <c r="K748" s="207"/>
      <c r="L748" s="203"/>
      <c r="M748" s="203"/>
      <c r="N748" s="203"/>
      <c r="O748" s="203"/>
      <c r="P748" s="203"/>
    </row>
    <row r="749" spans="1:16" s="113" customFormat="1" ht="47.25" x14ac:dyDescent="0.25">
      <c r="A749" s="367" t="s">
        <v>860</v>
      </c>
      <c r="B749" s="491">
        <v>906</v>
      </c>
      <c r="C749" s="370" t="s">
        <v>148</v>
      </c>
      <c r="D749" s="370" t="s">
        <v>123</v>
      </c>
      <c r="E749" s="370" t="s">
        <v>769</v>
      </c>
      <c r="F749" s="370"/>
      <c r="G749" s="18">
        <f>G750</f>
        <v>2119.9</v>
      </c>
      <c r="H749" s="18">
        <f t="shared" ref="H749:I750" si="334">H750</f>
        <v>2119.9</v>
      </c>
      <c r="I749" s="18">
        <f t="shared" si="334"/>
        <v>2119.9</v>
      </c>
      <c r="J749" s="267"/>
      <c r="K749" s="207"/>
      <c r="L749" s="203"/>
      <c r="M749" s="203"/>
      <c r="N749" s="203"/>
      <c r="O749" s="203"/>
      <c r="P749" s="203"/>
    </row>
    <row r="750" spans="1:16" s="113" customFormat="1" ht="31.5" x14ac:dyDescent="0.25">
      <c r="A750" s="367" t="s">
        <v>152</v>
      </c>
      <c r="B750" s="491">
        <v>906</v>
      </c>
      <c r="C750" s="370" t="s">
        <v>148</v>
      </c>
      <c r="D750" s="370" t="s">
        <v>123</v>
      </c>
      <c r="E750" s="370" t="s">
        <v>769</v>
      </c>
      <c r="F750" s="370" t="s">
        <v>153</v>
      </c>
      <c r="G750" s="18">
        <f>G751</f>
        <v>2119.9</v>
      </c>
      <c r="H750" s="18">
        <f t="shared" si="334"/>
        <v>2119.9</v>
      </c>
      <c r="I750" s="18">
        <f t="shared" si="334"/>
        <v>2119.9</v>
      </c>
      <c r="J750" s="267"/>
      <c r="K750" s="207"/>
      <c r="L750" s="203"/>
      <c r="M750" s="203"/>
      <c r="N750" s="203"/>
      <c r="O750" s="203"/>
      <c r="P750" s="203"/>
    </row>
    <row r="751" spans="1:16" s="113" customFormat="1" ht="15.75" x14ac:dyDescent="0.25">
      <c r="A751" s="367" t="s">
        <v>154</v>
      </c>
      <c r="B751" s="491">
        <v>906</v>
      </c>
      <c r="C751" s="370" t="s">
        <v>148</v>
      </c>
      <c r="D751" s="370" t="s">
        <v>123</v>
      </c>
      <c r="E751" s="370" t="s">
        <v>769</v>
      </c>
      <c r="F751" s="370" t="s">
        <v>155</v>
      </c>
      <c r="G751" s="18">
        <f>1400+719.9</f>
        <v>2119.9</v>
      </c>
      <c r="H751" s="18">
        <f t="shared" ref="H751:I751" si="335">1400+719.9</f>
        <v>2119.9</v>
      </c>
      <c r="I751" s="18">
        <f t="shared" si="335"/>
        <v>2119.9</v>
      </c>
      <c r="J751" s="267"/>
      <c r="K751" s="207"/>
      <c r="L751" s="203"/>
      <c r="M751" s="203"/>
      <c r="N751" s="203"/>
      <c r="O751" s="203"/>
      <c r="P751" s="203"/>
    </row>
    <row r="752" spans="1:16" s="113" customFormat="1" ht="30.75" hidden="1" customHeight="1" x14ac:dyDescent="0.25">
      <c r="A752" s="199" t="s">
        <v>623</v>
      </c>
      <c r="B752" s="197">
        <v>906</v>
      </c>
      <c r="C752" s="200" t="s">
        <v>148</v>
      </c>
      <c r="D752" s="200" t="s">
        <v>123</v>
      </c>
      <c r="E752" s="200" t="s">
        <v>591</v>
      </c>
      <c r="F752" s="200"/>
      <c r="G752" s="27">
        <f t="shared" ref="G752:I754" si="336">G753</f>
        <v>0</v>
      </c>
      <c r="H752" s="27">
        <f t="shared" si="336"/>
        <v>0</v>
      </c>
      <c r="I752" s="27">
        <f t="shared" si="336"/>
        <v>0</v>
      </c>
      <c r="J752" s="267"/>
      <c r="K752" s="207"/>
      <c r="L752" s="203"/>
      <c r="M752" s="203"/>
      <c r="N752" s="203"/>
      <c r="O752" s="203"/>
      <c r="P752" s="203"/>
    </row>
    <row r="753" spans="1:16" ht="31.5" hidden="1" x14ac:dyDescent="0.25">
      <c r="A753" s="28" t="s">
        <v>268</v>
      </c>
      <c r="B753" s="491">
        <v>906</v>
      </c>
      <c r="C753" s="370" t="s">
        <v>148</v>
      </c>
      <c r="D753" s="370" t="s">
        <v>123</v>
      </c>
      <c r="E753" s="370" t="s">
        <v>643</v>
      </c>
      <c r="F753" s="370"/>
      <c r="G753" s="18">
        <f t="shared" si="336"/>
        <v>0</v>
      </c>
      <c r="H753" s="18">
        <f t="shared" si="336"/>
        <v>0</v>
      </c>
      <c r="I753" s="18">
        <f t="shared" si="336"/>
        <v>0</v>
      </c>
    </row>
    <row r="754" spans="1:16" ht="31.5" hidden="1" x14ac:dyDescent="0.25">
      <c r="A754" s="21" t="s">
        <v>152</v>
      </c>
      <c r="B754" s="491">
        <v>906</v>
      </c>
      <c r="C754" s="370" t="s">
        <v>148</v>
      </c>
      <c r="D754" s="370" t="s">
        <v>123</v>
      </c>
      <c r="E754" s="370" t="s">
        <v>643</v>
      </c>
      <c r="F754" s="370" t="s">
        <v>153</v>
      </c>
      <c r="G754" s="18">
        <f t="shared" si="336"/>
        <v>0</v>
      </c>
      <c r="H754" s="18">
        <f t="shared" si="336"/>
        <v>0</v>
      </c>
      <c r="I754" s="18">
        <f t="shared" si="336"/>
        <v>0</v>
      </c>
    </row>
    <row r="755" spans="1:16" ht="15.75" hidden="1" x14ac:dyDescent="0.25">
      <c r="A755" s="21" t="s">
        <v>154</v>
      </c>
      <c r="B755" s="491">
        <v>906</v>
      </c>
      <c r="C755" s="370" t="s">
        <v>148</v>
      </c>
      <c r="D755" s="370" t="s">
        <v>123</v>
      </c>
      <c r="E755" s="370" t="s">
        <v>643</v>
      </c>
      <c r="F755" s="370" t="s">
        <v>155</v>
      </c>
      <c r="G755" s="18">
        <v>0</v>
      </c>
      <c r="H755" s="18">
        <v>0</v>
      </c>
      <c r="I755" s="18">
        <v>0</v>
      </c>
    </row>
    <row r="756" spans="1:16" s="113" customFormat="1" ht="31.5" x14ac:dyDescent="0.25">
      <c r="A756" s="119" t="s">
        <v>386</v>
      </c>
      <c r="B756" s="197">
        <v>906</v>
      </c>
      <c r="C756" s="200" t="s">
        <v>148</v>
      </c>
      <c r="D756" s="200" t="s">
        <v>123</v>
      </c>
      <c r="E756" s="200" t="s">
        <v>594</v>
      </c>
      <c r="F756" s="200"/>
      <c r="G756" s="27">
        <f t="shared" ref="G756:I758" si="337">G757</f>
        <v>1204</v>
      </c>
      <c r="H756" s="27">
        <f t="shared" si="337"/>
        <v>1204</v>
      </c>
      <c r="I756" s="27">
        <f t="shared" si="337"/>
        <v>1204</v>
      </c>
      <c r="J756" s="267"/>
      <c r="K756" s="207"/>
      <c r="L756" s="203"/>
      <c r="M756" s="203"/>
      <c r="N756" s="203"/>
      <c r="O756" s="203"/>
      <c r="P756" s="203"/>
    </row>
    <row r="757" spans="1:16" ht="37.5" customHeight="1" x14ac:dyDescent="0.25">
      <c r="A757" s="28" t="s">
        <v>266</v>
      </c>
      <c r="B757" s="491">
        <v>906</v>
      </c>
      <c r="C757" s="370" t="s">
        <v>148</v>
      </c>
      <c r="D757" s="370" t="s">
        <v>123</v>
      </c>
      <c r="E757" s="370" t="s">
        <v>595</v>
      </c>
      <c r="F757" s="370"/>
      <c r="G757" s="18">
        <f t="shared" si="337"/>
        <v>1204</v>
      </c>
      <c r="H757" s="18">
        <f t="shared" si="337"/>
        <v>1204</v>
      </c>
      <c r="I757" s="18">
        <f t="shared" si="337"/>
        <v>1204</v>
      </c>
    </row>
    <row r="758" spans="1:16" ht="32.25" customHeight="1" x14ac:dyDescent="0.25">
      <c r="A758" s="367" t="s">
        <v>152</v>
      </c>
      <c r="B758" s="491">
        <v>906</v>
      </c>
      <c r="C758" s="370" t="s">
        <v>148</v>
      </c>
      <c r="D758" s="370" t="s">
        <v>123</v>
      </c>
      <c r="E758" s="370" t="s">
        <v>595</v>
      </c>
      <c r="F758" s="370" t="s">
        <v>153</v>
      </c>
      <c r="G758" s="18">
        <f t="shared" si="337"/>
        <v>1204</v>
      </c>
      <c r="H758" s="18">
        <f t="shared" si="337"/>
        <v>1204</v>
      </c>
      <c r="I758" s="18">
        <f t="shared" si="337"/>
        <v>1204</v>
      </c>
    </row>
    <row r="759" spans="1:16" ht="15.75" x14ac:dyDescent="0.25">
      <c r="A759" s="21" t="s">
        <v>154</v>
      </c>
      <c r="B759" s="491">
        <v>906</v>
      </c>
      <c r="C759" s="370" t="s">
        <v>148</v>
      </c>
      <c r="D759" s="370" t="s">
        <v>123</v>
      </c>
      <c r="E759" s="370" t="s">
        <v>595</v>
      </c>
      <c r="F759" s="370" t="s">
        <v>155</v>
      </c>
      <c r="G759" s="18">
        <v>1204</v>
      </c>
      <c r="H759" s="18">
        <v>1204</v>
      </c>
      <c r="I759" s="18">
        <v>1204</v>
      </c>
    </row>
    <row r="760" spans="1:16" ht="54.75" customHeight="1" x14ac:dyDescent="0.25">
      <c r="A760" s="230" t="s">
        <v>861</v>
      </c>
      <c r="B760" s="197">
        <v>906</v>
      </c>
      <c r="C760" s="200" t="s">
        <v>148</v>
      </c>
      <c r="D760" s="200" t="s">
        <v>123</v>
      </c>
      <c r="E760" s="200" t="s">
        <v>264</v>
      </c>
      <c r="F760" s="204"/>
      <c r="G760" s="27">
        <f>G762</f>
        <v>302.39999999999998</v>
      </c>
      <c r="H760" s="27">
        <f t="shared" ref="H760:I760" si="338">H762</f>
        <v>302.39999999999998</v>
      </c>
      <c r="I760" s="27">
        <f t="shared" si="338"/>
        <v>302.39999999999998</v>
      </c>
    </row>
    <row r="761" spans="1:16" s="113" customFormat="1" ht="54.75" customHeight="1" x14ac:dyDescent="0.25">
      <c r="A761" s="230" t="s">
        <v>346</v>
      </c>
      <c r="B761" s="197">
        <v>906</v>
      </c>
      <c r="C761" s="200" t="s">
        <v>148</v>
      </c>
      <c r="D761" s="200" t="s">
        <v>381</v>
      </c>
      <c r="E761" s="200" t="s">
        <v>344</v>
      </c>
      <c r="F761" s="204"/>
      <c r="G761" s="27">
        <f t="shared" ref="G761:I763" si="339">G762</f>
        <v>302.39999999999998</v>
      </c>
      <c r="H761" s="27">
        <f t="shared" si="339"/>
        <v>302.39999999999998</v>
      </c>
      <c r="I761" s="27">
        <f t="shared" si="339"/>
        <v>302.39999999999998</v>
      </c>
      <c r="J761" s="267"/>
      <c r="K761" s="207"/>
      <c r="L761" s="203"/>
      <c r="M761" s="203"/>
      <c r="N761" s="203"/>
      <c r="O761" s="203"/>
      <c r="P761" s="203"/>
    </row>
    <row r="762" spans="1:16" ht="38.25" customHeight="1" x14ac:dyDescent="0.25">
      <c r="A762" s="28" t="s">
        <v>279</v>
      </c>
      <c r="B762" s="491">
        <v>906</v>
      </c>
      <c r="C762" s="370" t="s">
        <v>148</v>
      </c>
      <c r="D762" s="370" t="s">
        <v>123</v>
      </c>
      <c r="E762" s="370" t="s">
        <v>379</v>
      </c>
      <c r="F762" s="202"/>
      <c r="G762" s="18">
        <f t="shared" si="339"/>
        <v>302.39999999999998</v>
      </c>
      <c r="H762" s="18">
        <f t="shared" si="339"/>
        <v>302.39999999999998</v>
      </c>
      <c r="I762" s="18">
        <f t="shared" si="339"/>
        <v>302.39999999999998</v>
      </c>
    </row>
    <row r="763" spans="1:16" ht="34.5" customHeight="1" x14ac:dyDescent="0.25">
      <c r="A763" s="20" t="s">
        <v>152</v>
      </c>
      <c r="B763" s="491">
        <v>906</v>
      </c>
      <c r="C763" s="370" t="s">
        <v>148</v>
      </c>
      <c r="D763" s="370" t="s">
        <v>123</v>
      </c>
      <c r="E763" s="370" t="s">
        <v>379</v>
      </c>
      <c r="F763" s="202" t="s">
        <v>153</v>
      </c>
      <c r="G763" s="18">
        <f t="shared" si="339"/>
        <v>302.39999999999998</v>
      </c>
      <c r="H763" s="18">
        <f t="shared" si="339"/>
        <v>302.39999999999998</v>
      </c>
      <c r="I763" s="18">
        <f t="shared" si="339"/>
        <v>302.39999999999998</v>
      </c>
    </row>
    <row r="764" spans="1:16" ht="15.75" x14ac:dyDescent="0.25">
      <c r="A764" s="97" t="s">
        <v>154</v>
      </c>
      <c r="B764" s="491">
        <v>906</v>
      </c>
      <c r="C764" s="370" t="s">
        <v>148</v>
      </c>
      <c r="D764" s="370" t="s">
        <v>123</v>
      </c>
      <c r="E764" s="370" t="s">
        <v>379</v>
      </c>
      <c r="F764" s="202" t="s">
        <v>155</v>
      </c>
      <c r="G764" s="18">
        <v>302.39999999999998</v>
      </c>
      <c r="H764" s="18">
        <v>302.39999999999998</v>
      </c>
      <c r="I764" s="18">
        <v>302.39999999999998</v>
      </c>
    </row>
    <row r="765" spans="1:16" ht="15.75" x14ac:dyDescent="0.25">
      <c r="A765" s="199" t="s">
        <v>160</v>
      </c>
      <c r="B765" s="197">
        <v>906</v>
      </c>
      <c r="C765" s="200" t="s">
        <v>148</v>
      </c>
      <c r="D765" s="200" t="s">
        <v>125</v>
      </c>
      <c r="E765" s="200"/>
      <c r="F765" s="200"/>
      <c r="G765" s="198">
        <f>G766+G783+G799</f>
        <v>39385.770000000004</v>
      </c>
      <c r="H765" s="198">
        <f t="shared" ref="H765:I765" si="340">H766+H783+H799</f>
        <v>35723.75</v>
      </c>
      <c r="I765" s="198">
        <f t="shared" si="340"/>
        <v>39456.879999999997</v>
      </c>
      <c r="K765" s="216"/>
    </row>
    <row r="766" spans="1:16" ht="31.5" x14ac:dyDescent="0.25">
      <c r="A766" s="199" t="s">
        <v>367</v>
      </c>
      <c r="B766" s="197">
        <v>906</v>
      </c>
      <c r="C766" s="200" t="s">
        <v>148</v>
      </c>
      <c r="D766" s="200" t="s">
        <v>125</v>
      </c>
      <c r="E766" s="200" t="s">
        <v>326</v>
      </c>
      <c r="F766" s="200"/>
      <c r="G766" s="198">
        <f>G767</f>
        <v>11606.7</v>
      </c>
      <c r="H766" s="198">
        <f t="shared" ref="H766:I766" si="341">H767</f>
        <v>11968.42</v>
      </c>
      <c r="I766" s="198">
        <f t="shared" si="341"/>
        <v>12439.98</v>
      </c>
    </row>
    <row r="767" spans="1:16" ht="15.75" x14ac:dyDescent="0.25">
      <c r="A767" s="199" t="s">
        <v>368</v>
      </c>
      <c r="B767" s="197">
        <v>906</v>
      </c>
      <c r="C767" s="200" t="s">
        <v>148</v>
      </c>
      <c r="D767" s="200" t="s">
        <v>125</v>
      </c>
      <c r="E767" s="200" t="s">
        <v>327</v>
      </c>
      <c r="F767" s="200"/>
      <c r="G767" s="198">
        <f>G768+G773+G780</f>
        <v>11606.7</v>
      </c>
      <c r="H767" s="198">
        <f>H768+H773+H780</f>
        <v>11968.42</v>
      </c>
      <c r="I767" s="198">
        <f>I768+I773+I780</f>
        <v>12439.98</v>
      </c>
    </row>
    <row r="768" spans="1:16" ht="34.700000000000003" customHeight="1" x14ac:dyDescent="0.25">
      <c r="A768" s="367" t="s">
        <v>351</v>
      </c>
      <c r="B768" s="491">
        <v>906</v>
      </c>
      <c r="C768" s="370" t="s">
        <v>148</v>
      </c>
      <c r="D768" s="370" t="s">
        <v>125</v>
      </c>
      <c r="E768" s="370" t="s">
        <v>328</v>
      </c>
      <c r="F768" s="370"/>
      <c r="G768" s="201">
        <f>G769+G771</f>
        <v>7350.92</v>
      </c>
      <c r="H768" s="201">
        <f t="shared" ref="H768:I768" si="342">H769+H771</f>
        <v>7580.85</v>
      </c>
      <c r="I768" s="201">
        <f t="shared" si="342"/>
        <v>7882.06</v>
      </c>
    </row>
    <row r="769" spans="1:16" ht="72" customHeight="1" x14ac:dyDescent="0.25">
      <c r="A769" s="367" t="s">
        <v>87</v>
      </c>
      <c r="B769" s="491">
        <v>906</v>
      </c>
      <c r="C769" s="370" t="s">
        <v>148</v>
      </c>
      <c r="D769" s="370" t="s">
        <v>125</v>
      </c>
      <c r="E769" s="370" t="s">
        <v>328</v>
      </c>
      <c r="F769" s="370" t="s">
        <v>88</v>
      </c>
      <c r="G769" s="201">
        <f>G770</f>
        <v>7266.27</v>
      </c>
      <c r="H769" s="201">
        <f t="shared" ref="H769:I769" si="343">H770</f>
        <v>7530.85</v>
      </c>
      <c r="I769" s="201">
        <f t="shared" si="343"/>
        <v>7832.06</v>
      </c>
    </row>
    <row r="770" spans="1:16" ht="31.5" x14ac:dyDescent="0.25">
      <c r="A770" s="367" t="s">
        <v>89</v>
      </c>
      <c r="B770" s="491">
        <v>906</v>
      </c>
      <c r="C770" s="370" t="s">
        <v>148</v>
      </c>
      <c r="D770" s="370" t="s">
        <v>125</v>
      </c>
      <c r="E770" s="370" t="s">
        <v>328</v>
      </c>
      <c r="F770" s="370" t="s">
        <v>90</v>
      </c>
      <c r="G770" s="18">
        <v>7266.27</v>
      </c>
      <c r="H770" s="18">
        <v>7530.85</v>
      </c>
      <c r="I770" s="18">
        <v>7832.06</v>
      </c>
    </row>
    <row r="771" spans="1:16" ht="31.5" x14ac:dyDescent="0.25">
      <c r="A771" s="367" t="s">
        <v>91</v>
      </c>
      <c r="B771" s="491">
        <v>906</v>
      </c>
      <c r="C771" s="370" t="s">
        <v>148</v>
      </c>
      <c r="D771" s="370" t="s">
        <v>125</v>
      </c>
      <c r="E771" s="370" t="s">
        <v>328</v>
      </c>
      <c r="F771" s="370" t="s">
        <v>92</v>
      </c>
      <c r="G771" s="201">
        <f>G772</f>
        <v>84.65</v>
      </c>
      <c r="H771" s="201">
        <f t="shared" ref="H771:I771" si="344">H772</f>
        <v>50</v>
      </c>
      <c r="I771" s="201">
        <f t="shared" si="344"/>
        <v>50</v>
      </c>
    </row>
    <row r="772" spans="1:16" ht="31.5" x14ac:dyDescent="0.25">
      <c r="A772" s="367" t="s">
        <v>93</v>
      </c>
      <c r="B772" s="491">
        <v>906</v>
      </c>
      <c r="C772" s="370" t="s">
        <v>148</v>
      </c>
      <c r="D772" s="370" t="s">
        <v>125</v>
      </c>
      <c r="E772" s="370" t="s">
        <v>328</v>
      </c>
      <c r="F772" s="370" t="s">
        <v>94</v>
      </c>
      <c r="G772" s="201">
        <f>50+34.65</f>
        <v>84.65</v>
      </c>
      <c r="H772" s="201">
        <v>50</v>
      </c>
      <c r="I772" s="201">
        <v>50</v>
      </c>
    </row>
    <row r="773" spans="1:16" s="233" customFormat="1" ht="31.5" x14ac:dyDescent="0.25">
      <c r="A773" s="367" t="s">
        <v>310</v>
      </c>
      <c r="B773" s="491">
        <v>906</v>
      </c>
      <c r="C773" s="370" t="s">
        <v>148</v>
      </c>
      <c r="D773" s="370" t="s">
        <v>125</v>
      </c>
      <c r="E773" s="370" t="s">
        <v>329</v>
      </c>
      <c r="F773" s="370"/>
      <c r="G773" s="201">
        <f>G774+G776+G778</f>
        <v>4126.78</v>
      </c>
      <c r="H773" s="201">
        <f t="shared" ref="H773:I773" si="345">H774+H776+H778</f>
        <v>4258.57</v>
      </c>
      <c r="I773" s="201">
        <f t="shared" si="345"/>
        <v>4428.92</v>
      </c>
      <c r="J773" s="267"/>
      <c r="K773" s="207"/>
      <c r="L773" s="203"/>
      <c r="M773" s="203"/>
      <c r="N773" s="203"/>
      <c r="O773" s="203"/>
      <c r="P773" s="203"/>
    </row>
    <row r="774" spans="1:16" s="233" customFormat="1" ht="78.75" x14ac:dyDescent="0.25">
      <c r="A774" s="367" t="s">
        <v>87</v>
      </c>
      <c r="B774" s="491">
        <v>906</v>
      </c>
      <c r="C774" s="370" t="s">
        <v>148</v>
      </c>
      <c r="D774" s="370" t="s">
        <v>125</v>
      </c>
      <c r="E774" s="370" t="s">
        <v>329</v>
      </c>
      <c r="F774" s="370" t="s">
        <v>88</v>
      </c>
      <c r="G774" s="201">
        <f>G775</f>
        <v>4126.78</v>
      </c>
      <c r="H774" s="201">
        <f t="shared" ref="H774:I774" si="346">H775</f>
        <v>4258.57</v>
      </c>
      <c r="I774" s="201">
        <f t="shared" si="346"/>
        <v>4428.92</v>
      </c>
      <c r="J774" s="267"/>
      <c r="K774" s="207"/>
      <c r="L774" s="203"/>
      <c r="M774" s="203"/>
      <c r="N774" s="203"/>
      <c r="O774" s="203"/>
      <c r="P774" s="203"/>
    </row>
    <row r="775" spans="1:16" s="233" customFormat="1" ht="31.5" x14ac:dyDescent="0.25">
      <c r="A775" s="367" t="s">
        <v>89</v>
      </c>
      <c r="B775" s="491">
        <v>906</v>
      </c>
      <c r="C775" s="370" t="s">
        <v>148</v>
      </c>
      <c r="D775" s="370" t="s">
        <v>125</v>
      </c>
      <c r="E775" s="370" t="s">
        <v>329</v>
      </c>
      <c r="F775" s="370" t="s">
        <v>90</v>
      </c>
      <c r="G775" s="201">
        <v>4126.78</v>
      </c>
      <c r="H775" s="201">
        <v>4258.57</v>
      </c>
      <c r="I775" s="201">
        <v>4428.92</v>
      </c>
      <c r="J775" s="267"/>
      <c r="K775" s="207"/>
      <c r="L775" s="203"/>
      <c r="M775" s="203"/>
      <c r="N775" s="203"/>
      <c r="O775" s="203"/>
      <c r="P775" s="203"/>
    </row>
    <row r="776" spans="1:16" s="233" customFormat="1" ht="31.5" hidden="1" x14ac:dyDescent="0.25">
      <c r="A776" s="367" t="s">
        <v>91</v>
      </c>
      <c r="B776" s="491">
        <v>906</v>
      </c>
      <c r="C776" s="370" t="s">
        <v>148</v>
      </c>
      <c r="D776" s="370" t="s">
        <v>125</v>
      </c>
      <c r="E776" s="370" t="s">
        <v>329</v>
      </c>
      <c r="F776" s="370" t="s">
        <v>92</v>
      </c>
      <c r="G776" s="201">
        <f>G777</f>
        <v>0</v>
      </c>
      <c r="H776" s="201">
        <f t="shared" ref="H776:I776" si="347">H777</f>
        <v>0</v>
      </c>
      <c r="I776" s="201">
        <f t="shared" si="347"/>
        <v>0</v>
      </c>
      <c r="J776" s="267"/>
      <c r="K776" s="207"/>
      <c r="L776" s="203"/>
      <c r="M776" s="203"/>
      <c r="N776" s="203"/>
      <c r="O776" s="203"/>
      <c r="P776" s="203"/>
    </row>
    <row r="777" spans="1:16" s="233" customFormat="1" ht="31.5" hidden="1" x14ac:dyDescent="0.25">
      <c r="A777" s="367" t="s">
        <v>93</v>
      </c>
      <c r="B777" s="491">
        <v>906</v>
      </c>
      <c r="C777" s="370" t="s">
        <v>148</v>
      </c>
      <c r="D777" s="370" t="s">
        <v>125</v>
      </c>
      <c r="E777" s="370" t="s">
        <v>329</v>
      </c>
      <c r="F777" s="370" t="s">
        <v>94</v>
      </c>
      <c r="G777" s="201"/>
      <c r="H777" s="201"/>
      <c r="I777" s="201"/>
      <c r="J777" s="267"/>
      <c r="K777" s="207"/>
      <c r="L777" s="203"/>
      <c r="M777" s="203"/>
      <c r="N777" s="203"/>
      <c r="O777" s="203"/>
      <c r="P777" s="203"/>
    </row>
    <row r="778" spans="1:16" s="233" customFormat="1" ht="15.75" hidden="1" x14ac:dyDescent="0.25">
      <c r="A778" s="367" t="s">
        <v>95</v>
      </c>
      <c r="B778" s="491">
        <v>906</v>
      </c>
      <c r="C778" s="370" t="s">
        <v>148</v>
      </c>
      <c r="D778" s="370" t="s">
        <v>125</v>
      </c>
      <c r="E778" s="370" t="s">
        <v>329</v>
      </c>
      <c r="F778" s="370" t="s">
        <v>101</v>
      </c>
      <c r="G778" s="201">
        <f>G779</f>
        <v>0</v>
      </c>
      <c r="H778" s="201">
        <f t="shared" ref="H778:I778" si="348">H779</f>
        <v>0</v>
      </c>
      <c r="I778" s="201">
        <f t="shared" si="348"/>
        <v>0</v>
      </c>
      <c r="J778" s="267"/>
      <c r="K778" s="207"/>
      <c r="L778" s="203"/>
      <c r="M778" s="203"/>
      <c r="N778" s="203"/>
      <c r="O778" s="203"/>
      <c r="P778" s="203"/>
    </row>
    <row r="779" spans="1:16" s="233" customFormat="1" ht="15.75" hidden="1" x14ac:dyDescent="0.25">
      <c r="A779" s="367" t="s">
        <v>226</v>
      </c>
      <c r="B779" s="491">
        <v>906</v>
      </c>
      <c r="C779" s="370" t="s">
        <v>148</v>
      </c>
      <c r="D779" s="370" t="s">
        <v>125</v>
      </c>
      <c r="E779" s="370" t="s">
        <v>329</v>
      </c>
      <c r="F779" s="370" t="s">
        <v>97</v>
      </c>
      <c r="G779" s="201"/>
      <c r="H779" s="201"/>
      <c r="I779" s="201"/>
      <c r="J779" s="267"/>
      <c r="K779" s="207"/>
      <c r="L779" s="203"/>
      <c r="M779" s="203"/>
      <c r="N779" s="203"/>
      <c r="O779" s="203"/>
      <c r="P779" s="203"/>
    </row>
    <row r="780" spans="1:16" s="113" customFormat="1" ht="47.25" x14ac:dyDescent="0.25">
      <c r="A780" s="367" t="s">
        <v>309</v>
      </c>
      <c r="B780" s="491">
        <v>906</v>
      </c>
      <c r="C780" s="370" t="s">
        <v>148</v>
      </c>
      <c r="D780" s="370" t="s">
        <v>125</v>
      </c>
      <c r="E780" s="370" t="s">
        <v>330</v>
      </c>
      <c r="F780" s="370"/>
      <c r="G780" s="201">
        <f>G781</f>
        <v>129</v>
      </c>
      <c r="H780" s="201">
        <f t="shared" ref="H780:I781" si="349">H781</f>
        <v>129</v>
      </c>
      <c r="I780" s="201">
        <f t="shared" si="349"/>
        <v>129</v>
      </c>
      <c r="J780" s="267"/>
      <c r="K780" s="207"/>
      <c r="L780" s="203"/>
      <c r="M780" s="203"/>
      <c r="N780" s="203"/>
      <c r="O780" s="203"/>
      <c r="P780" s="203"/>
    </row>
    <row r="781" spans="1:16" s="113" customFormat="1" ht="78.75" x14ac:dyDescent="0.25">
      <c r="A781" s="367" t="s">
        <v>87</v>
      </c>
      <c r="B781" s="491">
        <v>906</v>
      </c>
      <c r="C781" s="370" t="s">
        <v>148</v>
      </c>
      <c r="D781" s="370" t="s">
        <v>125</v>
      </c>
      <c r="E781" s="370" t="s">
        <v>330</v>
      </c>
      <c r="F781" s="370" t="s">
        <v>88</v>
      </c>
      <c r="G781" s="201">
        <f>G782</f>
        <v>129</v>
      </c>
      <c r="H781" s="201">
        <f t="shared" si="349"/>
        <v>129</v>
      </c>
      <c r="I781" s="201">
        <f t="shared" si="349"/>
        <v>129</v>
      </c>
      <c r="J781" s="267"/>
      <c r="K781" s="207"/>
      <c r="L781" s="203"/>
      <c r="M781" s="203"/>
      <c r="N781" s="203"/>
      <c r="O781" s="203"/>
      <c r="P781" s="203"/>
    </row>
    <row r="782" spans="1:16" s="113" customFormat="1" ht="31.5" x14ac:dyDescent="0.25">
      <c r="A782" s="367" t="s">
        <v>89</v>
      </c>
      <c r="B782" s="491">
        <v>906</v>
      </c>
      <c r="C782" s="370" t="s">
        <v>148</v>
      </c>
      <c r="D782" s="370" t="s">
        <v>125</v>
      </c>
      <c r="E782" s="370" t="s">
        <v>330</v>
      </c>
      <c r="F782" s="370" t="s">
        <v>90</v>
      </c>
      <c r="G782" s="201">
        <v>129</v>
      </c>
      <c r="H782" s="201">
        <v>129</v>
      </c>
      <c r="I782" s="201">
        <v>129</v>
      </c>
      <c r="J782" s="267"/>
      <c r="K782" s="207"/>
      <c r="L782" s="203"/>
      <c r="M782" s="203"/>
      <c r="N782" s="203"/>
      <c r="O782" s="203"/>
      <c r="P782" s="203"/>
    </row>
    <row r="783" spans="1:16" ht="15.75" x14ac:dyDescent="0.25">
      <c r="A783" s="199" t="s">
        <v>100</v>
      </c>
      <c r="B783" s="197">
        <v>906</v>
      </c>
      <c r="C783" s="200" t="s">
        <v>148</v>
      </c>
      <c r="D783" s="200" t="s">
        <v>125</v>
      </c>
      <c r="E783" s="200" t="s">
        <v>334</v>
      </c>
      <c r="F783" s="200"/>
      <c r="G783" s="198">
        <f>G784+G795</f>
        <v>17271.47</v>
      </c>
      <c r="H783" s="198">
        <f t="shared" ref="H783:I783" si="350">H784+H795</f>
        <v>16362.03</v>
      </c>
      <c r="I783" s="198">
        <f t="shared" si="350"/>
        <v>17061.2</v>
      </c>
    </row>
    <row r="784" spans="1:16" s="233" customFormat="1" ht="15.75" x14ac:dyDescent="0.25">
      <c r="A784" s="199" t="s">
        <v>742</v>
      </c>
      <c r="B784" s="197">
        <v>906</v>
      </c>
      <c r="C784" s="200" t="s">
        <v>148</v>
      </c>
      <c r="D784" s="200" t="s">
        <v>125</v>
      </c>
      <c r="E784" s="200" t="s">
        <v>389</v>
      </c>
      <c r="F784" s="200"/>
      <c r="G784" s="198">
        <f>G785+G788</f>
        <v>16621.47</v>
      </c>
      <c r="H784" s="198">
        <f t="shared" ref="H784:I784" si="351">H785+H788</f>
        <v>15789.93</v>
      </c>
      <c r="I784" s="198">
        <f t="shared" si="351"/>
        <v>16411.2</v>
      </c>
      <c r="J784" s="267"/>
      <c r="K784" s="207"/>
      <c r="L784" s="203"/>
      <c r="M784" s="203"/>
      <c r="N784" s="203"/>
      <c r="O784" s="203"/>
      <c r="P784" s="203"/>
    </row>
    <row r="785" spans="1:16" s="233" customFormat="1" ht="47.25" x14ac:dyDescent="0.25">
      <c r="A785" s="367" t="s">
        <v>309</v>
      </c>
      <c r="B785" s="491">
        <v>906</v>
      </c>
      <c r="C785" s="370" t="s">
        <v>148</v>
      </c>
      <c r="D785" s="370" t="s">
        <v>125</v>
      </c>
      <c r="E785" s="370" t="s">
        <v>392</v>
      </c>
      <c r="F785" s="370"/>
      <c r="G785" s="201">
        <f>G786</f>
        <v>258</v>
      </c>
      <c r="H785" s="201">
        <f t="shared" ref="H785:I786" si="352">H786</f>
        <v>258</v>
      </c>
      <c r="I785" s="201">
        <f t="shared" si="352"/>
        <v>258</v>
      </c>
      <c r="J785" s="267"/>
      <c r="K785" s="207"/>
      <c r="L785" s="203"/>
      <c r="M785" s="203"/>
      <c r="N785" s="203"/>
      <c r="O785" s="203"/>
      <c r="P785" s="203"/>
    </row>
    <row r="786" spans="1:16" s="233" customFormat="1" ht="78.75" x14ac:dyDescent="0.25">
      <c r="A786" s="367" t="s">
        <v>87</v>
      </c>
      <c r="B786" s="491">
        <v>906</v>
      </c>
      <c r="C786" s="370" t="s">
        <v>148</v>
      </c>
      <c r="D786" s="370" t="s">
        <v>125</v>
      </c>
      <c r="E786" s="370" t="s">
        <v>392</v>
      </c>
      <c r="F786" s="370" t="s">
        <v>88</v>
      </c>
      <c r="G786" s="201">
        <f>G787</f>
        <v>258</v>
      </c>
      <c r="H786" s="201">
        <f t="shared" si="352"/>
        <v>258</v>
      </c>
      <c r="I786" s="201">
        <f t="shared" si="352"/>
        <v>258</v>
      </c>
      <c r="J786" s="267"/>
      <c r="K786" s="207"/>
      <c r="L786" s="203"/>
      <c r="M786" s="203"/>
      <c r="N786" s="203"/>
      <c r="O786" s="203"/>
      <c r="P786" s="203"/>
    </row>
    <row r="787" spans="1:16" s="233" customFormat="1" ht="15.75" x14ac:dyDescent="0.25">
      <c r="A787" s="367" t="s">
        <v>171</v>
      </c>
      <c r="B787" s="491">
        <v>906</v>
      </c>
      <c r="C787" s="370" t="s">
        <v>148</v>
      </c>
      <c r="D787" s="370" t="s">
        <v>125</v>
      </c>
      <c r="E787" s="370" t="s">
        <v>392</v>
      </c>
      <c r="F787" s="370" t="s">
        <v>120</v>
      </c>
      <c r="G787" s="201">
        <v>258</v>
      </c>
      <c r="H787" s="201">
        <v>258</v>
      </c>
      <c r="I787" s="201">
        <v>258</v>
      </c>
      <c r="J787" s="267"/>
      <c r="K787" s="207"/>
      <c r="L787" s="203"/>
      <c r="M787" s="203"/>
      <c r="N787" s="203"/>
      <c r="O787" s="203"/>
      <c r="P787" s="203"/>
    </row>
    <row r="788" spans="1:16" s="233" customFormat="1" ht="15.75" x14ac:dyDescent="0.25">
      <c r="A788" s="367" t="s">
        <v>288</v>
      </c>
      <c r="B788" s="491">
        <v>906</v>
      </c>
      <c r="C788" s="370" t="s">
        <v>148</v>
      </c>
      <c r="D788" s="370" t="s">
        <v>125</v>
      </c>
      <c r="E788" s="370" t="s">
        <v>391</v>
      </c>
      <c r="F788" s="370"/>
      <c r="G788" s="201">
        <f>G789+G791+G793</f>
        <v>16363.47</v>
      </c>
      <c r="H788" s="201">
        <f t="shared" ref="H788:I788" si="353">H789+H791+H793</f>
        <v>15531.93</v>
      </c>
      <c r="I788" s="201">
        <f t="shared" si="353"/>
        <v>16153.2</v>
      </c>
      <c r="J788" s="267"/>
      <c r="K788" s="207"/>
      <c r="L788" s="203"/>
      <c r="M788" s="203"/>
      <c r="N788" s="203"/>
      <c r="O788" s="203"/>
      <c r="P788" s="203"/>
    </row>
    <row r="789" spans="1:16" s="233" customFormat="1" ht="78.75" x14ac:dyDescent="0.25">
      <c r="A789" s="367" t="s">
        <v>87</v>
      </c>
      <c r="B789" s="491">
        <v>906</v>
      </c>
      <c r="C789" s="370" t="s">
        <v>148</v>
      </c>
      <c r="D789" s="370" t="s">
        <v>125</v>
      </c>
      <c r="E789" s="370" t="s">
        <v>391</v>
      </c>
      <c r="F789" s="370" t="s">
        <v>88</v>
      </c>
      <c r="G789" s="201">
        <f>G790</f>
        <v>15097.22</v>
      </c>
      <c r="H789" s="201">
        <f t="shared" ref="H789:I789" si="354">H790</f>
        <v>15531.93</v>
      </c>
      <c r="I789" s="201">
        <f t="shared" si="354"/>
        <v>16153.2</v>
      </c>
      <c r="J789" s="267"/>
      <c r="K789" s="207"/>
      <c r="L789" s="203"/>
      <c r="M789" s="203"/>
      <c r="N789" s="203"/>
      <c r="O789" s="203"/>
      <c r="P789" s="203"/>
    </row>
    <row r="790" spans="1:16" s="233" customFormat="1" ht="15.75" x14ac:dyDescent="0.25">
      <c r="A790" s="367" t="s">
        <v>171</v>
      </c>
      <c r="B790" s="491">
        <v>906</v>
      </c>
      <c r="C790" s="370" t="s">
        <v>148</v>
      </c>
      <c r="D790" s="370" t="s">
        <v>125</v>
      </c>
      <c r="E790" s="370" t="s">
        <v>391</v>
      </c>
      <c r="F790" s="370" t="s">
        <v>120</v>
      </c>
      <c r="G790" s="201">
        <v>15097.22</v>
      </c>
      <c r="H790" s="201">
        <v>15531.93</v>
      </c>
      <c r="I790" s="201">
        <v>16153.2</v>
      </c>
      <c r="J790" s="267"/>
      <c r="K790" s="207"/>
      <c r="L790" s="203"/>
      <c r="M790" s="203"/>
      <c r="N790" s="203"/>
      <c r="O790" s="203"/>
      <c r="P790" s="203"/>
    </row>
    <row r="791" spans="1:16" s="233" customFormat="1" ht="31.5" x14ac:dyDescent="0.25">
      <c r="A791" s="367" t="s">
        <v>91</v>
      </c>
      <c r="B791" s="491">
        <v>906</v>
      </c>
      <c r="C791" s="370" t="s">
        <v>148</v>
      </c>
      <c r="D791" s="370" t="s">
        <v>125</v>
      </c>
      <c r="E791" s="370" t="s">
        <v>391</v>
      </c>
      <c r="F791" s="370" t="s">
        <v>92</v>
      </c>
      <c r="G791" s="201">
        <f>G792</f>
        <v>1259.25</v>
      </c>
      <c r="H791" s="201">
        <f t="shared" ref="H791:I791" si="355">H792</f>
        <v>0</v>
      </c>
      <c r="I791" s="201">
        <f t="shared" si="355"/>
        <v>0</v>
      </c>
      <c r="J791" s="267"/>
      <c r="K791" s="207"/>
      <c r="L791" s="203"/>
      <c r="M791" s="203"/>
      <c r="N791" s="203"/>
      <c r="O791" s="203"/>
      <c r="P791" s="203"/>
    </row>
    <row r="792" spans="1:16" s="233" customFormat="1" ht="31.5" x14ac:dyDescent="0.25">
      <c r="A792" s="367" t="s">
        <v>93</v>
      </c>
      <c r="B792" s="491">
        <v>906</v>
      </c>
      <c r="C792" s="370" t="s">
        <v>148</v>
      </c>
      <c r="D792" s="370" t="s">
        <v>125</v>
      </c>
      <c r="E792" s="370" t="s">
        <v>391</v>
      </c>
      <c r="F792" s="370" t="s">
        <v>94</v>
      </c>
      <c r="G792" s="201">
        <f>1293.9-34.65</f>
        <v>1259.25</v>
      </c>
      <c r="H792" s="201">
        <v>0</v>
      </c>
      <c r="I792" s="201">
        <v>0</v>
      </c>
      <c r="J792" s="267"/>
      <c r="K792" s="207"/>
      <c r="L792" s="203"/>
      <c r="M792" s="203"/>
      <c r="N792" s="203"/>
      <c r="O792" s="203"/>
      <c r="P792" s="203"/>
    </row>
    <row r="793" spans="1:16" s="233" customFormat="1" ht="15.75" x14ac:dyDescent="0.25">
      <c r="A793" s="367" t="s">
        <v>95</v>
      </c>
      <c r="B793" s="491">
        <v>906</v>
      </c>
      <c r="C793" s="370" t="s">
        <v>148</v>
      </c>
      <c r="D793" s="370" t="s">
        <v>125</v>
      </c>
      <c r="E793" s="370" t="s">
        <v>391</v>
      </c>
      <c r="F793" s="370" t="s">
        <v>101</v>
      </c>
      <c r="G793" s="201">
        <f>G794</f>
        <v>7</v>
      </c>
      <c r="H793" s="201">
        <f t="shared" ref="H793:I793" si="356">H794</f>
        <v>0</v>
      </c>
      <c r="I793" s="201">
        <f t="shared" si="356"/>
        <v>0</v>
      </c>
      <c r="J793" s="267"/>
      <c r="K793" s="207"/>
      <c r="L793" s="203"/>
      <c r="M793" s="203"/>
      <c r="N793" s="203"/>
      <c r="O793" s="203"/>
      <c r="P793" s="203"/>
    </row>
    <row r="794" spans="1:16" s="233" customFormat="1" ht="15.75" x14ac:dyDescent="0.25">
      <c r="A794" s="367" t="s">
        <v>226</v>
      </c>
      <c r="B794" s="491">
        <v>906</v>
      </c>
      <c r="C794" s="370" t="s">
        <v>148</v>
      </c>
      <c r="D794" s="370" t="s">
        <v>125</v>
      </c>
      <c r="E794" s="370" t="s">
        <v>391</v>
      </c>
      <c r="F794" s="370" t="s">
        <v>97</v>
      </c>
      <c r="G794" s="201">
        <v>7</v>
      </c>
      <c r="H794" s="201">
        <v>0</v>
      </c>
      <c r="I794" s="201">
        <v>0</v>
      </c>
      <c r="J794" s="267"/>
      <c r="K794" s="207"/>
      <c r="L794" s="203"/>
      <c r="M794" s="203"/>
      <c r="N794" s="203"/>
      <c r="O794" s="203"/>
      <c r="P794" s="203"/>
    </row>
    <row r="795" spans="1:16" s="113" customFormat="1" ht="31.5" x14ac:dyDescent="0.25">
      <c r="A795" s="199" t="s">
        <v>335</v>
      </c>
      <c r="B795" s="197">
        <v>906</v>
      </c>
      <c r="C795" s="200" t="s">
        <v>148</v>
      </c>
      <c r="D795" s="200" t="s">
        <v>125</v>
      </c>
      <c r="E795" s="200" t="s">
        <v>333</v>
      </c>
      <c r="F795" s="200"/>
      <c r="G795" s="198">
        <f>G796</f>
        <v>650</v>
      </c>
      <c r="H795" s="198">
        <f t="shared" ref="H795:I796" si="357">H796</f>
        <v>572.1</v>
      </c>
      <c r="I795" s="198">
        <f t="shared" si="357"/>
        <v>650</v>
      </c>
      <c r="J795" s="267"/>
      <c r="K795" s="207"/>
      <c r="L795" s="203"/>
      <c r="M795" s="203"/>
      <c r="N795" s="203"/>
      <c r="O795" s="203"/>
      <c r="P795" s="203"/>
    </row>
    <row r="796" spans="1:16" ht="15.75" x14ac:dyDescent="0.25">
      <c r="A796" s="367" t="s">
        <v>197</v>
      </c>
      <c r="B796" s="491">
        <v>906</v>
      </c>
      <c r="C796" s="370" t="s">
        <v>148</v>
      </c>
      <c r="D796" s="370" t="s">
        <v>125</v>
      </c>
      <c r="E796" s="370" t="s">
        <v>383</v>
      </c>
      <c r="F796" s="370"/>
      <c r="G796" s="201">
        <f>G797</f>
        <v>650</v>
      </c>
      <c r="H796" s="201">
        <f t="shared" si="357"/>
        <v>572.1</v>
      </c>
      <c r="I796" s="201">
        <f t="shared" si="357"/>
        <v>650</v>
      </c>
    </row>
    <row r="797" spans="1:16" ht="31.5" x14ac:dyDescent="0.25">
      <c r="A797" s="367" t="s">
        <v>91</v>
      </c>
      <c r="B797" s="491">
        <v>906</v>
      </c>
      <c r="C797" s="370" t="s">
        <v>148</v>
      </c>
      <c r="D797" s="370" t="s">
        <v>125</v>
      </c>
      <c r="E797" s="370" t="s">
        <v>383</v>
      </c>
      <c r="F797" s="370" t="s">
        <v>92</v>
      </c>
      <c r="G797" s="201">
        <f>G798</f>
        <v>650</v>
      </c>
      <c r="H797" s="201">
        <f t="shared" ref="H797:I797" si="358">H798</f>
        <v>572.1</v>
      </c>
      <c r="I797" s="201">
        <f t="shared" si="358"/>
        <v>650</v>
      </c>
    </row>
    <row r="798" spans="1:16" ht="31.5" x14ac:dyDescent="0.25">
      <c r="A798" s="367" t="s">
        <v>93</v>
      </c>
      <c r="B798" s="491">
        <v>906</v>
      </c>
      <c r="C798" s="370" t="s">
        <v>148</v>
      </c>
      <c r="D798" s="370" t="s">
        <v>125</v>
      </c>
      <c r="E798" s="370" t="s">
        <v>383</v>
      </c>
      <c r="F798" s="370" t="s">
        <v>94</v>
      </c>
      <c r="G798" s="201">
        <v>650</v>
      </c>
      <c r="H798" s="201">
        <f>650-77.9</f>
        <v>572.1</v>
      </c>
      <c r="I798" s="201">
        <v>650</v>
      </c>
    </row>
    <row r="799" spans="1:16" s="233" customFormat="1" ht="31.5" x14ac:dyDescent="0.25">
      <c r="A799" s="199" t="s">
        <v>917</v>
      </c>
      <c r="B799" s="197">
        <v>906</v>
      </c>
      <c r="C799" s="200" t="s">
        <v>148</v>
      </c>
      <c r="D799" s="200" t="s">
        <v>125</v>
      </c>
      <c r="E799" s="200" t="s">
        <v>192</v>
      </c>
      <c r="F799" s="370"/>
      <c r="G799" s="198">
        <f>G800+G804</f>
        <v>10507.599999999999</v>
      </c>
      <c r="H799" s="198">
        <f t="shared" ref="H799:I799" si="359">H800+H804</f>
        <v>7393.3</v>
      </c>
      <c r="I799" s="198">
        <f t="shared" si="359"/>
        <v>9955.6999999999989</v>
      </c>
      <c r="J799" s="267"/>
      <c r="K799" s="207"/>
      <c r="L799" s="203"/>
      <c r="M799" s="203"/>
      <c r="N799" s="203"/>
      <c r="O799" s="203"/>
      <c r="P799" s="203"/>
    </row>
    <row r="800" spans="1:16" s="233" customFormat="1" ht="31.5" x14ac:dyDescent="0.25">
      <c r="A800" s="199" t="s">
        <v>382</v>
      </c>
      <c r="B800" s="197">
        <v>906</v>
      </c>
      <c r="C800" s="200" t="s">
        <v>148</v>
      </c>
      <c r="D800" s="200" t="s">
        <v>125</v>
      </c>
      <c r="E800" s="200" t="s">
        <v>593</v>
      </c>
      <c r="F800" s="200"/>
      <c r="G800" s="198">
        <f t="shared" ref="G800:I802" si="360">G801</f>
        <v>9532.7999999999993</v>
      </c>
      <c r="H800" s="198">
        <f t="shared" si="360"/>
        <v>6418.5</v>
      </c>
      <c r="I800" s="198">
        <f t="shared" si="360"/>
        <v>8980.9</v>
      </c>
      <c r="J800" s="267"/>
      <c r="K800" s="207"/>
      <c r="L800" s="203"/>
      <c r="M800" s="203"/>
      <c r="N800" s="203"/>
      <c r="O800" s="203"/>
      <c r="P800" s="203"/>
    </row>
    <row r="801" spans="1:16" s="233" customFormat="1" ht="31.5" x14ac:dyDescent="0.25">
      <c r="A801" s="21" t="s">
        <v>888</v>
      </c>
      <c r="B801" s="491">
        <v>906</v>
      </c>
      <c r="C801" s="370" t="s">
        <v>148</v>
      </c>
      <c r="D801" s="370" t="s">
        <v>125</v>
      </c>
      <c r="E801" s="370" t="s">
        <v>850</v>
      </c>
      <c r="F801" s="370"/>
      <c r="G801" s="201">
        <f t="shared" si="360"/>
        <v>9532.7999999999993</v>
      </c>
      <c r="H801" s="201">
        <f t="shared" si="360"/>
        <v>6418.5</v>
      </c>
      <c r="I801" s="201">
        <f t="shared" si="360"/>
        <v>8980.9</v>
      </c>
      <c r="J801" s="267"/>
      <c r="K801" s="207"/>
      <c r="L801" s="203"/>
      <c r="M801" s="203"/>
      <c r="N801" s="203"/>
      <c r="O801" s="203"/>
      <c r="P801" s="203"/>
    </row>
    <row r="802" spans="1:16" s="233" customFormat="1" ht="31.5" x14ac:dyDescent="0.25">
      <c r="A802" s="367" t="s">
        <v>152</v>
      </c>
      <c r="B802" s="491">
        <v>906</v>
      </c>
      <c r="C802" s="370" t="s">
        <v>148</v>
      </c>
      <c r="D802" s="370" t="s">
        <v>125</v>
      </c>
      <c r="E802" s="370" t="s">
        <v>850</v>
      </c>
      <c r="F802" s="370" t="s">
        <v>153</v>
      </c>
      <c r="G802" s="201">
        <f t="shared" si="360"/>
        <v>9532.7999999999993</v>
      </c>
      <c r="H802" s="201">
        <f t="shared" si="360"/>
        <v>6418.5</v>
      </c>
      <c r="I802" s="201">
        <f t="shared" si="360"/>
        <v>8980.9</v>
      </c>
      <c r="J802" s="267"/>
      <c r="K802" s="207"/>
      <c r="L802" s="203"/>
      <c r="M802" s="203"/>
      <c r="N802" s="203"/>
      <c r="O802" s="203"/>
      <c r="P802" s="203"/>
    </row>
    <row r="803" spans="1:16" s="233" customFormat="1" ht="15.75" x14ac:dyDescent="0.25">
      <c r="A803" s="367" t="s">
        <v>154</v>
      </c>
      <c r="B803" s="491">
        <v>906</v>
      </c>
      <c r="C803" s="370" t="s">
        <v>148</v>
      </c>
      <c r="D803" s="370" t="s">
        <v>125</v>
      </c>
      <c r="E803" s="370" t="s">
        <v>850</v>
      </c>
      <c r="F803" s="370" t="s">
        <v>155</v>
      </c>
      <c r="G803" s="18">
        <v>9532.7999999999993</v>
      </c>
      <c r="H803" s="18">
        <v>6418.5</v>
      </c>
      <c r="I803" s="18">
        <v>8980.9</v>
      </c>
      <c r="J803" s="267"/>
      <c r="K803" s="207"/>
      <c r="L803" s="203"/>
      <c r="M803" s="203"/>
      <c r="N803" s="203"/>
      <c r="O803" s="203"/>
      <c r="P803" s="203"/>
    </row>
    <row r="804" spans="1:16" s="233" customFormat="1" ht="47.25" x14ac:dyDescent="0.25">
      <c r="A804" s="23" t="s">
        <v>733</v>
      </c>
      <c r="B804" s="197">
        <v>906</v>
      </c>
      <c r="C804" s="200" t="s">
        <v>148</v>
      </c>
      <c r="D804" s="200" t="s">
        <v>125</v>
      </c>
      <c r="E804" s="200" t="s">
        <v>1008</v>
      </c>
      <c r="F804" s="200"/>
      <c r="G804" s="27">
        <f t="shared" ref="G804:I806" si="361">G805</f>
        <v>974.8</v>
      </c>
      <c r="H804" s="27">
        <f t="shared" si="361"/>
        <v>974.8</v>
      </c>
      <c r="I804" s="27">
        <f t="shared" si="361"/>
        <v>974.8</v>
      </c>
      <c r="J804" s="267"/>
      <c r="K804" s="207"/>
      <c r="L804" s="203"/>
      <c r="M804" s="203"/>
      <c r="N804" s="203"/>
      <c r="O804" s="203"/>
      <c r="P804" s="203"/>
    </row>
    <row r="805" spans="1:16" s="233" customFormat="1" ht="31.5" x14ac:dyDescent="0.25">
      <c r="A805" s="21" t="s">
        <v>746</v>
      </c>
      <c r="B805" s="491">
        <v>906</v>
      </c>
      <c r="C805" s="370" t="s">
        <v>148</v>
      </c>
      <c r="D805" s="370" t="s">
        <v>125</v>
      </c>
      <c r="E805" s="370" t="s">
        <v>1009</v>
      </c>
      <c r="F805" s="370"/>
      <c r="G805" s="18">
        <f t="shared" si="361"/>
        <v>974.8</v>
      </c>
      <c r="H805" s="18">
        <f t="shared" si="361"/>
        <v>974.8</v>
      </c>
      <c r="I805" s="18">
        <f t="shared" si="361"/>
        <v>974.8</v>
      </c>
      <c r="J805" s="267"/>
      <c r="K805" s="207"/>
      <c r="L805" s="203"/>
      <c r="M805" s="203"/>
      <c r="N805" s="203"/>
      <c r="O805" s="203"/>
      <c r="P805" s="203"/>
    </row>
    <row r="806" spans="1:16" s="233" customFormat="1" ht="31.5" x14ac:dyDescent="0.25">
      <c r="A806" s="367" t="s">
        <v>152</v>
      </c>
      <c r="B806" s="491">
        <v>906</v>
      </c>
      <c r="C806" s="370" t="s">
        <v>148</v>
      </c>
      <c r="D806" s="370" t="s">
        <v>125</v>
      </c>
      <c r="E806" s="370" t="s">
        <v>1009</v>
      </c>
      <c r="F806" s="370" t="s">
        <v>153</v>
      </c>
      <c r="G806" s="18">
        <f t="shared" si="361"/>
        <v>974.8</v>
      </c>
      <c r="H806" s="18">
        <f t="shared" si="361"/>
        <v>974.8</v>
      </c>
      <c r="I806" s="18">
        <f t="shared" si="361"/>
        <v>974.8</v>
      </c>
      <c r="J806" s="267"/>
      <c r="K806" s="207"/>
      <c r="L806" s="203"/>
      <c r="M806" s="203"/>
      <c r="N806" s="203"/>
      <c r="O806" s="203"/>
      <c r="P806" s="203"/>
    </row>
    <row r="807" spans="1:16" s="233" customFormat="1" ht="31.5" x14ac:dyDescent="0.25">
      <c r="A807" s="101" t="s">
        <v>734</v>
      </c>
      <c r="B807" s="491">
        <v>906</v>
      </c>
      <c r="C807" s="370" t="s">
        <v>148</v>
      </c>
      <c r="D807" s="370" t="s">
        <v>125</v>
      </c>
      <c r="E807" s="370" t="s">
        <v>1009</v>
      </c>
      <c r="F807" s="370" t="s">
        <v>735</v>
      </c>
      <c r="G807" s="18">
        <v>974.8</v>
      </c>
      <c r="H807" s="18">
        <v>974.8</v>
      </c>
      <c r="I807" s="18">
        <v>974.8</v>
      </c>
      <c r="J807" s="267"/>
      <c r="K807" s="207"/>
      <c r="L807" s="203"/>
      <c r="M807" s="203"/>
      <c r="N807" s="203"/>
      <c r="O807" s="203"/>
      <c r="P807" s="203"/>
    </row>
    <row r="808" spans="1:16" ht="36.75" customHeight="1" x14ac:dyDescent="0.25">
      <c r="A808" s="197" t="s">
        <v>898</v>
      </c>
      <c r="B808" s="197">
        <v>907</v>
      </c>
      <c r="C808" s="370"/>
      <c r="D808" s="370"/>
      <c r="E808" s="370"/>
      <c r="F808" s="370"/>
      <c r="G808" s="198">
        <f>G821+G809</f>
        <v>85489.33</v>
      </c>
      <c r="H808" s="198">
        <f>H821+H809</f>
        <v>83898.76999999999</v>
      </c>
      <c r="I808" s="198">
        <f>I821+I809</f>
        <v>87203.37999999999</v>
      </c>
      <c r="J808" s="268"/>
      <c r="M808" s="113"/>
      <c r="N808" s="1"/>
      <c r="O808" s="1"/>
      <c r="P808" s="1"/>
    </row>
    <row r="809" spans="1:16" s="113" customFormat="1" ht="18.75" customHeight="1" x14ac:dyDescent="0.25">
      <c r="A809" s="199" t="s">
        <v>83</v>
      </c>
      <c r="B809" s="197">
        <v>907</v>
      </c>
      <c r="C809" s="200" t="s">
        <v>84</v>
      </c>
      <c r="D809" s="200"/>
      <c r="E809" s="200"/>
      <c r="F809" s="200"/>
      <c r="G809" s="198">
        <f t="shared" ref="G809:I809" si="362">G810</f>
        <v>40</v>
      </c>
      <c r="H809" s="198">
        <f t="shared" si="362"/>
        <v>0</v>
      </c>
      <c r="I809" s="198">
        <f t="shared" si="362"/>
        <v>100</v>
      </c>
      <c r="J809" s="267"/>
      <c r="K809" s="207"/>
      <c r="L809" s="203"/>
    </row>
    <row r="810" spans="1:16" s="113" customFormat="1" ht="21.75" customHeight="1" x14ac:dyDescent="0.25">
      <c r="A810" s="23" t="s">
        <v>98</v>
      </c>
      <c r="B810" s="197">
        <v>907</v>
      </c>
      <c r="C810" s="200" t="s">
        <v>84</v>
      </c>
      <c r="D810" s="200" t="s">
        <v>99</v>
      </c>
      <c r="E810" s="200"/>
      <c r="F810" s="200"/>
      <c r="G810" s="198">
        <f>G811+G816</f>
        <v>40</v>
      </c>
      <c r="H810" s="198">
        <f t="shared" ref="H810:I810" si="363">H811+H816</f>
        <v>0</v>
      </c>
      <c r="I810" s="198">
        <f t="shared" si="363"/>
        <v>100</v>
      </c>
      <c r="J810" s="267"/>
      <c r="K810" s="207"/>
      <c r="L810" s="203"/>
    </row>
    <row r="811" spans="1:16" s="113" customFormat="1" ht="36.75" customHeight="1" x14ac:dyDescent="0.25">
      <c r="A811" s="199" t="s">
        <v>1021</v>
      </c>
      <c r="B811" s="197">
        <v>907</v>
      </c>
      <c r="C811" s="200" t="s">
        <v>84</v>
      </c>
      <c r="D811" s="200" t="s">
        <v>99</v>
      </c>
      <c r="E811" s="200" t="s">
        <v>168</v>
      </c>
      <c r="F811" s="200"/>
      <c r="G811" s="198">
        <f t="shared" ref="G811:I814" si="364">G812</f>
        <v>0</v>
      </c>
      <c r="H811" s="198">
        <f t="shared" si="364"/>
        <v>0</v>
      </c>
      <c r="I811" s="198">
        <f t="shared" si="364"/>
        <v>100</v>
      </c>
      <c r="J811" s="267"/>
      <c r="K811" s="207"/>
      <c r="L811" s="203"/>
    </row>
    <row r="812" spans="1:16" s="113" customFormat="1" ht="36.75" customHeight="1" x14ac:dyDescent="0.25">
      <c r="A812" s="120" t="s">
        <v>477</v>
      </c>
      <c r="B812" s="197">
        <v>907</v>
      </c>
      <c r="C812" s="200" t="s">
        <v>84</v>
      </c>
      <c r="D812" s="200" t="s">
        <v>99</v>
      </c>
      <c r="E812" s="200" t="s">
        <v>478</v>
      </c>
      <c r="F812" s="200"/>
      <c r="G812" s="198">
        <f t="shared" si="364"/>
        <v>0</v>
      </c>
      <c r="H812" s="198">
        <f t="shared" si="364"/>
        <v>0</v>
      </c>
      <c r="I812" s="198">
        <f t="shared" si="364"/>
        <v>100</v>
      </c>
      <c r="J812" s="267"/>
      <c r="K812" s="207"/>
      <c r="L812" s="203"/>
    </row>
    <row r="813" spans="1:16" s="113" customFormat="1" ht="32.25" customHeight="1" x14ac:dyDescent="0.25">
      <c r="A813" s="90" t="s">
        <v>169</v>
      </c>
      <c r="B813" s="491">
        <v>907</v>
      </c>
      <c r="C813" s="370" t="s">
        <v>84</v>
      </c>
      <c r="D813" s="370" t="s">
        <v>99</v>
      </c>
      <c r="E813" s="370" t="s">
        <v>479</v>
      </c>
      <c r="F813" s="370"/>
      <c r="G813" s="201">
        <f t="shared" si="364"/>
        <v>0</v>
      </c>
      <c r="H813" s="201">
        <f t="shared" si="364"/>
        <v>0</v>
      </c>
      <c r="I813" s="201">
        <f t="shared" si="364"/>
        <v>100</v>
      </c>
      <c r="J813" s="267"/>
      <c r="K813" s="207"/>
      <c r="L813" s="203"/>
    </row>
    <row r="814" spans="1:16" s="113" customFormat="1" ht="29.85" customHeight="1" x14ac:dyDescent="0.25">
      <c r="A814" s="367" t="s">
        <v>91</v>
      </c>
      <c r="B814" s="491">
        <v>907</v>
      </c>
      <c r="C814" s="370" t="s">
        <v>84</v>
      </c>
      <c r="D814" s="370" t="s">
        <v>99</v>
      </c>
      <c r="E814" s="370" t="s">
        <v>479</v>
      </c>
      <c r="F814" s="370" t="s">
        <v>92</v>
      </c>
      <c r="G814" s="201">
        <f t="shared" si="364"/>
        <v>0</v>
      </c>
      <c r="H814" s="201">
        <f t="shared" si="364"/>
        <v>0</v>
      </c>
      <c r="I814" s="201">
        <f t="shared" si="364"/>
        <v>100</v>
      </c>
      <c r="J814" s="267"/>
      <c r="K814" s="207"/>
      <c r="L814" s="203"/>
    </row>
    <row r="815" spans="1:16" s="113" customFormat="1" ht="36.75" customHeight="1" x14ac:dyDescent="0.25">
      <c r="A815" s="367" t="s">
        <v>93</v>
      </c>
      <c r="B815" s="491">
        <v>907</v>
      </c>
      <c r="C815" s="370" t="s">
        <v>84</v>
      </c>
      <c r="D815" s="370" t="s">
        <v>99</v>
      </c>
      <c r="E815" s="370" t="s">
        <v>479</v>
      </c>
      <c r="F815" s="370" t="s">
        <v>94</v>
      </c>
      <c r="G815" s="201">
        <v>0</v>
      </c>
      <c r="H815" s="201">
        <v>0</v>
      </c>
      <c r="I815" s="201">
        <v>100</v>
      </c>
      <c r="J815" s="267"/>
      <c r="K815" s="207"/>
      <c r="L815" s="203"/>
    </row>
    <row r="816" spans="1:16" s="233" customFormat="1" ht="63" x14ac:dyDescent="0.25">
      <c r="A816" s="230" t="s">
        <v>912</v>
      </c>
      <c r="B816" s="197">
        <v>907</v>
      </c>
      <c r="C816" s="7" t="s">
        <v>84</v>
      </c>
      <c r="D816" s="7" t="s">
        <v>99</v>
      </c>
      <c r="E816" s="107" t="s">
        <v>296</v>
      </c>
      <c r="F816" s="7"/>
      <c r="G816" s="198">
        <f>G817</f>
        <v>40</v>
      </c>
      <c r="H816" s="198">
        <f t="shared" ref="H816:I819" si="365">H817</f>
        <v>0</v>
      </c>
      <c r="I816" s="198">
        <f t="shared" si="365"/>
        <v>0</v>
      </c>
      <c r="J816" s="267"/>
      <c r="K816" s="207"/>
      <c r="L816" s="203"/>
    </row>
    <row r="817" spans="1:16" s="233" customFormat="1" ht="47.25" x14ac:dyDescent="0.25">
      <c r="A817" s="120" t="s">
        <v>322</v>
      </c>
      <c r="B817" s="197">
        <v>907</v>
      </c>
      <c r="C817" s="7" t="s">
        <v>84</v>
      </c>
      <c r="D817" s="7" t="s">
        <v>99</v>
      </c>
      <c r="E817" s="107" t="s">
        <v>496</v>
      </c>
      <c r="F817" s="7"/>
      <c r="G817" s="198">
        <f>G818</f>
        <v>40</v>
      </c>
      <c r="H817" s="198">
        <f t="shared" si="365"/>
        <v>0</v>
      </c>
      <c r="I817" s="198">
        <f t="shared" si="365"/>
        <v>0</v>
      </c>
      <c r="J817" s="267"/>
      <c r="K817" s="207"/>
      <c r="L817" s="203"/>
    </row>
    <row r="818" spans="1:16" s="233" customFormat="1" ht="31.5" x14ac:dyDescent="0.25">
      <c r="A818" s="90" t="s">
        <v>111</v>
      </c>
      <c r="B818" s="491">
        <v>907</v>
      </c>
      <c r="C818" s="8" t="s">
        <v>84</v>
      </c>
      <c r="D818" s="8" t="s">
        <v>99</v>
      </c>
      <c r="E818" s="488" t="s">
        <v>323</v>
      </c>
      <c r="F818" s="8"/>
      <c r="G818" s="201">
        <f>G819</f>
        <v>40</v>
      </c>
      <c r="H818" s="201">
        <f t="shared" si="365"/>
        <v>0</v>
      </c>
      <c r="I818" s="201">
        <f t="shared" si="365"/>
        <v>0</v>
      </c>
      <c r="J818" s="267"/>
      <c r="K818" s="207"/>
      <c r="L818" s="203"/>
    </row>
    <row r="819" spans="1:16" s="233" customFormat="1" ht="31.5" x14ac:dyDescent="0.25">
      <c r="A819" s="367" t="s">
        <v>91</v>
      </c>
      <c r="B819" s="491">
        <v>907</v>
      </c>
      <c r="C819" s="8" t="s">
        <v>84</v>
      </c>
      <c r="D819" s="8" t="s">
        <v>99</v>
      </c>
      <c r="E819" s="488" t="s">
        <v>323</v>
      </c>
      <c r="F819" s="8" t="s">
        <v>92</v>
      </c>
      <c r="G819" s="201">
        <f>G820</f>
        <v>40</v>
      </c>
      <c r="H819" s="201">
        <f t="shared" si="365"/>
        <v>0</v>
      </c>
      <c r="I819" s="201">
        <f t="shared" si="365"/>
        <v>0</v>
      </c>
      <c r="J819" s="267"/>
      <c r="K819" s="207"/>
      <c r="L819" s="203"/>
    </row>
    <row r="820" spans="1:16" s="233" customFormat="1" ht="31.5" x14ac:dyDescent="0.25">
      <c r="A820" s="367" t="s">
        <v>93</v>
      </c>
      <c r="B820" s="491">
        <v>907</v>
      </c>
      <c r="C820" s="8" t="s">
        <v>84</v>
      </c>
      <c r="D820" s="8" t="s">
        <v>99</v>
      </c>
      <c r="E820" s="488" t="s">
        <v>323</v>
      </c>
      <c r="F820" s="8" t="s">
        <v>94</v>
      </c>
      <c r="G820" s="201">
        <v>40</v>
      </c>
      <c r="H820" s="201">
        <v>0</v>
      </c>
      <c r="I820" s="201">
        <v>0</v>
      </c>
      <c r="J820" s="267"/>
      <c r="K820" s="207"/>
      <c r="L820" s="203"/>
    </row>
    <row r="821" spans="1:16" ht="15.75" x14ac:dyDescent="0.25">
      <c r="A821" s="199" t="s">
        <v>199</v>
      </c>
      <c r="B821" s="197">
        <v>907</v>
      </c>
      <c r="C821" s="200" t="s">
        <v>200</v>
      </c>
      <c r="D821" s="370"/>
      <c r="E821" s="370"/>
      <c r="F821" s="370"/>
      <c r="G821" s="198">
        <f>G822+G894+G865</f>
        <v>85449.33</v>
      </c>
      <c r="H821" s="198">
        <f t="shared" ref="H821:I821" si="366">H822+H894+H865</f>
        <v>83898.76999999999</v>
      </c>
      <c r="I821" s="198">
        <f t="shared" si="366"/>
        <v>87103.37999999999</v>
      </c>
      <c r="M821" s="113"/>
      <c r="N821" s="1"/>
      <c r="O821" s="1"/>
      <c r="P821" s="1"/>
    </row>
    <row r="822" spans="1:16" ht="15.75" x14ac:dyDescent="0.25">
      <c r="A822" s="199" t="s">
        <v>201</v>
      </c>
      <c r="B822" s="197">
        <v>907</v>
      </c>
      <c r="C822" s="200" t="s">
        <v>200</v>
      </c>
      <c r="D822" s="200" t="s">
        <v>84</v>
      </c>
      <c r="E822" s="370"/>
      <c r="F822" s="370"/>
      <c r="G822" s="198">
        <f>G823+G860</f>
        <v>48592.799999999996</v>
      </c>
      <c r="H822" s="198">
        <f>H823+H860</f>
        <v>47054.009999999995</v>
      </c>
      <c r="I822" s="198">
        <f>I823+I860</f>
        <v>48509.939999999995</v>
      </c>
      <c r="M822" s="113"/>
      <c r="N822" s="1"/>
      <c r="O822" s="1"/>
      <c r="P822" s="1"/>
    </row>
    <row r="823" spans="1:16" ht="47.25" x14ac:dyDescent="0.25">
      <c r="A823" s="199" t="s">
        <v>897</v>
      </c>
      <c r="B823" s="197">
        <v>907</v>
      </c>
      <c r="C823" s="200" t="s">
        <v>200</v>
      </c>
      <c r="D823" s="200" t="s">
        <v>84</v>
      </c>
      <c r="E823" s="200" t="s">
        <v>198</v>
      </c>
      <c r="F823" s="200"/>
      <c r="G823" s="198">
        <f>G824+G828+G841+G848+G852+G856</f>
        <v>48190.1</v>
      </c>
      <c r="H823" s="198">
        <f t="shared" ref="H823:I823" si="367">H824+H828+H841+H848+H852+H856</f>
        <v>46651.31</v>
      </c>
      <c r="I823" s="198">
        <f t="shared" si="367"/>
        <v>48107.24</v>
      </c>
      <c r="M823" s="113"/>
      <c r="N823" s="1"/>
      <c r="O823" s="1"/>
      <c r="P823" s="1"/>
    </row>
    <row r="824" spans="1:16" ht="31.5" x14ac:dyDescent="0.25">
      <c r="A824" s="199" t="s">
        <v>380</v>
      </c>
      <c r="B824" s="197">
        <v>907</v>
      </c>
      <c r="C824" s="200" t="s">
        <v>200</v>
      </c>
      <c r="D824" s="200" t="s">
        <v>84</v>
      </c>
      <c r="E824" s="200" t="s">
        <v>604</v>
      </c>
      <c r="F824" s="200"/>
      <c r="G824" s="198">
        <f t="shared" ref="G824:I826" si="368">G825</f>
        <v>39154.699999999997</v>
      </c>
      <c r="H824" s="198">
        <f t="shared" si="368"/>
        <v>39423.94</v>
      </c>
      <c r="I824" s="198">
        <f t="shared" si="368"/>
        <v>40621.839999999997</v>
      </c>
      <c r="M824" s="113"/>
      <c r="N824" s="1"/>
      <c r="O824" s="1"/>
      <c r="P824" s="1"/>
    </row>
    <row r="825" spans="1:16" ht="31.5" x14ac:dyDescent="0.25">
      <c r="A825" s="367" t="s">
        <v>202</v>
      </c>
      <c r="B825" s="491">
        <v>907</v>
      </c>
      <c r="C825" s="370" t="s">
        <v>200</v>
      </c>
      <c r="D825" s="370" t="s">
        <v>84</v>
      </c>
      <c r="E825" s="370" t="s">
        <v>605</v>
      </c>
      <c r="F825" s="370"/>
      <c r="G825" s="201">
        <f t="shared" si="368"/>
        <v>39154.699999999997</v>
      </c>
      <c r="H825" s="201">
        <f t="shared" si="368"/>
        <v>39423.94</v>
      </c>
      <c r="I825" s="201">
        <f t="shared" si="368"/>
        <v>40621.839999999997</v>
      </c>
      <c r="M825" s="113"/>
      <c r="N825" s="1"/>
      <c r="O825" s="1"/>
      <c r="P825" s="1"/>
    </row>
    <row r="826" spans="1:16" ht="36" customHeight="1" x14ac:dyDescent="0.25">
      <c r="A826" s="367" t="s">
        <v>152</v>
      </c>
      <c r="B826" s="491">
        <v>907</v>
      </c>
      <c r="C826" s="370" t="s">
        <v>200</v>
      </c>
      <c r="D826" s="370" t="s">
        <v>84</v>
      </c>
      <c r="E826" s="370" t="s">
        <v>605</v>
      </c>
      <c r="F826" s="370" t="s">
        <v>153</v>
      </c>
      <c r="G826" s="201">
        <f t="shared" si="368"/>
        <v>39154.699999999997</v>
      </c>
      <c r="H826" s="201">
        <f t="shared" si="368"/>
        <v>39423.94</v>
      </c>
      <c r="I826" s="201">
        <f t="shared" si="368"/>
        <v>40621.839999999997</v>
      </c>
      <c r="M826" s="113"/>
      <c r="N826" s="1"/>
      <c r="O826" s="1"/>
      <c r="P826" s="1"/>
    </row>
    <row r="827" spans="1:16" ht="15.75" x14ac:dyDescent="0.25">
      <c r="A827" s="367" t="s">
        <v>154</v>
      </c>
      <c r="B827" s="491">
        <v>907</v>
      </c>
      <c r="C827" s="370" t="s">
        <v>200</v>
      </c>
      <c r="D827" s="370" t="s">
        <v>84</v>
      </c>
      <c r="E827" s="370" t="s">
        <v>605</v>
      </c>
      <c r="F827" s="370" t="s">
        <v>155</v>
      </c>
      <c r="G827" s="18">
        <f>39000.2+126.5+28</f>
        <v>39154.699999999997</v>
      </c>
      <c r="H827" s="18">
        <v>39423.94</v>
      </c>
      <c r="I827" s="18">
        <v>40621.839999999997</v>
      </c>
      <c r="J827" s="479"/>
      <c r="K827" s="207" t="s">
        <v>1101</v>
      </c>
      <c r="M827" s="113"/>
      <c r="N827" s="1"/>
      <c r="O827" s="1"/>
      <c r="P827" s="1"/>
    </row>
    <row r="828" spans="1:16" s="113" customFormat="1" ht="31.5" x14ac:dyDescent="0.25">
      <c r="A828" s="199" t="s">
        <v>384</v>
      </c>
      <c r="B828" s="197">
        <v>907</v>
      </c>
      <c r="C828" s="200" t="s">
        <v>200</v>
      </c>
      <c r="D828" s="200" t="s">
        <v>84</v>
      </c>
      <c r="E828" s="200" t="s">
        <v>606</v>
      </c>
      <c r="F828" s="200"/>
      <c r="G828" s="27">
        <f>G829+G832+G835+G838</f>
        <v>200</v>
      </c>
      <c r="H828" s="27">
        <f t="shared" ref="H828:I828" si="369">H829+H832+H835+H838</f>
        <v>0</v>
      </c>
      <c r="I828" s="27">
        <f t="shared" si="369"/>
        <v>0</v>
      </c>
      <c r="J828" s="267"/>
      <c r="K828" s="207"/>
      <c r="L828" s="203"/>
    </row>
    <row r="829" spans="1:16" ht="31.7" hidden="1" customHeight="1" x14ac:dyDescent="0.25">
      <c r="A829" s="367" t="s">
        <v>156</v>
      </c>
      <c r="B829" s="491">
        <v>907</v>
      </c>
      <c r="C829" s="370" t="s">
        <v>200</v>
      </c>
      <c r="D829" s="370" t="s">
        <v>84</v>
      </c>
      <c r="E829" s="370" t="s">
        <v>641</v>
      </c>
      <c r="F829" s="370"/>
      <c r="G829" s="201">
        <f>G830</f>
        <v>0</v>
      </c>
      <c r="H829" s="201">
        <f t="shared" ref="H829:I830" si="370">H830</f>
        <v>0</v>
      </c>
      <c r="I829" s="201">
        <f t="shared" si="370"/>
        <v>0</v>
      </c>
      <c r="M829" s="113"/>
      <c r="N829" s="1"/>
      <c r="O829" s="1"/>
      <c r="P829" s="1"/>
    </row>
    <row r="830" spans="1:16" ht="31.7" hidden="1" customHeight="1" x14ac:dyDescent="0.25">
      <c r="A830" s="367" t="s">
        <v>152</v>
      </c>
      <c r="B830" s="491">
        <v>907</v>
      </c>
      <c r="C830" s="370" t="s">
        <v>200</v>
      </c>
      <c r="D830" s="370" t="s">
        <v>84</v>
      </c>
      <c r="E830" s="370" t="s">
        <v>641</v>
      </c>
      <c r="F830" s="370" t="s">
        <v>153</v>
      </c>
      <c r="G830" s="201">
        <f>G831</f>
        <v>0</v>
      </c>
      <c r="H830" s="201">
        <f t="shared" si="370"/>
        <v>0</v>
      </c>
      <c r="I830" s="201">
        <f t="shared" si="370"/>
        <v>0</v>
      </c>
      <c r="M830" s="113"/>
      <c r="N830" s="1"/>
      <c r="O830" s="1"/>
      <c r="P830" s="1"/>
    </row>
    <row r="831" spans="1:16" ht="15.6" hidden="1" customHeight="1" x14ac:dyDescent="0.25">
      <c r="A831" s="367" t="s">
        <v>154</v>
      </c>
      <c r="B831" s="491">
        <v>907</v>
      </c>
      <c r="C831" s="370" t="s">
        <v>200</v>
      </c>
      <c r="D831" s="370" t="s">
        <v>84</v>
      </c>
      <c r="E831" s="370" t="s">
        <v>641</v>
      </c>
      <c r="F831" s="370" t="s">
        <v>155</v>
      </c>
      <c r="G831" s="201"/>
      <c r="H831" s="201"/>
      <c r="I831" s="201"/>
      <c r="J831" s="479"/>
      <c r="M831" s="113"/>
      <c r="N831" s="1"/>
      <c r="O831" s="1"/>
      <c r="P831" s="1"/>
    </row>
    <row r="832" spans="1:16" ht="31.5" x14ac:dyDescent="0.25">
      <c r="A832" s="367" t="s">
        <v>863</v>
      </c>
      <c r="B832" s="491">
        <v>907</v>
      </c>
      <c r="C832" s="370" t="s">
        <v>200</v>
      </c>
      <c r="D832" s="370" t="s">
        <v>84</v>
      </c>
      <c r="E832" s="370" t="s">
        <v>642</v>
      </c>
      <c r="F832" s="370"/>
      <c r="G832" s="201">
        <f>G833</f>
        <v>200</v>
      </c>
      <c r="H832" s="201">
        <f t="shared" ref="H832:I833" si="371">H833</f>
        <v>0</v>
      </c>
      <c r="I832" s="201">
        <f t="shared" si="371"/>
        <v>0</v>
      </c>
      <c r="M832" s="113"/>
      <c r="N832" s="1"/>
      <c r="O832" s="1"/>
      <c r="P832" s="1"/>
    </row>
    <row r="833" spans="1:16" ht="37.5" customHeight="1" x14ac:dyDescent="0.25">
      <c r="A833" s="367" t="s">
        <v>152</v>
      </c>
      <c r="B833" s="491">
        <v>907</v>
      </c>
      <c r="C833" s="370" t="s">
        <v>200</v>
      </c>
      <c r="D833" s="370" t="s">
        <v>84</v>
      </c>
      <c r="E833" s="370" t="s">
        <v>642</v>
      </c>
      <c r="F833" s="370" t="s">
        <v>153</v>
      </c>
      <c r="G833" s="201">
        <f>G834</f>
        <v>200</v>
      </c>
      <c r="H833" s="201">
        <f t="shared" si="371"/>
        <v>0</v>
      </c>
      <c r="I833" s="201">
        <f t="shared" si="371"/>
        <v>0</v>
      </c>
      <c r="M833" s="113"/>
      <c r="N833" s="1"/>
      <c r="O833" s="1"/>
      <c r="P833" s="1"/>
    </row>
    <row r="834" spans="1:16" ht="15.75" customHeight="1" x14ac:dyDescent="0.25">
      <c r="A834" s="367" t="s">
        <v>154</v>
      </c>
      <c r="B834" s="491">
        <v>907</v>
      </c>
      <c r="C834" s="370" t="s">
        <v>200</v>
      </c>
      <c r="D834" s="370" t="s">
        <v>84</v>
      </c>
      <c r="E834" s="370" t="s">
        <v>642</v>
      </c>
      <c r="F834" s="370" t="s">
        <v>155</v>
      </c>
      <c r="G834" s="201">
        <v>200</v>
      </c>
      <c r="H834" s="201">
        <v>0</v>
      </c>
      <c r="I834" s="201">
        <v>0</v>
      </c>
      <c r="M834" s="113"/>
      <c r="N834" s="1"/>
      <c r="O834" s="1"/>
      <c r="P834" s="1"/>
    </row>
    <row r="835" spans="1:16" s="113" customFormat="1" ht="36" hidden="1" customHeight="1" x14ac:dyDescent="0.25">
      <c r="A835" s="367" t="s">
        <v>157</v>
      </c>
      <c r="B835" s="491">
        <v>907</v>
      </c>
      <c r="C835" s="370" t="s">
        <v>200</v>
      </c>
      <c r="D835" s="370" t="s">
        <v>84</v>
      </c>
      <c r="E835" s="370" t="s">
        <v>607</v>
      </c>
      <c r="F835" s="370"/>
      <c r="G835" s="201">
        <f>G836</f>
        <v>0</v>
      </c>
      <c r="H835" s="201">
        <f t="shared" ref="H835:I836" si="372">H836</f>
        <v>0</v>
      </c>
      <c r="I835" s="201">
        <f t="shared" si="372"/>
        <v>0</v>
      </c>
      <c r="J835" s="267"/>
      <c r="K835" s="207"/>
      <c r="L835" s="203"/>
    </row>
    <row r="836" spans="1:16" s="113" customFormat="1" ht="41.25" hidden="1" customHeight="1" x14ac:dyDescent="0.25">
      <c r="A836" s="367" t="s">
        <v>152</v>
      </c>
      <c r="B836" s="491">
        <v>907</v>
      </c>
      <c r="C836" s="370" t="s">
        <v>200</v>
      </c>
      <c r="D836" s="370" t="s">
        <v>84</v>
      </c>
      <c r="E836" s="370" t="s">
        <v>607</v>
      </c>
      <c r="F836" s="370" t="s">
        <v>153</v>
      </c>
      <c r="G836" s="201">
        <f>G837</f>
        <v>0</v>
      </c>
      <c r="H836" s="201">
        <f t="shared" si="372"/>
        <v>0</v>
      </c>
      <c r="I836" s="201">
        <f t="shared" si="372"/>
        <v>0</v>
      </c>
      <c r="J836" s="267"/>
      <c r="K836" s="207"/>
      <c r="L836" s="203"/>
    </row>
    <row r="837" spans="1:16" s="113" customFormat="1" ht="15.75" hidden="1" customHeight="1" x14ac:dyDescent="0.25">
      <c r="A837" s="367" t="s">
        <v>154</v>
      </c>
      <c r="B837" s="491">
        <v>907</v>
      </c>
      <c r="C837" s="370" t="s">
        <v>200</v>
      </c>
      <c r="D837" s="370" t="s">
        <v>84</v>
      </c>
      <c r="E837" s="370" t="s">
        <v>607</v>
      </c>
      <c r="F837" s="370" t="s">
        <v>155</v>
      </c>
      <c r="G837" s="201">
        <v>0</v>
      </c>
      <c r="H837" s="201">
        <v>0</v>
      </c>
      <c r="I837" s="201">
        <v>0</v>
      </c>
      <c r="J837" s="267"/>
      <c r="K837" s="207"/>
      <c r="L837" s="203"/>
    </row>
    <row r="838" spans="1:16" s="113" customFormat="1" ht="33.75" hidden="1" customHeight="1" x14ac:dyDescent="0.25">
      <c r="A838" s="367" t="s">
        <v>159</v>
      </c>
      <c r="B838" s="491">
        <v>907</v>
      </c>
      <c r="C838" s="370" t="s">
        <v>200</v>
      </c>
      <c r="D838" s="370" t="s">
        <v>84</v>
      </c>
      <c r="E838" s="370" t="s">
        <v>732</v>
      </c>
      <c r="F838" s="370"/>
      <c r="G838" s="201">
        <f>G840</f>
        <v>0</v>
      </c>
      <c r="H838" s="201">
        <f t="shared" ref="H838:I838" si="373">H840</f>
        <v>0</v>
      </c>
      <c r="I838" s="201">
        <f t="shared" si="373"/>
        <v>0</v>
      </c>
      <c r="J838" s="267"/>
      <c r="K838" s="207"/>
      <c r="L838" s="203"/>
    </row>
    <row r="839" spans="1:16" s="113" customFormat="1" ht="15.75" hidden="1" customHeight="1" x14ac:dyDescent="0.25">
      <c r="A839" s="367" t="s">
        <v>152</v>
      </c>
      <c r="B839" s="491">
        <v>907</v>
      </c>
      <c r="C839" s="370" t="s">
        <v>200</v>
      </c>
      <c r="D839" s="370" t="s">
        <v>84</v>
      </c>
      <c r="E839" s="370" t="s">
        <v>732</v>
      </c>
      <c r="F839" s="370" t="s">
        <v>153</v>
      </c>
      <c r="G839" s="201">
        <f>G840</f>
        <v>0</v>
      </c>
      <c r="H839" s="201">
        <f t="shared" ref="H839:I839" si="374">H840</f>
        <v>0</v>
      </c>
      <c r="I839" s="201">
        <f t="shared" si="374"/>
        <v>0</v>
      </c>
      <c r="J839" s="267"/>
      <c r="K839" s="207"/>
      <c r="L839" s="203"/>
    </row>
    <row r="840" spans="1:16" s="113" customFormat="1" ht="15.75" hidden="1" customHeight="1" x14ac:dyDescent="0.25">
      <c r="A840" s="367" t="s">
        <v>154</v>
      </c>
      <c r="B840" s="491">
        <v>907</v>
      </c>
      <c r="C840" s="370" t="s">
        <v>200</v>
      </c>
      <c r="D840" s="370" t="s">
        <v>84</v>
      </c>
      <c r="E840" s="370" t="s">
        <v>732</v>
      </c>
      <c r="F840" s="370" t="s">
        <v>155</v>
      </c>
      <c r="G840" s="201"/>
      <c r="H840" s="201"/>
      <c r="I840" s="201"/>
      <c r="J840" s="267"/>
      <c r="K840" s="207"/>
      <c r="L840" s="203"/>
    </row>
    <row r="841" spans="1:16" s="113" customFormat="1" ht="35.450000000000003" customHeight="1" x14ac:dyDescent="0.25">
      <c r="A841" s="199" t="s">
        <v>385</v>
      </c>
      <c r="B841" s="197">
        <v>907</v>
      </c>
      <c r="C841" s="200" t="s">
        <v>200</v>
      </c>
      <c r="D841" s="200" t="s">
        <v>84</v>
      </c>
      <c r="E841" s="200" t="s">
        <v>608</v>
      </c>
      <c r="F841" s="200"/>
      <c r="G841" s="198">
        <f>G842+G845</f>
        <v>774</v>
      </c>
      <c r="H841" s="198">
        <f t="shared" ref="H841:I841" si="375">H842+H845</f>
        <v>774</v>
      </c>
      <c r="I841" s="198">
        <f t="shared" si="375"/>
        <v>774</v>
      </c>
      <c r="J841" s="267"/>
      <c r="K841" s="207"/>
      <c r="L841" s="203"/>
    </row>
    <row r="842" spans="1:16" ht="33.75" hidden="1" customHeight="1" x14ac:dyDescent="0.25">
      <c r="A842" s="367" t="s">
        <v>281</v>
      </c>
      <c r="B842" s="491">
        <v>907</v>
      </c>
      <c r="C842" s="370" t="s">
        <v>200</v>
      </c>
      <c r="D842" s="370" t="s">
        <v>84</v>
      </c>
      <c r="E842" s="370" t="s">
        <v>631</v>
      </c>
      <c r="F842" s="370"/>
      <c r="G842" s="201">
        <f>G843</f>
        <v>0</v>
      </c>
      <c r="H842" s="201">
        <f t="shared" ref="H842:I843" si="376">H843</f>
        <v>0</v>
      </c>
      <c r="I842" s="201">
        <f t="shared" si="376"/>
        <v>0</v>
      </c>
      <c r="M842" s="113"/>
      <c r="N842" s="1"/>
      <c r="O842" s="1"/>
      <c r="P842" s="1"/>
    </row>
    <row r="843" spans="1:16" ht="31.5" hidden="1" x14ac:dyDescent="0.25">
      <c r="A843" s="367" t="s">
        <v>152</v>
      </c>
      <c r="B843" s="491">
        <v>907</v>
      </c>
      <c r="C843" s="370" t="s">
        <v>200</v>
      </c>
      <c r="D843" s="370" t="s">
        <v>84</v>
      </c>
      <c r="E843" s="370" t="s">
        <v>631</v>
      </c>
      <c r="F843" s="370" t="s">
        <v>153</v>
      </c>
      <c r="G843" s="201">
        <f>G844</f>
        <v>0</v>
      </c>
      <c r="H843" s="201">
        <f t="shared" si="376"/>
        <v>0</v>
      </c>
      <c r="I843" s="201">
        <f t="shared" si="376"/>
        <v>0</v>
      </c>
      <c r="M843" s="113"/>
      <c r="N843" s="1"/>
      <c r="O843" s="1"/>
      <c r="P843" s="1"/>
    </row>
    <row r="844" spans="1:16" ht="15.75" hidden="1" customHeight="1" x14ac:dyDescent="0.25">
      <c r="A844" s="367" t="s">
        <v>154</v>
      </c>
      <c r="B844" s="491">
        <v>907</v>
      </c>
      <c r="C844" s="370" t="s">
        <v>200</v>
      </c>
      <c r="D844" s="370" t="s">
        <v>84</v>
      </c>
      <c r="E844" s="370" t="s">
        <v>631</v>
      </c>
      <c r="F844" s="370" t="s">
        <v>155</v>
      </c>
      <c r="G844" s="201"/>
      <c r="H844" s="201"/>
      <c r="I844" s="201"/>
      <c r="M844" s="113"/>
      <c r="N844" s="1"/>
      <c r="O844" s="1"/>
      <c r="P844" s="1"/>
    </row>
    <row r="845" spans="1:16" ht="34.5" customHeight="1" x14ac:dyDescent="0.25">
      <c r="A845" s="28" t="s">
        <v>266</v>
      </c>
      <c r="B845" s="491">
        <v>907</v>
      </c>
      <c r="C845" s="370" t="s">
        <v>200</v>
      </c>
      <c r="D845" s="370" t="s">
        <v>84</v>
      </c>
      <c r="E845" s="370" t="s">
        <v>609</v>
      </c>
      <c r="F845" s="370"/>
      <c r="G845" s="201">
        <f>G846</f>
        <v>774</v>
      </c>
      <c r="H845" s="201">
        <f t="shared" ref="H845:I846" si="377">H846</f>
        <v>774</v>
      </c>
      <c r="I845" s="201">
        <f t="shared" si="377"/>
        <v>774</v>
      </c>
      <c r="M845" s="113"/>
      <c r="N845" s="1"/>
      <c r="O845" s="1"/>
      <c r="P845" s="1"/>
    </row>
    <row r="846" spans="1:16" ht="33" customHeight="1" x14ac:dyDescent="0.25">
      <c r="A846" s="21" t="s">
        <v>152</v>
      </c>
      <c r="B846" s="491">
        <v>907</v>
      </c>
      <c r="C846" s="370" t="s">
        <v>200</v>
      </c>
      <c r="D846" s="370" t="s">
        <v>84</v>
      </c>
      <c r="E846" s="370" t="s">
        <v>609</v>
      </c>
      <c r="F846" s="370" t="s">
        <v>153</v>
      </c>
      <c r="G846" s="201">
        <f>G847</f>
        <v>774</v>
      </c>
      <c r="H846" s="201">
        <f t="shared" si="377"/>
        <v>774</v>
      </c>
      <c r="I846" s="201">
        <f t="shared" si="377"/>
        <v>774</v>
      </c>
      <c r="M846" s="113"/>
      <c r="N846" s="1"/>
      <c r="O846" s="1"/>
      <c r="P846" s="1"/>
    </row>
    <row r="847" spans="1:16" ht="15.75" customHeight="1" x14ac:dyDescent="0.25">
      <c r="A847" s="21" t="s">
        <v>154</v>
      </c>
      <c r="B847" s="491">
        <v>907</v>
      </c>
      <c r="C847" s="370" t="s">
        <v>200</v>
      </c>
      <c r="D847" s="370" t="s">
        <v>84</v>
      </c>
      <c r="E847" s="370" t="s">
        <v>609</v>
      </c>
      <c r="F847" s="370" t="s">
        <v>155</v>
      </c>
      <c r="G847" s="201">
        <v>774</v>
      </c>
      <c r="H847" s="201">
        <v>774</v>
      </c>
      <c r="I847" s="201">
        <v>774</v>
      </c>
      <c r="M847" s="113"/>
      <c r="N847" s="1"/>
      <c r="O847" s="1"/>
      <c r="P847" s="1"/>
    </row>
    <row r="848" spans="1:16" s="113" customFormat="1" ht="40.700000000000003" customHeight="1" x14ac:dyDescent="0.25">
      <c r="A848" s="199" t="s">
        <v>354</v>
      </c>
      <c r="B848" s="197">
        <v>907</v>
      </c>
      <c r="C848" s="200" t="s">
        <v>200</v>
      </c>
      <c r="D848" s="200" t="s">
        <v>84</v>
      </c>
      <c r="E848" s="200" t="s">
        <v>610</v>
      </c>
      <c r="F848" s="200"/>
      <c r="G848" s="198">
        <f t="shared" ref="G848:I850" si="378">G849</f>
        <v>554.5</v>
      </c>
      <c r="H848" s="198">
        <f t="shared" si="378"/>
        <v>576.70000000000005</v>
      </c>
      <c r="I848" s="198">
        <f t="shared" si="378"/>
        <v>600</v>
      </c>
      <c r="J848" s="267"/>
      <c r="K848" s="207"/>
      <c r="L848" s="203"/>
    </row>
    <row r="849" spans="1:16" s="113" customFormat="1" ht="47.25" x14ac:dyDescent="0.25">
      <c r="A849" s="367" t="s">
        <v>860</v>
      </c>
      <c r="B849" s="491">
        <v>907</v>
      </c>
      <c r="C849" s="370" t="s">
        <v>200</v>
      </c>
      <c r="D849" s="370" t="s">
        <v>84</v>
      </c>
      <c r="E849" s="370" t="s">
        <v>867</v>
      </c>
      <c r="F849" s="370"/>
      <c r="G849" s="201">
        <f t="shared" si="378"/>
        <v>554.5</v>
      </c>
      <c r="H849" s="201">
        <f t="shared" si="378"/>
        <v>576.70000000000005</v>
      </c>
      <c r="I849" s="201">
        <f t="shared" si="378"/>
        <v>600</v>
      </c>
      <c r="J849" s="267"/>
      <c r="K849" s="207"/>
      <c r="L849" s="203"/>
    </row>
    <row r="850" spans="1:16" s="113" customFormat="1" ht="31.5" x14ac:dyDescent="0.25">
      <c r="A850" s="367" t="s">
        <v>152</v>
      </c>
      <c r="B850" s="491">
        <v>907</v>
      </c>
      <c r="C850" s="370" t="s">
        <v>200</v>
      </c>
      <c r="D850" s="370" t="s">
        <v>84</v>
      </c>
      <c r="E850" s="370" t="s">
        <v>867</v>
      </c>
      <c r="F850" s="370" t="s">
        <v>153</v>
      </c>
      <c r="G850" s="201">
        <f t="shared" si="378"/>
        <v>554.5</v>
      </c>
      <c r="H850" s="201">
        <f t="shared" si="378"/>
        <v>576.70000000000005</v>
      </c>
      <c r="I850" s="201">
        <f t="shared" si="378"/>
        <v>600</v>
      </c>
      <c r="J850" s="267"/>
      <c r="K850" s="207"/>
      <c r="L850" s="203"/>
    </row>
    <row r="851" spans="1:16" s="113" customFormat="1" ht="15.75" x14ac:dyDescent="0.25">
      <c r="A851" s="367" t="s">
        <v>154</v>
      </c>
      <c r="B851" s="491">
        <v>907</v>
      </c>
      <c r="C851" s="370" t="s">
        <v>200</v>
      </c>
      <c r="D851" s="370" t="s">
        <v>84</v>
      </c>
      <c r="E851" s="370" t="s">
        <v>867</v>
      </c>
      <c r="F851" s="370" t="s">
        <v>155</v>
      </c>
      <c r="G851" s="201">
        <v>554.5</v>
      </c>
      <c r="H851" s="201">
        <v>576.70000000000005</v>
      </c>
      <c r="I851" s="201">
        <v>600</v>
      </c>
      <c r="J851" s="267"/>
      <c r="K851" s="207"/>
      <c r="L851" s="203"/>
    </row>
    <row r="852" spans="1:16" s="113" customFormat="1" ht="47.25" customHeight="1" x14ac:dyDescent="0.25">
      <c r="A852" s="199" t="s">
        <v>722</v>
      </c>
      <c r="B852" s="197">
        <v>907</v>
      </c>
      <c r="C852" s="200" t="s">
        <v>200</v>
      </c>
      <c r="D852" s="200" t="s">
        <v>84</v>
      </c>
      <c r="E852" s="200" t="s">
        <v>720</v>
      </c>
      <c r="F852" s="200"/>
      <c r="G852" s="198">
        <f t="shared" ref="G852:I854" si="379">G853</f>
        <v>7506.9</v>
      </c>
      <c r="H852" s="198">
        <f t="shared" si="379"/>
        <v>5876.67</v>
      </c>
      <c r="I852" s="198">
        <f t="shared" si="379"/>
        <v>6111.4</v>
      </c>
      <c r="J852" s="267"/>
      <c r="K852" s="207"/>
      <c r="L852" s="203"/>
    </row>
    <row r="853" spans="1:16" s="113" customFormat="1" ht="31.5" x14ac:dyDescent="0.25">
      <c r="A853" s="21" t="s">
        <v>868</v>
      </c>
      <c r="B853" s="491">
        <v>907</v>
      </c>
      <c r="C853" s="370" t="s">
        <v>200</v>
      </c>
      <c r="D853" s="370" t="s">
        <v>84</v>
      </c>
      <c r="E853" s="370" t="s">
        <v>721</v>
      </c>
      <c r="F853" s="370"/>
      <c r="G853" s="201">
        <f t="shared" si="379"/>
        <v>7506.9</v>
      </c>
      <c r="H853" s="201">
        <f t="shared" si="379"/>
        <v>5876.67</v>
      </c>
      <c r="I853" s="201">
        <f t="shared" si="379"/>
        <v>6111.4</v>
      </c>
      <c r="J853" s="267"/>
      <c r="K853" s="207"/>
      <c r="L853" s="203"/>
    </row>
    <row r="854" spans="1:16" s="113" customFormat="1" ht="31.5" x14ac:dyDescent="0.25">
      <c r="A854" s="367" t="s">
        <v>152</v>
      </c>
      <c r="B854" s="491">
        <v>907</v>
      </c>
      <c r="C854" s="370" t="s">
        <v>200</v>
      </c>
      <c r="D854" s="370" t="s">
        <v>84</v>
      </c>
      <c r="E854" s="370" t="s">
        <v>721</v>
      </c>
      <c r="F854" s="370" t="s">
        <v>153</v>
      </c>
      <c r="G854" s="201">
        <f>G855</f>
        <v>7506.9</v>
      </c>
      <c r="H854" s="201">
        <f t="shared" si="379"/>
        <v>5876.67</v>
      </c>
      <c r="I854" s="201">
        <f t="shared" si="379"/>
        <v>6111.4</v>
      </c>
      <c r="J854" s="271"/>
      <c r="K854" s="207"/>
      <c r="L854" s="203"/>
    </row>
    <row r="855" spans="1:16" s="113" customFormat="1" ht="15.75" x14ac:dyDescent="0.25">
      <c r="A855" s="367" t="s">
        <v>154</v>
      </c>
      <c r="B855" s="491">
        <v>907</v>
      </c>
      <c r="C855" s="370" t="s">
        <v>200</v>
      </c>
      <c r="D855" s="370" t="s">
        <v>84</v>
      </c>
      <c r="E855" s="370" t="s">
        <v>721</v>
      </c>
      <c r="F855" s="370" t="s">
        <v>155</v>
      </c>
      <c r="G855" s="201">
        <f>5650.33+1856.57</f>
        <v>7506.9</v>
      </c>
      <c r="H855" s="201">
        <v>5876.67</v>
      </c>
      <c r="I855" s="201">
        <v>6111.4</v>
      </c>
      <c r="J855" s="479"/>
      <c r="K855" s="207"/>
      <c r="L855" s="203"/>
    </row>
    <row r="856" spans="1:16" s="228" customFormat="1" ht="31.5" hidden="1" x14ac:dyDescent="0.25">
      <c r="A856" s="230" t="s">
        <v>756</v>
      </c>
      <c r="B856" s="197">
        <v>907</v>
      </c>
      <c r="C856" s="200" t="s">
        <v>200</v>
      </c>
      <c r="D856" s="200" t="s">
        <v>84</v>
      </c>
      <c r="E856" s="200" t="s">
        <v>757</v>
      </c>
      <c r="F856" s="200"/>
      <c r="G856" s="198">
        <f>G857</f>
        <v>0</v>
      </c>
      <c r="H856" s="198">
        <f t="shared" ref="H856:I858" si="380">H857</f>
        <v>0</v>
      </c>
      <c r="I856" s="198">
        <f t="shared" si="380"/>
        <v>0</v>
      </c>
      <c r="J856" s="271"/>
      <c r="K856" s="207"/>
      <c r="L856" s="203"/>
    </row>
    <row r="857" spans="1:16" s="228" customFormat="1" ht="31.5" hidden="1" x14ac:dyDescent="0.25">
      <c r="A857" s="20" t="s">
        <v>759</v>
      </c>
      <c r="B857" s="491">
        <v>907</v>
      </c>
      <c r="C857" s="370" t="s">
        <v>200</v>
      </c>
      <c r="D857" s="370" t="s">
        <v>84</v>
      </c>
      <c r="E857" s="370" t="s">
        <v>758</v>
      </c>
      <c r="F857" s="370"/>
      <c r="G857" s="201">
        <f>G858</f>
        <v>0</v>
      </c>
      <c r="H857" s="201">
        <f t="shared" si="380"/>
        <v>0</v>
      </c>
      <c r="I857" s="201">
        <f t="shared" si="380"/>
        <v>0</v>
      </c>
      <c r="J857" s="271"/>
      <c r="K857" s="207"/>
      <c r="L857" s="203"/>
    </row>
    <row r="858" spans="1:16" s="228" customFormat="1" ht="31.5" hidden="1" x14ac:dyDescent="0.25">
      <c r="A858" s="367" t="s">
        <v>152</v>
      </c>
      <c r="B858" s="491">
        <v>907</v>
      </c>
      <c r="C858" s="370" t="s">
        <v>200</v>
      </c>
      <c r="D858" s="370" t="s">
        <v>84</v>
      </c>
      <c r="E858" s="370" t="s">
        <v>758</v>
      </c>
      <c r="F858" s="370" t="s">
        <v>153</v>
      </c>
      <c r="G858" s="201">
        <f>G859</f>
        <v>0</v>
      </c>
      <c r="H858" s="201">
        <f t="shared" si="380"/>
        <v>0</v>
      </c>
      <c r="I858" s="201">
        <f t="shared" si="380"/>
        <v>0</v>
      </c>
      <c r="J858" s="271"/>
      <c r="K858" s="207"/>
      <c r="L858" s="203"/>
    </row>
    <row r="859" spans="1:16" s="228" customFormat="1" ht="15.75" hidden="1" x14ac:dyDescent="0.25">
      <c r="A859" s="367" t="s">
        <v>154</v>
      </c>
      <c r="B859" s="491">
        <v>907</v>
      </c>
      <c r="C859" s="370" t="s">
        <v>200</v>
      </c>
      <c r="D859" s="370" t="s">
        <v>84</v>
      </c>
      <c r="E859" s="370" t="s">
        <v>758</v>
      </c>
      <c r="F859" s="370" t="s">
        <v>155</v>
      </c>
      <c r="G859" s="201"/>
      <c r="H859" s="201"/>
      <c r="I859" s="201"/>
      <c r="J859" s="271"/>
      <c r="K859" s="207"/>
      <c r="L859" s="203"/>
    </row>
    <row r="860" spans="1:16" ht="47.25" x14ac:dyDescent="0.25">
      <c r="A860" s="230" t="s">
        <v>861</v>
      </c>
      <c r="B860" s="197">
        <v>907</v>
      </c>
      <c r="C860" s="200" t="s">
        <v>200</v>
      </c>
      <c r="D860" s="200" t="s">
        <v>84</v>
      </c>
      <c r="E860" s="200" t="s">
        <v>264</v>
      </c>
      <c r="F860" s="204"/>
      <c r="G860" s="198">
        <f t="shared" ref="G860:I863" si="381">G861</f>
        <v>402.7</v>
      </c>
      <c r="H860" s="198">
        <f t="shared" si="381"/>
        <v>402.7</v>
      </c>
      <c r="I860" s="198">
        <f t="shared" si="381"/>
        <v>402.7</v>
      </c>
      <c r="K860" s="210"/>
      <c r="M860" s="113"/>
      <c r="N860" s="1"/>
      <c r="O860" s="1"/>
      <c r="P860" s="1"/>
    </row>
    <row r="861" spans="1:16" s="113" customFormat="1" ht="47.25" x14ac:dyDescent="0.25">
      <c r="A861" s="230" t="s">
        <v>346</v>
      </c>
      <c r="B861" s="197">
        <v>907</v>
      </c>
      <c r="C861" s="200" t="s">
        <v>200</v>
      </c>
      <c r="D861" s="200" t="s">
        <v>84</v>
      </c>
      <c r="E861" s="200" t="s">
        <v>344</v>
      </c>
      <c r="F861" s="204"/>
      <c r="G861" s="198">
        <f t="shared" si="381"/>
        <v>402.7</v>
      </c>
      <c r="H861" s="198">
        <f t="shared" si="381"/>
        <v>402.7</v>
      </c>
      <c r="I861" s="198">
        <f t="shared" si="381"/>
        <v>402.7</v>
      </c>
      <c r="J861" s="267"/>
      <c r="K861" s="207"/>
      <c r="L861" s="203"/>
    </row>
    <row r="862" spans="1:16" ht="39.200000000000003" customHeight="1" x14ac:dyDescent="0.25">
      <c r="A862" s="28" t="s">
        <v>279</v>
      </c>
      <c r="B862" s="491">
        <v>907</v>
      </c>
      <c r="C862" s="370" t="s">
        <v>200</v>
      </c>
      <c r="D862" s="370" t="s">
        <v>84</v>
      </c>
      <c r="E862" s="370" t="s">
        <v>379</v>
      </c>
      <c r="F862" s="202"/>
      <c r="G862" s="201">
        <f t="shared" si="381"/>
        <v>402.7</v>
      </c>
      <c r="H862" s="201">
        <f t="shared" si="381"/>
        <v>402.7</v>
      </c>
      <c r="I862" s="201">
        <f t="shared" si="381"/>
        <v>402.7</v>
      </c>
      <c r="M862" s="113"/>
      <c r="N862" s="1"/>
      <c r="O862" s="1"/>
      <c r="P862" s="1"/>
    </row>
    <row r="863" spans="1:16" ht="31.5" x14ac:dyDescent="0.25">
      <c r="A863" s="20" t="s">
        <v>152</v>
      </c>
      <c r="B863" s="491">
        <v>907</v>
      </c>
      <c r="C863" s="370" t="s">
        <v>200</v>
      </c>
      <c r="D863" s="370" t="s">
        <v>84</v>
      </c>
      <c r="E863" s="370" t="s">
        <v>379</v>
      </c>
      <c r="F863" s="202" t="s">
        <v>153</v>
      </c>
      <c r="G863" s="201">
        <f t="shared" si="381"/>
        <v>402.7</v>
      </c>
      <c r="H863" s="201">
        <f t="shared" si="381"/>
        <v>402.7</v>
      </c>
      <c r="I863" s="201">
        <f t="shared" si="381"/>
        <v>402.7</v>
      </c>
      <c r="M863" s="113"/>
      <c r="N863" s="1"/>
      <c r="O863" s="1"/>
      <c r="P863" s="1"/>
    </row>
    <row r="864" spans="1:16" ht="15.75" x14ac:dyDescent="0.25">
      <c r="A864" s="97" t="s">
        <v>154</v>
      </c>
      <c r="B864" s="491">
        <v>907</v>
      </c>
      <c r="C864" s="370" t="s">
        <v>200</v>
      </c>
      <c r="D864" s="370" t="s">
        <v>84</v>
      </c>
      <c r="E864" s="370" t="s">
        <v>379</v>
      </c>
      <c r="F864" s="202" t="s">
        <v>155</v>
      </c>
      <c r="G864" s="201">
        <v>402.7</v>
      </c>
      <c r="H864" s="201">
        <v>402.7</v>
      </c>
      <c r="I864" s="201">
        <v>402.7</v>
      </c>
      <c r="M864" s="113"/>
      <c r="N864" s="1"/>
      <c r="O864" s="1"/>
      <c r="P864" s="1"/>
    </row>
    <row r="865" spans="1:12" s="366" customFormat="1" ht="15.75" x14ac:dyDescent="0.25">
      <c r="A865" s="117" t="s">
        <v>1016</v>
      </c>
      <c r="B865" s="197">
        <v>907</v>
      </c>
      <c r="C865" s="200" t="s">
        <v>200</v>
      </c>
      <c r="D865" s="200" t="s">
        <v>123</v>
      </c>
      <c r="E865" s="200"/>
      <c r="F865" s="204"/>
      <c r="G865" s="198">
        <f>G866+G889</f>
        <v>18745.330000000002</v>
      </c>
      <c r="H865" s="198">
        <f t="shared" ref="H865:I865" si="382">H866+H889</f>
        <v>18827.05</v>
      </c>
      <c r="I865" s="198">
        <f t="shared" si="382"/>
        <v>19489.59</v>
      </c>
      <c r="J865" s="267"/>
      <c r="K865" s="207"/>
      <c r="L865" s="203"/>
    </row>
    <row r="866" spans="1:12" s="366" customFormat="1" ht="47.25" x14ac:dyDescent="0.25">
      <c r="A866" s="199" t="s">
        <v>897</v>
      </c>
      <c r="B866" s="197">
        <v>907</v>
      </c>
      <c r="C866" s="200" t="s">
        <v>200</v>
      </c>
      <c r="D866" s="200" t="s">
        <v>123</v>
      </c>
      <c r="E866" s="200" t="s">
        <v>198</v>
      </c>
      <c r="F866" s="200"/>
      <c r="G866" s="198">
        <f>G867+G871+G881+G885</f>
        <v>18568.93</v>
      </c>
      <c r="H866" s="198">
        <f t="shared" ref="H866:I866" si="383">H867+H871+H881+H885</f>
        <v>18650.649999999998</v>
      </c>
      <c r="I866" s="198">
        <f t="shared" si="383"/>
        <v>19313.189999999999</v>
      </c>
      <c r="J866" s="267"/>
      <c r="K866" s="207"/>
      <c r="L866" s="203"/>
    </row>
    <row r="867" spans="1:12" s="366" customFormat="1" ht="31.5" x14ac:dyDescent="0.25">
      <c r="A867" s="199" t="s">
        <v>380</v>
      </c>
      <c r="B867" s="197">
        <v>907</v>
      </c>
      <c r="C867" s="200" t="s">
        <v>200</v>
      </c>
      <c r="D867" s="200" t="s">
        <v>123</v>
      </c>
      <c r="E867" s="200" t="s">
        <v>604</v>
      </c>
      <c r="F867" s="200"/>
      <c r="G867" s="198">
        <f t="shared" ref="G867:I869" si="384">G868</f>
        <v>17557.53</v>
      </c>
      <c r="H867" s="198">
        <f t="shared" si="384"/>
        <v>17716.349999999999</v>
      </c>
      <c r="I867" s="198">
        <f t="shared" si="384"/>
        <v>18354.689999999999</v>
      </c>
      <c r="J867" s="267"/>
      <c r="K867" s="207"/>
      <c r="L867" s="203"/>
    </row>
    <row r="868" spans="1:12" s="366" customFormat="1" ht="31.5" x14ac:dyDescent="0.25">
      <c r="A868" s="367" t="s">
        <v>202</v>
      </c>
      <c r="B868" s="491">
        <v>907</v>
      </c>
      <c r="C868" s="370" t="s">
        <v>200</v>
      </c>
      <c r="D868" s="370" t="s">
        <v>123</v>
      </c>
      <c r="E868" s="370" t="s">
        <v>605</v>
      </c>
      <c r="F868" s="370"/>
      <c r="G868" s="201">
        <f t="shared" si="384"/>
        <v>17557.53</v>
      </c>
      <c r="H868" s="201">
        <f t="shared" si="384"/>
        <v>17716.349999999999</v>
      </c>
      <c r="I868" s="201">
        <f t="shared" si="384"/>
        <v>18354.689999999999</v>
      </c>
      <c r="J868" s="267"/>
      <c r="K868" s="207"/>
      <c r="L868" s="203"/>
    </row>
    <row r="869" spans="1:12" s="366" customFormat="1" ht="31.5" x14ac:dyDescent="0.25">
      <c r="A869" s="367" t="s">
        <v>152</v>
      </c>
      <c r="B869" s="491">
        <v>907</v>
      </c>
      <c r="C869" s="370" t="s">
        <v>200</v>
      </c>
      <c r="D869" s="370" t="s">
        <v>123</v>
      </c>
      <c r="E869" s="370" t="s">
        <v>605</v>
      </c>
      <c r="F869" s="370" t="s">
        <v>153</v>
      </c>
      <c r="G869" s="201">
        <f t="shared" si="384"/>
        <v>17557.53</v>
      </c>
      <c r="H869" s="201">
        <f t="shared" si="384"/>
        <v>17716.349999999999</v>
      </c>
      <c r="I869" s="201">
        <f t="shared" si="384"/>
        <v>18354.689999999999</v>
      </c>
      <c r="J869" s="267"/>
      <c r="K869" s="207"/>
      <c r="L869" s="203"/>
    </row>
    <row r="870" spans="1:12" s="366" customFormat="1" ht="15.75" x14ac:dyDescent="0.25">
      <c r="A870" s="367" t="s">
        <v>154</v>
      </c>
      <c r="B870" s="491">
        <v>907</v>
      </c>
      <c r="C870" s="370" t="s">
        <v>200</v>
      </c>
      <c r="D870" s="370" t="s">
        <v>123</v>
      </c>
      <c r="E870" s="370" t="s">
        <v>605</v>
      </c>
      <c r="F870" s="370" t="s">
        <v>155</v>
      </c>
      <c r="G870" s="18">
        <f>17422.43+135.1</f>
        <v>17557.53</v>
      </c>
      <c r="H870" s="18">
        <v>17716.349999999999</v>
      </c>
      <c r="I870" s="18">
        <v>18354.689999999999</v>
      </c>
      <c r="J870" s="267"/>
      <c r="K870" s="207"/>
      <c r="L870" s="203"/>
    </row>
    <row r="871" spans="1:12" s="366" customFormat="1" ht="31.5" x14ac:dyDescent="0.25">
      <c r="A871" s="199" t="s">
        <v>384</v>
      </c>
      <c r="B871" s="197">
        <v>907</v>
      </c>
      <c r="C871" s="200" t="s">
        <v>200</v>
      </c>
      <c r="D871" s="200" t="s">
        <v>123</v>
      </c>
      <c r="E871" s="200" t="s">
        <v>606</v>
      </c>
      <c r="F871" s="200"/>
      <c r="G871" s="27">
        <f>G875+G878</f>
        <v>136</v>
      </c>
      <c r="H871" s="27">
        <f t="shared" ref="H871:I871" si="385">H875+H878</f>
        <v>36</v>
      </c>
      <c r="I871" s="27">
        <f t="shared" si="385"/>
        <v>36</v>
      </c>
      <c r="J871" s="267"/>
      <c r="K871" s="207"/>
      <c r="L871" s="203"/>
    </row>
    <row r="872" spans="1:12" s="366" customFormat="1" ht="31.5" hidden="1" x14ac:dyDescent="0.25">
      <c r="A872" s="367" t="s">
        <v>156</v>
      </c>
      <c r="B872" s="491">
        <v>907</v>
      </c>
      <c r="C872" s="370" t="s">
        <v>200</v>
      </c>
      <c r="D872" s="370" t="s">
        <v>84</v>
      </c>
      <c r="E872" s="370" t="s">
        <v>641</v>
      </c>
      <c r="F872" s="370"/>
      <c r="G872" s="201">
        <f>G873</f>
        <v>0</v>
      </c>
      <c r="H872" s="201">
        <f t="shared" ref="H872:I873" si="386">H873</f>
        <v>0</v>
      </c>
      <c r="I872" s="201">
        <f t="shared" si="386"/>
        <v>0</v>
      </c>
      <c r="J872" s="267"/>
      <c r="K872" s="207"/>
      <c r="L872" s="203"/>
    </row>
    <row r="873" spans="1:12" s="366" customFormat="1" ht="31.5" hidden="1" x14ac:dyDescent="0.25">
      <c r="A873" s="367" t="s">
        <v>152</v>
      </c>
      <c r="B873" s="491">
        <v>907</v>
      </c>
      <c r="C873" s="370" t="s">
        <v>200</v>
      </c>
      <c r="D873" s="370" t="s">
        <v>84</v>
      </c>
      <c r="E873" s="370" t="s">
        <v>641</v>
      </c>
      <c r="F873" s="370" t="s">
        <v>153</v>
      </c>
      <c r="G873" s="201">
        <f>G874</f>
        <v>0</v>
      </c>
      <c r="H873" s="201">
        <f t="shared" si="386"/>
        <v>0</v>
      </c>
      <c r="I873" s="201">
        <f t="shared" si="386"/>
        <v>0</v>
      </c>
      <c r="J873" s="267"/>
      <c r="K873" s="207"/>
      <c r="L873" s="203"/>
    </row>
    <row r="874" spans="1:12" s="366" customFormat="1" ht="15.75" hidden="1" x14ac:dyDescent="0.25">
      <c r="A874" s="367" t="s">
        <v>154</v>
      </c>
      <c r="B874" s="491">
        <v>907</v>
      </c>
      <c r="C874" s="370" t="s">
        <v>200</v>
      </c>
      <c r="D874" s="370" t="s">
        <v>84</v>
      </c>
      <c r="E874" s="370" t="s">
        <v>641</v>
      </c>
      <c r="F874" s="370" t="s">
        <v>155</v>
      </c>
      <c r="G874" s="201"/>
      <c r="H874" s="201"/>
      <c r="I874" s="201"/>
      <c r="J874" s="267"/>
      <c r="K874" s="207"/>
      <c r="L874" s="203"/>
    </row>
    <row r="875" spans="1:12" s="366" customFormat="1" ht="31.5" x14ac:dyDescent="0.25">
      <c r="A875" s="367" t="s">
        <v>863</v>
      </c>
      <c r="B875" s="491">
        <v>907</v>
      </c>
      <c r="C875" s="370" t="s">
        <v>200</v>
      </c>
      <c r="D875" s="370" t="s">
        <v>123</v>
      </c>
      <c r="E875" s="370" t="s">
        <v>642</v>
      </c>
      <c r="F875" s="370"/>
      <c r="G875" s="201">
        <f>G876</f>
        <v>100</v>
      </c>
      <c r="H875" s="201">
        <f t="shared" ref="H875:I876" si="387">H876</f>
        <v>0</v>
      </c>
      <c r="I875" s="201">
        <f t="shared" si="387"/>
        <v>0</v>
      </c>
      <c r="J875" s="267"/>
      <c r="K875" s="207"/>
      <c r="L875" s="203"/>
    </row>
    <row r="876" spans="1:12" s="366" customFormat="1" ht="31.5" x14ac:dyDescent="0.25">
      <c r="A876" s="367" t="s">
        <v>152</v>
      </c>
      <c r="B876" s="491">
        <v>907</v>
      </c>
      <c r="C876" s="370" t="s">
        <v>200</v>
      </c>
      <c r="D876" s="370" t="s">
        <v>123</v>
      </c>
      <c r="E876" s="370" t="s">
        <v>642</v>
      </c>
      <c r="F876" s="370" t="s">
        <v>153</v>
      </c>
      <c r="G876" s="201">
        <f>G877</f>
        <v>100</v>
      </c>
      <c r="H876" s="201">
        <f t="shared" si="387"/>
        <v>0</v>
      </c>
      <c r="I876" s="201">
        <f t="shared" si="387"/>
        <v>0</v>
      </c>
      <c r="J876" s="267"/>
      <c r="K876" s="207"/>
      <c r="L876" s="203"/>
    </row>
    <row r="877" spans="1:12" s="366" customFormat="1" ht="15.75" x14ac:dyDescent="0.25">
      <c r="A877" s="367" t="s">
        <v>154</v>
      </c>
      <c r="B877" s="491">
        <v>907</v>
      </c>
      <c r="C877" s="370" t="s">
        <v>200</v>
      </c>
      <c r="D877" s="370" t="s">
        <v>123</v>
      </c>
      <c r="E877" s="370" t="s">
        <v>642</v>
      </c>
      <c r="F877" s="370" t="s">
        <v>155</v>
      </c>
      <c r="G877" s="201">
        <v>100</v>
      </c>
      <c r="H877" s="201">
        <v>0</v>
      </c>
      <c r="I877" s="201">
        <v>0</v>
      </c>
      <c r="J877" s="267"/>
      <c r="K877" s="207"/>
      <c r="L877" s="203"/>
    </row>
    <row r="878" spans="1:12" s="366" customFormat="1" ht="31.5" x14ac:dyDescent="0.25">
      <c r="A878" s="367" t="s">
        <v>157</v>
      </c>
      <c r="B878" s="491">
        <v>907</v>
      </c>
      <c r="C878" s="370" t="s">
        <v>200</v>
      </c>
      <c r="D878" s="370" t="s">
        <v>123</v>
      </c>
      <c r="E878" s="370" t="s">
        <v>607</v>
      </c>
      <c r="F878" s="370"/>
      <c r="G878" s="201">
        <f>G879</f>
        <v>36</v>
      </c>
      <c r="H878" s="201">
        <f t="shared" ref="H878:I879" si="388">H879</f>
        <v>36</v>
      </c>
      <c r="I878" s="201">
        <f t="shared" si="388"/>
        <v>36</v>
      </c>
      <c r="J878" s="267"/>
      <c r="K878" s="207"/>
      <c r="L878" s="203"/>
    </row>
    <row r="879" spans="1:12" s="366" customFormat="1" ht="31.5" x14ac:dyDescent="0.25">
      <c r="A879" s="367" t="s">
        <v>152</v>
      </c>
      <c r="B879" s="491">
        <v>907</v>
      </c>
      <c r="C879" s="370" t="s">
        <v>200</v>
      </c>
      <c r="D879" s="370" t="s">
        <v>123</v>
      </c>
      <c r="E879" s="370" t="s">
        <v>607</v>
      </c>
      <c r="F879" s="370" t="s">
        <v>153</v>
      </c>
      <c r="G879" s="201">
        <f>G880</f>
        <v>36</v>
      </c>
      <c r="H879" s="201">
        <f t="shared" si="388"/>
        <v>36</v>
      </c>
      <c r="I879" s="201">
        <f t="shared" si="388"/>
        <v>36</v>
      </c>
      <c r="J879" s="267"/>
      <c r="K879" s="207"/>
      <c r="L879" s="203"/>
    </row>
    <row r="880" spans="1:12" s="366" customFormat="1" ht="15.75" x14ac:dyDescent="0.25">
      <c r="A880" s="367" t="s">
        <v>154</v>
      </c>
      <c r="B880" s="491">
        <v>907</v>
      </c>
      <c r="C880" s="370" t="s">
        <v>200</v>
      </c>
      <c r="D880" s="370" t="s">
        <v>123</v>
      </c>
      <c r="E880" s="370" t="s">
        <v>607</v>
      </c>
      <c r="F880" s="370" t="s">
        <v>155</v>
      </c>
      <c r="G880" s="201">
        <v>36</v>
      </c>
      <c r="H880" s="201">
        <v>36</v>
      </c>
      <c r="I880" s="201">
        <v>36</v>
      </c>
      <c r="J880" s="267"/>
      <c r="K880" s="207"/>
      <c r="L880" s="203"/>
    </row>
    <row r="881" spans="1:16" s="366" customFormat="1" ht="31.5" x14ac:dyDescent="0.25">
      <c r="A881" s="199" t="s">
        <v>385</v>
      </c>
      <c r="B881" s="197">
        <v>907</v>
      </c>
      <c r="C881" s="200" t="s">
        <v>200</v>
      </c>
      <c r="D881" s="200" t="s">
        <v>123</v>
      </c>
      <c r="E881" s="200" t="s">
        <v>608</v>
      </c>
      <c r="F881" s="200"/>
      <c r="G881" s="27">
        <f>G882</f>
        <v>301</v>
      </c>
      <c r="H881" s="27">
        <f t="shared" ref="H881:I881" si="389">H882</f>
        <v>301</v>
      </c>
      <c r="I881" s="27">
        <f t="shared" si="389"/>
        <v>301</v>
      </c>
      <c r="J881" s="267"/>
      <c r="K881" s="207"/>
      <c r="L881" s="203"/>
    </row>
    <row r="882" spans="1:16" s="366" customFormat="1" ht="31.5" x14ac:dyDescent="0.25">
      <c r="A882" s="28" t="s">
        <v>266</v>
      </c>
      <c r="B882" s="491">
        <v>907</v>
      </c>
      <c r="C882" s="370" t="s">
        <v>200</v>
      </c>
      <c r="D882" s="370" t="s">
        <v>123</v>
      </c>
      <c r="E882" s="370" t="s">
        <v>609</v>
      </c>
      <c r="F882" s="370"/>
      <c r="G882" s="201">
        <f>G883</f>
        <v>301</v>
      </c>
      <c r="H882" s="201">
        <f t="shared" ref="H882:I883" si="390">H883</f>
        <v>301</v>
      </c>
      <c r="I882" s="201">
        <f t="shared" si="390"/>
        <v>301</v>
      </c>
      <c r="J882" s="267"/>
      <c r="K882" s="207"/>
      <c r="L882" s="203"/>
    </row>
    <row r="883" spans="1:16" s="366" customFormat="1" ht="31.5" x14ac:dyDescent="0.25">
      <c r="A883" s="21" t="s">
        <v>152</v>
      </c>
      <c r="B883" s="491">
        <v>907</v>
      </c>
      <c r="C883" s="370" t="s">
        <v>200</v>
      </c>
      <c r="D883" s="370" t="s">
        <v>123</v>
      </c>
      <c r="E883" s="370" t="s">
        <v>609</v>
      </c>
      <c r="F883" s="370" t="s">
        <v>153</v>
      </c>
      <c r="G883" s="201">
        <f>G884</f>
        <v>301</v>
      </c>
      <c r="H883" s="201">
        <f t="shared" si="390"/>
        <v>301</v>
      </c>
      <c r="I883" s="201">
        <f t="shared" si="390"/>
        <v>301</v>
      </c>
      <c r="J883" s="267"/>
      <c r="K883" s="207"/>
      <c r="L883" s="203"/>
    </row>
    <row r="884" spans="1:16" s="366" customFormat="1" ht="15.75" x14ac:dyDescent="0.25">
      <c r="A884" s="21" t="s">
        <v>154</v>
      </c>
      <c r="B884" s="491">
        <v>907</v>
      </c>
      <c r="C884" s="370" t="s">
        <v>200</v>
      </c>
      <c r="D884" s="370" t="s">
        <v>123</v>
      </c>
      <c r="E884" s="370" t="s">
        <v>609</v>
      </c>
      <c r="F884" s="370" t="s">
        <v>155</v>
      </c>
      <c r="G884" s="201">
        <v>301</v>
      </c>
      <c r="H884" s="201">
        <v>301</v>
      </c>
      <c r="I884" s="201">
        <v>301</v>
      </c>
      <c r="J884" s="267"/>
      <c r="K884" s="207"/>
      <c r="L884" s="203"/>
    </row>
    <row r="885" spans="1:16" s="366" customFormat="1" ht="47.25" x14ac:dyDescent="0.25">
      <c r="A885" s="199" t="s">
        <v>354</v>
      </c>
      <c r="B885" s="197">
        <v>907</v>
      </c>
      <c r="C885" s="200" t="s">
        <v>200</v>
      </c>
      <c r="D885" s="200" t="s">
        <v>123</v>
      </c>
      <c r="E885" s="200" t="s">
        <v>610</v>
      </c>
      <c r="F885" s="200"/>
      <c r="G885" s="198">
        <f t="shared" ref="G885:I887" si="391">G886</f>
        <v>574.4</v>
      </c>
      <c r="H885" s="198">
        <f t="shared" si="391"/>
        <v>597.29999999999995</v>
      </c>
      <c r="I885" s="198">
        <f t="shared" si="391"/>
        <v>621.5</v>
      </c>
      <c r="J885" s="267"/>
      <c r="K885" s="207"/>
      <c r="L885" s="203"/>
    </row>
    <row r="886" spans="1:16" s="366" customFormat="1" ht="47.25" x14ac:dyDescent="0.25">
      <c r="A886" s="367" t="s">
        <v>860</v>
      </c>
      <c r="B886" s="491">
        <v>907</v>
      </c>
      <c r="C886" s="370" t="s">
        <v>200</v>
      </c>
      <c r="D886" s="370" t="s">
        <v>123</v>
      </c>
      <c r="E886" s="370" t="s">
        <v>867</v>
      </c>
      <c r="F886" s="370"/>
      <c r="G886" s="201">
        <f t="shared" si="391"/>
        <v>574.4</v>
      </c>
      <c r="H886" s="201">
        <f t="shared" si="391"/>
        <v>597.29999999999995</v>
      </c>
      <c r="I886" s="201">
        <f t="shared" si="391"/>
        <v>621.5</v>
      </c>
      <c r="J886" s="267"/>
      <c r="K886" s="207"/>
      <c r="L886" s="203"/>
    </row>
    <row r="887" spans="1:16" s="366" customFormat="1" ht="31.5" x14ac:dyDescent="0.25">
      <c r="A887" s="367" t="s">
        <v>152</v>
      </c>
      <c r="B887" s="491">
        <v>907</v>
      </c>
      <c r="C887" s="370" t="s">
        <v>200</v>
      </c>
      <c r="D887" s="370" t="s">
        <v>123</v>
      </c>
      <c r="E887" s="370" t="s">
        <v>867</v>
      </c>
      <c r="F887" s="370" t="s">
        <v>153</v>
      </c>
      <c r="G887" s="201">
        <f t="shared" si="391"/>
        <v>574.4</v>
      </c>
      <c r="H887" s="201">
        <f t="shared" si="391"/>
        <v>597.29999999999995</v>
      </c>
      <c r="I887" s="201">
        <f t="shared" si="391"/>
        <v>621.5</v>
      </c>
      <c r="J887" s="267"/>
      <c r="K887" s="207"/>
      <c r="L887" s="203"/>
    </row>
    <row r="888" spans="1:16" s="366" customFormat="1" ht="15.75" x14ac:dyDescent="0.25">
      <c r="A888" s="367" t="s">
        <v>154</v>
      </c>
      <c r="B888" s="491">
        <v>907</v>
      </c>
      <c r="C888" s="370" t="s">
        <v>200</v>
      </c>
      <c r="D888" s="370" t="s">
        <v>123</v>
      </c>
      <c r="E888" s="370" t="s">
        <v>867</v>
      </c>
      <c r="F888" s="370" t="s">
        <v>155</v>
      </c>
      <c r="G888" s="201">
        <v>574.4</v>
      </c>
      <c r="H888" s="201">
        <v>597.29999999999995</v>
      </c>
      <c r="I888" s="201">
        <v>621.5</v>
      </c>
      <c r="J888" s="267"/>
      <c r="K888" s="207"/>
      <c r="L888" s="203"/>
    </row>
    <row r="889" spans="1:16" s="366" customFormat="1" ht="47.25" x14ac:dyDescent="0.25">
      <c r="A889" s="230" t="s">
        <v>861</v>
      </c>
      <c r="B889" s="197">
        <v>907</v>
      </c>
      <c r="C889" s="200" t="s">
        <v>200</v>
      </c>
      <c r="D889" s="200" t="s">
        <v>123</v>
      </c>
      <c r="E889" s="200" t="s">
        <v>264</v>
      </c>
      <c r="F889" s="204"/>
      <c r="G889" s="198">
        <f t="shared" ref="G889:I892" si="392">G890</f>
        <v>176.4</v>
      </c>
      <c r="H889" s="198">
        <f t="shared" si="392"/>
        <v>176.4</v>
      </c>
      <c r="I889" s="198">
        <f t="shared" si="392"/>
        <v>176.4</v>
      </c>
      <c r="J889" s="267"/>
      <c r="K889" s="207"/>
      <c r="L889" s="203"/>
    </row>
    <row r="890" spans="1:16" s="366" customFormat="1" ht="47.25" x14ac:dyDescent="0.25">
      <c r="A890" s="230" t="s">
        <v>346</v>
      </c>
      <c r="B890" s="197">
        <v>907</v>
      </c>
      <c r="C890" s="200" t="s">
        <v>200</v>
      </c>
      <c r="D890" s="200" t="s">
        <v>123</v>
      </c>
      <c r="E890" s="200" t="s">
        <v>344</v>
      </c>
      <c r="F890" s="204"/>
      <c r="G890" s="198">
        <f t="shared" si="392"/>
        <v>176.4</v>
      </c>
      <c r="H890" s="198">
        <f t="shared" si="392"/>
        <v>176.4</v>
      </c>
      <c r="I890" s="198">
        <f t="shared" si="392"/>
        <v>176.4</v>
      </c>
      <c r="J890" s="267"/>
      <c r="K890" s="207"/>
      <c r="L890" s="203"/>
    </row>
    <row r="891" spans="1:16" s="366" customFormat="1" ht="47.25" x14ac:dyDescent="0.25">
      <c r="A891" s="28" t="s">
        <v>279</v>
      </c>
      <c r="B891" s="491">
        <v>907</v>
      </c>
      <c r="C891" s="370" t="s">
        <v>200</v>
      </c>
      <c r="D891" s="370" t="s">
        <v>123</v>
      </c>
      <c r="E891" s="370" t="s">
        <v>379</v>
      </c>
      <c r="F891" s="202"/>
      <c r="G891" s="201">
        <f t="shared" si="392"/>
        <v>176.4</v>
      </c>
      <c r="H891" s="201">
        <f t="shared" si="392"/>
        <v>176.4</v>
      </c>
      <c r="I891" s="201">
        <f t="shared" si="392"/>
        <v>176.4</v>
      </c>
      <c r="J891" s="267"/>
      <c r="K891" s="207"/>
      <c r="L891" s="203"/>
    </row>
    <row r="892" spans="1:16" s="366" customFormat="1" ht="31.5" x14ac:dyDescent="0.25">
      <c r="A892" s="20" t="s">
        <v>152</v>
      </c>
      <c r="B892" s="491">
        <v>907</v>
      </c>
      <c r="C892" s="370" t="s">
        <v>200</v>
      </c>
      <c r="D892" s="370" t="s">
        <v>123</v>
      </c>
      <c r="E892" s="370" t="s">
        <v>379</v>
      </c>
      <c r="F892" s="202" t="s">
        <v>153</v>
      </c>
      <c r="G892" s="201">
        <f t="shared" si="392"/>
        <v>176.4</v>
      </c>
      <c r="H892" s="201">
        <f t="shared" si="392"/>
        <v>176.4</v>
      </c>
      <c r="I892" s="201">
        <f t="shared" si="392"/>
        <v>176.4</v>
      </c>
      <c r="J892" s="267"/>
      <c r="K892" s="207"/>
      <c r="L892" s="203"/>
    </row>
    <row r="893" spans="1:16" s="366" customFormat="1" ht="15.75" x14ac:dyDescent="0.25">
      <c r="A893" s="97" t="s">
        <v>154</v>
      </c>
      <c r="B893" s="491">
        <v>907</v>
      </c>
      <c r="C893" s="370" t="s">
        <v>200</v>
      </c>
      <c r="D893" s="370" t="s">
        <v>123</v>
      </c>
      <c r="E893" s="370" t="s">
        <v>379</v>
      </c>
      <c r="F893" s="202" t="s">
        <v>155</v>
      </c>
      <c r="G893" s="201">
        <v>176.4</v>
      </c>
      <c r="H893" s="201">
        <v>176.4</v>
      </c>
      <c r="I893" s="201">
        <v>176.4</v>
      </c>
      <c r="J893" s="267"/>
      <c r="K893" s="207"/>
      <c r="L893" s="203"/>
    </row>
    <row r="894" spans="1:16" ht="31.5" x14ac:dyDescent="0.25">
      <c r="A894" s="199" t="s">
        <v>203</v>
      </c>
      <c r="B894" s="197">
        <v>907</v>
      </c>
      <c r="C894" s="200" t="s">
        <v>200</v>
      </c>
      <c r="D894" s="200" t="s">
        <v>132</v>
      </c>
      <c r="E894" s="200"/>
      <c r="F894" s="200"/>
      <c r="G894" s="198">
        <f>G895+G905+G917</f>
        <v>18111.2</v>
      </c>
      <c r="H894" s="198">
        <f>H895+H905+H917</f>
        <v>18017.71</v>
      </c>
      <c r="I894" s="198">
        <f>I895+I905+I917</f>
        <v>19103.849999999999</v>
      </c>
      <c r="M894" s="113"/>
      <c r="N894" s="1"/>
      <c r="O894" s="1"/>
      <c r="P894" s="1"/>
    </row>
    <row r="895" spans="1:16" ht="31.5" x14ac:dyDescent="0.25">
      <c r="A895" s="199" t="s">
        <v>367</v>
      </c>
      <c r="B895" s="197">
        <v>907</v>
      </c>
      <c r="C895" s="200" t="s">
        <v>200</v>
      </c>
      <c r="D895" s="200" t="s">
        <v>132</v>
      </c>
      <c r="E895" s="200" t="s">
        <v>326</v>
      </c>
      <c r="F895" s="200"/>
      <c r="G895" s="198">
        <f>G896</f>
        <v>6871.19</v>
      </c>
      <c r="H895" s="198">
        <f t="shared" ref="H895:I895" si="393">H896</f>
        <v>6941.95</v>
      </c>
      <c r="I895" s="198">
        <f t="shared" si="393"/>
        <v>7212.73</v>
      </c>
      <c r="M895" s="113"/>
      <c r="N895" s="1"/>
      <c r="O895" s="1"/>
      <c r="P895" s="1"/>
    </row>
    <row r="896" spans="1:16" ht="15.75" x14ac:dyDescent="0.25">
      <c r="A896" s="199" t="s">
        <v>368</v>
      </c>
      <c r="B896" s="197">
        <v>907</v>
      </c>
      <c r="C896" s="200" t="s">
        <v>200</v>
      </c>
      <c r="D896" s="200" t="s">
        <v>132</v>
      </c>
      <c r="E896" s="200" t="s">
        <v>327</v>
      </c>
      <c r="F896" s="200"/>
      <c r="G896" s="198">
        <f>G897+G902</f>
        <v>6871.19</v>
      </c>
      <c r="H896" s="198">
        <f t="shared" ref="H896:I896" si="394">H897+H902</f>
        <v>6941.95</v>
      </c>
      <c r="I896" s="198">
        <f t="shared" si="394"/>
        <v>7212.73</v>
      </c>
      <c r="M896" s="113"/>
      <c r="N896" s="1"/>
      <c r="O896" s="1"/>
      <c r="P896" s="1"/>
    </row>
    <row r="897" spans="1:16" ht="28.15" customHeight="1" x14ac:dyDescent="0.25">
      <c r="A897" s="367" t="s">
        <v>351</v>
      </c>
      <c r="B897" s="491">
        <v>907</v>
      </c>
      <c r="C897" s="370" t="s">
        <v>200</v>
      </c>
      <c r="D897" s="370" t="s">
        <v>132</v>
      </c>
      <c r="E897" s="370" t="s">
        <v>328</v>
      </c>
      <c r="F897" s="370"/>
      <c r="G897" s="201">
        <f>G898+G900</f>
        <v>6699.19</v>
      </c>
      <c r="H897" s="201">
        <f t="shared" ref="H897:I897" si="395">H898+H900</f>
        <v>6769.95</v>
      </c>
      <c r="I897" s="201">
        <f t="shared" si="395"/>
        <v>7040.73</v>
      </c>
      <c r="M897" s="113"/>
      <c r="N897" s="1"/>
      <c r="O897" s="1"/>
      <c r="P897" s="1"/>
    </row>
    <row r="898" spans="1:16" ht="78.75" x14ac:dyDescent="0.25">
      <c r="A898" s="367" t="s">
        <v>87</v>
      </c>
      <c r="B898" s="491">
        <v>907</v>
      </c>
      <c r="C898" s="370" t="s">
        <v>200</v>
      </c>
      <c r="D898" s="370" t="s">
        <v>132</v>
      </c>
      <c r="E898" s="370" t="s">
        <v>328</v>
      </c>
      <c r="F898" s="370" t="s">
        <v>88</v>
      </c>
      <c r="G898" s="201">
        <f>G899</f>
        <v>6595.44</v>
      </c>
      <c r="H898" s="201">
        <f t="shared" ref="H898:I898" si="396">H899</f>
        <v>6769.95</v>
      </c>
      <c r="I898" s="201">
        <f t="shared" si="396"/>
        <v>7040.73</v>
      </c>
      <c r="M898" s="113"/>
      <c r="N898" s="1"/>
      <c r="O898" s="1"/>
      <c r="P898" s="1"/>
    </row>
    <row r="899" spans="1:16" ht="31.5" x14ac:dyDescent="0.25">
      <c r="A899" s="367" t="s">
        <v>89</v>
      </c>
      <c r="B899" s="491">
        <v>907</v>
      </c>
      <c r="C899" s="370" t="s">
        <v>200</v>
      </c>
      <c r="D899" s="370" t="s">
        <v>132</v>
      </c>
      <c r="E899" s="370" t="s">
        <v>328</v>
      </c>
      <c r="F899" s="370" t="s">
        <v>90</v>
      </c>
      <c r="G899" s="18">
        <v>6595.44</v>
      </c>
      <c r="H899" s="18">
        <v>6769.95</v>
      </c>
      <c r="I899" s="18">
        <v>7040.73</v>
      </c>
      <c r="M899" s="113"/>
      <c r="N899" s="1"/>
      <c r="O899" s="1"/>
      <c r="P899" s="1"/>
    </row>
    <row r="900" spans="1:16" s="233" customFormat="1" ht="31.5" x14ac:dyDescent="0.25">
      <c r="A900" s="367" t="s">
        <v>91</v>
      </c>
      <c r="B900" s="491">
        <v>907</v>
      </c>
      <c r="C900" s="370" t="s">
        <v>200</v>
      </c>
      <c r="D900" s="370" t="s">
        <v>132</v>
      </c>
      <c r="E900" s="370" t="s">
        <v>328</v>
      </c>
      <c r="F900" s="370" t="s">
        <v>92</v>
      </c>
      <c r="G900" s="18">
        <f>G901</f>
        <v>103.75</v>
      </c>
      <c r="H900" s="18">
        <f t="shared" ref="H900:I900" si="397">H901</f>
        <v>0</v>
      </c>
      <c r="I900" s="18">
        <f t="shared" si="397"/>
        <v>0</v>
      </c>
      <c r="J900" s="267"/>
      <c r="K900" s="207"/>
      <c r="L900" s="203"/>
    </row>
    <row r="901" spans="1:16" s="233" customFormat="1" ht="31.5" x14ac:dyDescent="0.25">
      <c r="A901" s="367" t="s">
        <v>93</v>
      </c>
      <c r="B901" s="491">
        <v>907</v>
      </c>
      <c r="C901" s="370" t="s">
        <v>200</v>
      </c>
      <c r="D901" s="370" t="s">
        <v>132</v>
      </c>
      <c r="E901" s="370" t="s">
        <v>328</v>
      </c>
      <c r="F901" s="370" t="s">
        <v>94</v>
      </c>
      <c r="G901" s="18">
        <f>51+61-8.25</f>
        <v>103.75</v>
      </c>
      <c r="H901" s="18"/>
      <c r="I901" s="18"/>
      <c r="J901" s="267"/>
      <c r="K901" s="207" t="s">
        <v>1094</v>
      </c>
      <c r="L901" s="203"/>
    </row>
    <row r="902" spans="1:16" s="113" customFormat="1" ht="36.75" customHeight="1" x14ac:dyDescent="0.25">
      <c r="A902" s="367" t="s">
        <v>309</v>
      </c>
      <c r="B902" s="491">
        <v>907</v>
      </c>
      <c r="C902" s="370" t="s">
        <v>200</v>
      </c>
      <c r="D902" s="370" t="s">
        <v>132</v>
      </c>
      <c r="E902" s="370" t="s">
        <v>330</v>
      </c>
      <c r="F902" s="370"/>
      <c r="G902" s="201">
        <f>G903</f>
        <v>172</v>
      </c>
      <c r="H902" s="201">
        <f t="shared" ref="H902:I903" si="398">H903</f>
        <v>172</v>
      </c>
      <c r="I902" s="201">
        <f t="shared" si="398"/>
        <v>172</v>
      </c>
      <c r="J902" s="267"/>
      <c r="K902" s="207"/>
      <c r="L902" s="203"/>
    </row>
    <row r="903" spans="1:16" s="113" customFormat="1" ht="78.75" x14ac:dyDescent="0.25">
      <c r="A903" s="367" t="s">
        <v>87</v>
      </c>
      <c r="B903" s="491">
        <v>907</v>
      </c>
      <c r="C903" s="370" t="s">
        <v>200</v>
      </c>
      <c r="D903" s="370" t="s">
        <v>132</v>
      </c>
      <c r="E903" s="370" t="s">
        <v>330</v>
      </c>
      <c r="F903" s="370" t="s">
        <v>88</v>
      </c>
      <c r="G903" s="201">
        <f>G904</f>
        <v>172</v>
      </c>
      <c r="H903" s="201">
        <f t="shared" si="398"/>
        <v>172</v>
      </c>
      <c r="I903" s="201">
        <f t="shared" si="398"/>
        <v>172</v>
      </c>
      <c r="J903" s="267"/>
      <c r="K903" s="207"/>
      <c r="L903" s="203"/>
    </row>
    <row r="904" spans="1:16" s="113" customFormat="1" ht="34.5" customHeight="1" x14ac:dyDescent="0.25">
      <c r="A904" s="367" t="s">
        <v>89</v>
      </c>
      <c r="B904" s="491">
        <v>907</v>
      </c>
      <c r="C904" s="370" t="s">
        <v>200</v>
      </c>
      <c r="D904" s="370" t="s">
        <v>132</v>
      </c>
      <c r="E904" s="370" t="s">
        <v>330</v>
      </c>
      <c r="F904" s="370" t="s">
        <v>90</v>
      </c>
      <c r="G904" s="201">
        <v>172</v>
      </c>
      <c r="H904" s="201">
        <v>172</v>
      </c>
      <c r="I904" s="201">
        <v>172</v>
      </c>
      <c r="J904" s="267"/>
      <c r="K904" s="207"/>
      <c r="L904" s="203"/>
    </row>
    <row r="905" spans="1:16" ht="15.75" x14ac:dyDescent="0.25">
      <c r="A905" s="199" t="s">
        <v>100</v>
      </c>
      <c r="B905" s="197">
        <v>907</v>
      </c>
      <c r="C905" s="200" t="s">
        <v>200</v>
      </c>
      <c r="D905" s="200" t="s">
        <v>132</v>
      </c>
      <c r="E905" s="200" t="s">
        <v>334</v>
      </c>
      <c r="F905" s="200"/>
      <c r="G905" s="198">
        <f>G906</f>
        <v>8240.01</v>
      </c>
      <c r="H905" s="198">
        <f t="shared" ref="H905:I905" si="399">H906</f>
        <v>8575.76</v>
      </c>
      <c r="I905" s="198">
        <f t="shared" si="399"/>
        <v>8891.1200000000008</v>
      </c>
      <c r="M905" s="113"/>
      <c r="N905" s="1"/>
      <c r="O905" s="1"/>
      <c r="P905" s="1"/>
    </row>
    <row r="906" spans="1:16" s="233" customFormat="1" ht="15.75" x14ac:dyDescent="0.25">
      <c r="A906" s="199" t="s">
        <v>742</v>
      </c>
      <c r="B906" s="197">
        <v>907</v>
      </c>
      <c r="C906" s="200" t="s">
        <v>200</v>
      </c>
      <c r="D906" s="200" t="s">
        <v>132</v>
      </c>
      <c r="E906" s="200" t="s">
        <v>389</v>
      </c>
      <c r="F906" s="200"/>
      <c r="G906" s="198">
        <f>G907+G910</f>
        <v>8240.01</v>
      </c>
      <c r="H906" s="198">
        <f t="shared" ref="H906:I906" si="400">H907+H910</f>
        <v>8575.76</v>
      </c>
      <c r="I906" s="198">
        <f t="shared" si="400"/>
        <v>8891.1200000000008</v>
      </c>
      <c r="J906" s="267"/>
      <c r="K906" s="207"/>
      <c r="L906" s="203"/>
    </row>
    <row r="907" spans="1:16" s="233" customFormat="1" ht="47.25" x14ac:dyDescent="0.25">
      <c r="A907" s="367" t="s">
        <v>309</v>
      </c>
      <c r="B907" s="491">
        <v>907</v>
      </c>
      <c r="C907" s="370" t="s">
        <v>200</v>
      </c>
      <c r="D907" s="370" t="s">
        <v>132</v>
      </c>
      <c r="E907" s="370" t="s">
        <v>392</v>
      </c>
      <c r="F907" s="370"/>
      <c r="G907" s="201">
        <f>G908</f>
        <v>387</v>
      </c>
      <c r="H907" s="201">
        <f t="shared" ref="H907:I908" si="401">H908</f>
        <v>387</v>
      </c>
      <c r="I907" s="201">
        <f t="shared" si="401"/>
        <v>387</v>
      </c>
      <c r="J907" s="267"/>
      <c r="K907" s="207"/>
      <c r="L907" s="203"/>
    </row>
    <row r="908" spans="1:16" s="233" customFormat="1" ht="78.75" x14ac:dyDescent="0.25">
      <c r="A908" s="367" t="s">
        <v>87</v>
      </c>
      <c r="B908" s="491">
        <v>907</v>
      </c>
      <c r="C908" s="370" t="s">
        <v>200</v>
      </c>
      <c r="D908" s="370" t="s">
        <v>132</v>
      </c>
      <c r="E908" s="370" t="s">
        <v>392</v>
      </c>
      <c r="F908" s="370" t="s">
        <v>88</v>
      </c>
      <c r="G908" s="201">
        <f>G909</f>
        <v>387</v>
      </c>
      <c r="H908" s="201">
        <f t="shared" si="401"/>
        <v>387</v>
      </c>
      <c r="I908" s="201">
        <f t="shared" si="401"/>
        <v>387</v>
      </c>
      <c r="J908" s="267"/>
      <c r="K908" s="207"/>
      <c r="L908" s="203"/>
    </row>
    <row r="909" spans="1:16" s="233" customFormat="1" ht="15.75" x14ac:dyDescent="0.25">
      <c r="A909" s="367" t="s">
        <v>171</v>
      </c>
      <c r="B909" s="491">
        <v>907</v>
      </c>
      <c r="C909" s="370" t="s">
        <v>200</v>
      </c>
      <c r="D909" s="370" t="s">
        <v>132</v>
      </c>
      <c r="E909" s="370" t="s">
        <v>392</v>
      </c>
      <c r="F909" s="370" t="s">
        <v>120</v>
      </c>
      <c r="G909" s="201">
        <v>387</v>
      </c>
      <c r="H909" s="201">
        <v>387</v>
      </c>
      <c r="I909" s="201">
        <v>387</v>
      </c>
      <c r="J909" s="267"/>
      <c r="K909" s="207"/>
      <c r="L909" s="203"/>
    </row>
    <row r="910" spans="1:16" s="233" customFormat="1" ht="15.75" x14ac:dyDescent="0.25">
      <c r="A910" s="367" t="s">
        <v>288</v>
      </c>
      <c r="B910" s="491">
        <v>907</v>
      </c>
      <c r="C910" s="370" t="s">
        <v>200</v>
      </c>
      <c r="D910" s="370" t="s">
        <v>132</v>
      </c>
      <c r="E910" s="370" t="s">
        <v>391</v>
      </c>
      <c r="F910" s="370"/>
      <c r="G910" s="201">
        <f>G911+G913+G915</f>
        <v>7853.01</v>
      </c>
      <c r="H910" s="201">
        <f t="shared" ref="H910:I910" si="402">H911+H913+H915</f>
        <v>8188.76</v>
      </c>
      <c r="I910" s="201">
        <f t="shared" si="402"/>
        <v>8504.1200000000008</v>
      </c>
      <c r="J910" s="267"/>
      <c r="K910" s="207"/>
      <c r="L910" s="203"/>
    </row>
    <row r="911" spans="1:16" s="233" customFormat="1" ht="78.75" x14ac:dyDescent="0.25">
      <c r="A911" s="367" t="s">
        <v>87</v>
      </c>
      <c r="B911" s="491">
        <v>907</v>
      </c>
      <c r="C911" s="370" t="s">
        <v>200</v>
      </c>
      <c r="D911" s="370" t="s">
        <v>132</v>
      </c>
      <c r="E911" s="370" t="s">
        <v>391</v>
      </c>
      <c r="F911" s="370" t="s">
        <v>88</v>
      </c>
      <c r="G911" s="201">
        <f>G912</f>
        <v>7660.01</v>
      </c>
      <c r="H911" s="201">
        <f t="shared" ref="H911:I911" si="403">H912</f>
        <v>7883.76</v>
      </c>
      <c r="I911" s="201">
        <f t="shared" si="403"/>
        <v>8199.1200000000008</v>
      </c>
      <c r="J911" s="267"/>
      <c r="K911" s="207"/>
      <c r="L911" s="203"/>
    </row>
    <row r="912" spans="1:16" s="233" customFormat="1" ht="15.75" x14ac:dyDescent="0.25">
      <c r="A912" s="367" t="s">
        <v>171</v>
      </c>
      <c r="B912" s="491">
        <v>907</v>
      </c>
      <c r="C912" s="370" t="s">
        <v>200</v>
      </c>
      <c r="D912" s="370" t="s">
        <v>132</v>
      </c>
      <c r="E912" s="370" t="s">
        <v>391</v>
      </c>
      <c r="F912" s="370" t="s">
        <v>120</v>
      </c>
      <c r="G912" s="201">
        <f>7651.76+8.25</f>
        <v>7660.01</v>
      </c>
      <c r="H912" s="201">
        <v>7883.76</v>
      </c>
      <c r="I912" s="201">
        <v>8199.1200000000008</v>
      </c>
      <c r="J912" s="267"/>
      <c r="K912" s="207"/>
      <c r="L912" s="203"/>
    </row>
    <row r="913" spans="1:38" s="233" customFormat="1" ht="31.5" x14ac:dyDescent="0.25">
      <c r="A913" s="367" t="s">
        <v>91</v>
      </c>
      <c r="B913" s="491">
        <v>907</v>
      </c>
      <c r="C913" s="370" t="s">
        <v>200</v>
      </c>
      <c r="D913" s="370" t="s">
        <v>132</v>
      </c>
      <c r="E913" s="370" t="s">
        <v>391</v>
      </c>
      <c r="F913" s="370" t="s">
        <v>92</v>
      </c>
      <c r="G913" s="201">
        <f>G914</f>
        <v>178</v>
      </c>
      <c r="H913" s="201">
        <f t="shared" ref="H913:I913" si="404">H914</f>
        <v>290</v>
      </c>
      <c r="I913" s="201">
        <f t="shared" si="404"/>
        <v>290</v>
      </c>
      <c r="J913" s="267"/>
      <c r="K913" s="207"/>
      <c r="L913" s="203"/>
    </row>
    <row r="914" spans="1:38" s="233" customFormat="1" ht="31.5" x14ac:dyDescent="0.25">
      <c r="A914" s="367" t="s">
        <v>93</v>
      </c>
      <c r="B914" s="491">
        <v>907</v>
      </c>
      <c r="C914" s="370" t="s">
        <v>200</v>
      </c>
      <c r="D914" s="370" t="s">
        <v>132</v>
      </c>
      <c r="E914" s="370" t="s">
        <v>391</v>
      </c>
      <c r="F914" s="370" t="s">
        <v>94</v>
      </c>
      <c r="G914" s="201">
        <f>290-112</f>
        <v>178</v>
      </c>
      <c r="H914" s="201">
        <v>290</v>
      </c>
      <c r="I914" s="201">
        <v>290</v>
      </c>
      <c r="J914" s="267"/>
      <c r="K914" s="207"/>
      <c r="L914" s="203"/>
    </row>
    <row r="915" spans="1:38" s="233" customFormat="1" ht="15.75" x14ac:dyDescent="0.25">
      <c r="A915" s="367" t="s">
        <v>95</v>
      </c>
      <c r="B915" s="491">
        <v>907</v>
      </c>
      <c r="C915" s="370" t="s">
        <v>200</v>
      </c>
      <c r="D915" s="370" t="s">
        <v>132</v>
      </c>
      <c r="E915" s="370" t="s">
        <v>391</v>
      </c>
      <c r="F915" s="370" t="s">
        <v>101</v>
      </c>
      <c r="G915" s="201">
        <f>G916</f>
        <v>15</v>
      </c>
      <c r="H915" s="201">
        <f t="shared" ref="H915:I915" si="405">H916</f>
        <v>15</v>
      </c>
      <c r="I915" s="201">
        <f t="shared" si="405"/>
        <v>15</v>
      </c>
      <c r="J915" s="267"/>
      <c r="K915" s="207"/>
      <c r="L915" s="203"/>
    </row>
    <row r="916" spans="1:38" s="233" customFormat="1" ht="15.75" x14ac:dyDescent="0.25">
      <c r="A916" s="367" t="s">
        <v>226</v>
      </c>
      <c r="B916" s="491">
        <v>907</v>
      </c>
      <c r="C916" s="370" t="s">
        <v>200</v>
      </c>
      <c r="D916" s="370" t="s">
        <v>132</v>
      </c>
      <c r="E916" s="370" t="s">
        <v>391</v>
      </c>
      <c r="F916" s="370" t="s">
        <v>97</v>
      </c>
      <c r="G916" s="201">
        <v>15</v>
      </c>
      <c r="H916" s="201">
        <v>15</v>
      </c>
      <c r="I916" s="201">
        <v>15</v>
      </c>
      <c r="J916" s="267"/>
      <c r="K916" s="207"/>
      <c r="L916" s="203"/>
    </row>
    <row r="917" spans="1:38" s="113" customFormat="1" ht="47.25" x14ac:dyDescent="0.25">
      <c r="A917" s="230" t="s">
        <v>897</v>
      </c>
      <c r="B917" s="197">
        <v>907</v>
      </c>
      <c r="C917" s="200" t="s">
        <v>200</v>
      </c>
      <c r="D917" s="200" t="s">
        <v>132</v>
      </c>
      <c r="E917" s="6" t="s">
        <v>198</v>
      </c>
      <c r="F917" s="200"/>
      <c r="G917" s="198">
        <f>G918</f>
        <v>3000</v>
      </c>
      <c r="H917" s="198">
        <f t="shared" ref="H917:I918" si="406">H918</f>
        <v>2500</v>
      </c>
      <c r="I917" s="198">
        <f t="shared" si="406"/>
        <v>3000</v>
      </c>
      <c r="J917" s="267"/>
      <c r="K917" s="207"/>
      <c r="L917" s="203"/>
    </row>
    <row r="918" spans="1:38" s="113" customFormat="1" ht="31.5" x14ac:dyDescent="0.25">
      <c r="A918" s="34" t="s">
        <v>387</v>
      </c>
      <c r="B918" s="197">
        <v>907</v>
      </c>
      <c r="C918" s="200" t="s">
        <v>200</v>
      </c>
      <c r="D918" s="200" t="s">
        <v>132</v>
      </c>
      <c r="E918" s="6" t="s">
        <v>611</v>
      </c>
      <c r="F918" s="200"/>
      <c r="G918" s="198">
        <f>G919</f>
        <v>3000</v>
      </c>
      <c r="H918" s="198">
        <f t="shared" si="406"/>
        <v>2500</v>
      </c>
      <c r="I918" s="198">
        <f t="shared" si="406"/>
        <v>3000</v>
      </c>
      <c r="J918" s="267"/>
      <c r="K918" s="207"/>
      <c r="L918" s="203"/>
    </row>
    <row r="919" spans="1:38" s="113" customFormat="1" ht="15.75" x14ac:dyDescent="0.25">
      <c r="A919" s="20" t="s">
        <v>388</v>
      </c>
      <c r="B919" s="491">
        <v>907</v>
      </c>
      <c r="C919" s="370" t="s">
        <v>200</v>
      </c>
      <c r="D919" s="370" t="s">
        <v>132</v>
      </c>
      <c r="E919" s="369" t="s">
        <v>612</v>
      </c>
      <c r="F919" s="370"/>
      <c r="G919" s="201">
        <f>G920+G922</f>
        <v>3000</v>
      </c>
      <c r="H919" s="201">
        <f t="shared" ref="H919:I919" si="407">H920+H922</f>
        <v>2500</v>
      </c>
      <c r="I919" s="201">
        <f t="shared" si="407"/>
        <v>3000</v>
      </c>
      <c r="J919" s="267"/>
      <c r="K919" s="207"/>
      <c r="L919" s="203"/>
    </row>
    <row r="920" spans="1:38" s="113" customFormat="1" ht="78.75" x14ac:dyDescent="0.25">
      <c r="A920" s="367" t="s">
        <v>87</v>
      </c>
      <c r="B920" s="491">
        <v>907</v>
      </c>
      <c r="C920" s="370" t="s">
        <v>200</v>
      </c>
      <c r="D920" s="370" t="s">
        <v>132</v>
      </c>
      <c r="E920" s="369" t="s">
        <v>612</v>
      </c>
      <c r="F920" s="370" t="s">
        <v>88</v>
      </c>
      <c r="G920" s="201">
        <f>G921</f>
        <v>2500</v>
      </c>
      <c r="H920" s="201">
        <f t="shared" ref="H920:I920" si="408">H921</f>
        <v>2000</v>
      </c>
      <c r="I920" s="201">
        <f t="shared" si="408"/>
        <v>2500</v>
      </c>
      <c r="J920" s="267"/>
      <c r="K920" s="207"/>
      <c r="L920" s="203"/>
    </row>
    <row r="921" spans="1:38" s="113" customFormat="1" ht="15.75" x14ac:dyDescent="0.25">
      <c r="A921" s="367" t="s">
        <v>171</v>
      </c>
      <c r="B921" s="491">
        <v>907</v>
      </c>
      <c r="C921" s="370" t="s">
        <v>200</v>
      </c>
      <c r="D921" s="370" t="s">
        <v>132</v>
      </c>
      <c r="E921" s="369" t="s">
        <v>612</v>
      </c>
      <c r="F921" s="370" t="s">
        <v>120</v>
      </c>
      <c r="G921" s="201">
        <v>2500</v>
      </c>
      <c r="H921" s="201">
        <v>2000</v>
      </c>
      <c r="I921" s="201">
        <v>2500</v>
      </c>
      <c r="J921" s="267"/>
      <c r="K921" s="207"/>
      <c r="L921" s="203"/>
    </row>
    <row r="922" spans="1:38" s="113" customFormat="1" ht="31.5" x14ac:dyDescent="0.25">
      <c r="A922" s="20" t="s">
        <v>91</v>
      </c>
      <c r="B922" s="491">
        <v>907</v>
      </c>
      <c r="C922" s="370" t="s">
        <v>200</v>
      </c>
      <c r="D922" s="370" t="s">
        <v>132</v>
      </c>
      <c r="E922" s="369" t="s">
        <v>612</v>
      </c>
      <c r="F922" s="370" t="s">
        <v>92</v>
      </c>
      <c r="G922" s="201">
        <f>G923</f>
        <v>500</v>
      </c>
      <c r="H922" s="201">
        <f t="shared" ref="H922:I922" si="409">H923</f>
        <v>500</v>
      </c>
      <c r="I922" s="201">
        <f t="shared" si="409"/>
        <v>500</v>
      </c>
      <c r="J922" s="267"/>
      <c r="K922" s="207"/>
      <c r="L922" s="203"/>
    </row>
    <row r="923" spans="1:38" s="113" customFormat="1" ht="31.5" x14ac:dyDescent="0.25">
      <c r="A923" s="20" t="s">
        <v>93</v>
      </c>
      <c r="B923" s="491">
        <v>907</v>
      </c>
      <c r="C923" s="370" t="s">
        <v>200</v>
      </c>
      <c r="D923" s="370" t="s">
        <v>132</v>
      </c>
      <c r="E923" s="369" t="s">
        <v>612</v>
      </c>
      <c r="F923" s="370" t="s">
        <v>94</v>
      </c>
      <c r="G923" s="201">
        <v>500</v>
      </c>
      <c r="H923" s="201">
        <v>500</v>
      </c>
      <c r="I923" s="201">
        <v>500</v>
      </c>
      <c r="J923" s="267"/>
      <c r="K923" s="207"/>
      <c r="L923" s="203"/>
    </row>
    <row r="924" spans="1:38" ht="47.25" x14ac:dyDescent="0.25">
      <c r="A924" s="197" t="s">
        <v>1022</v>
      </c>
      <c r="B924" s="197">
        <v>908</v>
      </c>
      <c r="C924" s="370"/>
      <c r="D924" s="370"/>
      <c r="E924" s="370"/>
      <c r="F924" s="370"/>
      <c r="G924" s="198">
        <f>G940+G947+G971+G1178+G925+G1171</f>
        <v>169661.29621</v>
      </c>
      <c r="H924" s="198">
        <f>H940+H947+H971+H1178+H925+H1171</f>
        <v>113364.08497</v>
      </c>
      <c r="I924" s="198">
        <f>I940+I947+I971+I1178+I925+I1171</f>
        <v>110457.67729000001</v>
      </c>
      <c r="M924" s="113"/>
      <c r="N924" s="1"/>
      <c r="O924" s="1"/>
      <c r="P924" s="1"/>
      <c r="AF924" s="1"/>
      <c r="AG924" s="1"/>
      <c r="AI924" s="1"/>
      <c r="AJ924" s="1"/>
      <c r="AL924" s="1"/>
    </row>
    <row r="925" spans="1:38" ht="15.75" x14ac:dyDescent="0.25">
      <c r="A925" s="23" t="s">
        <v>83</v>
      </c>
      <c r="B925" s="197">
        <v>908</v>
      </c>
      <c r="C925" s="200" t="s">
        <v>84</v>
      </c>
      <c r="D925" s="370"/>
      <c r="E925" s="370"/>
      <c r="F925" s="370"/>
      <c r="G925" s="198">
        <f t="shared" ref="G925:I927" si="410">G926</f>
        <v>58942.33</v>
      </c>
      <c r="H925" s="198">
        <f t="shared" si="410"/>
        <v>60058.58</v>
      </c>
      <c r="I925" s="198">
        <f t="shared" si="410"/>
        <v>58090.68</v>
      </c>
      <c r="M925" s="113"/>
      <c r="N925" s="1"/>
      <c r="O925" s="1"/>
      <c r="P925" s="1"/>
      <c r="AF925" s="1"/>
      <c r="AG925" s="1"/>
      <c r="AI925" s="1"/>
      <c r="AJ925" s="1"/>
      <c r="AL925" s="1"/>
    </row>
    <row r="926" spans="1:38" ht="15.75" x14ac:dyDescent="0.25">
      <c r="A926" s="23" t="s">
        <v>98</v>
      </c>
      <c r="B926" s="197">
        <v>908</v>
      </c>
      <c r="C926" s="200" t="s">
        <v>84</v>
      </c>
      <c r="D926" s="200" t="s">
        <v>99</v>
      </c>
      <c r="E926" s="370"/>
      <c r="F926" s="370"/>
      <c r="G926" s="198">
        <f t="shared" si="410"/>
        <v>58942.33</v>
      </c>
      <c r="H926" s="198">
        <f t="shared" si="410"/>
        <v>60058.58</v>
      </c>
      <c r="I926" s="198">
        <f t="shared" si="410"/>
        <v>58090.68</v>
      </c>
      <c r="M926" s="113"/>
      <c r="N926" s="1"/>
      <c r="O926" s="1"/>
      <c r="P926" s="1"/>
      <c r="AF926" s="1"/>
      <c r="AG926" s="1"/>
      <c r="AI926" s="1"/>
      <c r="AJ926" s="1"/>
      <c r="AL926" s="1"/>
    </row>
    <row r="927" spans="1:38" ht="21.2" customHeight="1" x14ac:dyDescent="0.25">
      <c r="A927" s="199" t="s">
        <v>100</v>
      </c>
      <c r="B927" s="197">
        <v>908</v>
      </c>
      <c r="C927" s="200" t="s">
        <v>84</v>
      </c>
      <c r="D927" s="200" t="s">
        <v>99</v>
      </c>
      <c r="E927" s="200" t="s">
        <v>334</v>
      </c>
      <c r="F927" s="200"/>
      <c r="G927" s="27">
        <f>G928</f>
        <v>58942.33</v>
      </c>
      <c r="H927" s="27">
        <f t="shared" si="410"/>
        <v>60058.58</v>
      </c>
      <c r="I927" s="27">
        <f t="shared" si="410"/>
        <v>58090.68</v>
      </c>
      <c r="M927" s="113"/>
      <c r="N927" s="1"/>
      <c r="O927" s="1"/>
      <c r="P927" s="1"/>
      <c r="AF927" s="1"/>
      <c r="AG927" s="1"/>
      <c r="AI927" s="1"/>
      <c r="AJ927" s="1"/>
      <c r="AL927" s="1"/>
    </row>
    <row r="928" spans="1:38" ht="15.75" x14ac:dyDescent="0.25">
      <c r="A928" s="199" t="s">
        <v>390</v>
      </c>
      <c r="B928" s="197">
        <v>908</v>
      </c>
      <c r="C928" s="200" t="s">
        <v>84</v>
      </c>
      <c r="D928" s="200" t="s">
        <v>99</v>
      </c>
      <c r="E928" s="200" t="s">
        <v>389</v>
      </c>
      <c r="F928" s="200"/>
      <c r="G928" s="27">
        <f>G929+G932</f>
        <v>58942.33</v>
      </c>
      <c r="H928" s="27">
        <f t="shared" ref="H928:I928" si="411">H929+H932</f>
        <v>60058.58</v>
      </c>
      <c r="I928" s="27">
        <f t="shared" si="411"/>
        <v>58090.68</v>
      </c>
      <c r="M928" s="113"/>
      <c r="N928" s="1"/>
      <c r="O928" s="1"/>
      <c r="P928" s="1"/>
      <c r="AF928" s="1"/>
      <c r="AG928" s="1"/>
      <c r="AI928" s="1"/>
      <c r="AJ928" s="1"/>
      <c r="AL928" s="1"/>
    </row>
    <row r="929" spans="1:38" s="113" customFormat="1" ht="47.25" x14ac:dyDescent="0.25">
      <c r="A929" s="367" t="s">
        <v>309</v>
      </c>
      <c r="B929" s="491">
        <v>908</v>
      </c>
      <c r="C929" s="370" t="s">
        <v>84</v>
      </c>
      <c r="D929" s="370" t="s">
        <v>99</v>
      </c>
      <c r="E929" s="370" t="s">
        <v>392</v>
      </c>
      <c r="F929" s="370"/>
      <c r="G929" s="201">
        <f>G930</f>
        <v>1118</v>
      </c>
      <c r="H929" s="201">
        <f t="shared" ref="H929:I930" si="412">H930</f>
        <v>1118</v>
      </c>
      <c r="I929" s="201">
        <f t="shared" si="412"/>
        <v>1118</v>
      </c>
      <c r="J929" s="267"/>
      <c r="K929" s="207"/>
      <c r="L929" s="203"/>
    </row>
    <row r="930" spans="1:38" s="113" customFormat="1" ht="78.75" x14ac:dyDescent="0.25">
      <c r="A930" s="367" t="s">
        <v>87</v>
      </c>
      <c r="B930" s="491">
        <v>908</v>
      </c>
      <c r="C930" s="370" t="s">
        <v>84</v>
      </c>
      <c r="D930" s="370" t="s">
        <v>99</v>
      </c>
      <c r="E930" s="370" t="s">
        <v>392</v>
      </c>
      <c r="F930" s="370" t="s">
        <v>88</v>
      </c>
      <c r="G930" s="201">
        <f>G931</f>
        <v>1118</v>
      </c>
      <c r="H930" s="201">
        <f t="shared" si="412"/>
        <v>1118</v>
      </c>
      <c r="I930" s="201">
        <f t="shared" si="412"/>
        <v>1118</v>
      </c>
      <c r="J930" s="267"/>
      <c r="K930" s="207"/>
      <c r="L930" s="203"/>
    </row>
    <row r="931" spans="1:38" s="113" customFormat="1" ht="31.5" x14ac:dyDescent="0.25">
      <c r="A931" s="367" t="s">
        <v>89</v>
      </c>
      <c r="B931" s="491">
        <v>908</v>
      </c>
      <c r="C931" s="370" t="s">
        <v>84</v>
      </c>
      <c r="D931" s="370" t="s">
        <v>99</v>
      </c>
      <c r="E931" s="370" t="s">
        <v>392</v>
      </c>
      <c r="F931" s="370" t="s">
        <v>120</v>
      </c>
      <c r="G931" s="201">
        <v>1118</v>
      </c>
      <c r="H931" s="201">
        <v>1118</v>
      </c>
      <c r="I931" s="201">
        <v>1118</v>
      </c>
      <c r="J931" s="267"/>
      <c r="K931" s="207"/>
      <c r="L931" s="203"/>
    </row>
    <row r="932" spans="1:38" s="113" customFormat="1" ht="15.75" x14ac:dyDescent="0.25">
      <c r="A932" s="367" t="s">
        <v>288</v>
      </c>
      <c r="B932" s="491">
        <v>908</v>
      </c>
      <c r="C932" s="370" t="s">
        <v>84</v>
      </c>
      <c r="D932" s="370" t="s">
        <v>99</v>
      </c>
      <c r="E932" s="370" t="s">
        <v>391</v>
      </c>
      <c r="F932" s="370"/>
      <c r="G932" s="18">
        <f>G933+G935+G937</f>
        <v>57824.33</v>
      </c>
      <c r="H932" s="18">
        <f t="shared" ref="H932:I932" si="413">H933+H935+H937</f>
        <v>58940.58</v>
      </c>
      <c r="I932" s="18">
        <f t="shared" si="413"/>
        <v>56972.68</v>
      </c>
      <c r="J932" s="267"/>
      <c r="K932" s="207"/>
      <c r="L932" s="203"/>
    </row>
    <row r="933" spans="1:38" ht="74.25" customHeight="1" x14ac:dyDescent="0.25">
      <c r="A933" s="367" t="s">
        <v>87</v>
      </c>
      <c r="B933" s="491">
        <v>908</v>
      </c>
      <c r="C933" s="370" t="s">
        <v>84</v>
      </c>
      <c r="D933" s="370" t="s">
        <v>99</v>
      </c>
      <c r="E933" s="370" t="s">
        <v>391</v>
      </c>
      <c r="F933" s="370" t="s">
        <v>88</v>
      </c>
      <c r="G933" s="18">
        <f>G934</f>
        <v>42912</v>
      </c>
      <c r="H933" s="18">
        <f t="shared" ref="H933:I933" si="414">H934</f>
        <v>43521.47</v>
      </c>
      <c r="I933" s="18">
        <f t="shared" si="414"/>
        <v>45262.33</v>
      </c>
      <c r="M933" s="113"/>
      <c r="N933" s="1"/>
      <c r="O933" s="1"/>
      <c r="P933" s="1"/>
      <c r="AF933" s="1"/>
      <c r="AG933" s="1"/>
      <c r="AI933" s="1"/>
      <c r="AJ933" s="1"/>
      <c r="AL933" s="1"/>
    </row>
    <row r="934" spans="1:38" ht="15.75" x14ac:dyDescent="0.25">
      <c r="A934" s="29" t="s">
        <v>171</v>
      </c>
      <c r="B934" s="491">
        <v>908</v>
      </c>
      <c r="C934" s="370" t="s">
        <v>84</v>
      </c>
      <c r="D934" s="370" t="s">
        <v>99</v>
      </c>
      <c r="E934" s="370" t="s">
        <v>391</v>
      </c>
      <c r="F934" s="370" t="s">
        <v>120</v>
      </c>
      <c r="G934" s="18">
        <f>42910+2</f>
        <v>42912</v>
      </c>
      <c r="H934" s="18">
        <v>43521.47</v>
      </c>
      <c r="I934" s="18">
        <v>45262.33</v>
      </c>
      <c r="L934" s="207"/>
      <c r="M934" s="233"/>
      <c r="N934" s="1"/>
      <c r="O934" s="1"/>
      <c r="P934" s="1"/>
      <c r="AF934" s="1"/>
      <c r="AG934" s="1"/>
      <c r="AI934" s="1"/>
      <c r="AJ934" s="1"/>
      <c r="AL934" s="1"/>
    </row>
    <row r="935" spans="1:38" ht="28.15" customHeight="1" x14ac:dyDescent="0.25">
      <c r="A935" s="367" t="s">
        <v>91</v>
      </c>
      <c r="B935" s="491">
        <v>908</v>
      </c>
      <c r="C935" s="370" t="s">
        <v>84</v>
      </c>
      <c r="D935" s="370" t="s">
        <v>99</v>
      </c>
      <c r="E935" s="370" t="s">
        <v>391</v>
      </c>
      <c r="F935" s="370" t="s">
        <v>92</v>
      </c>
      <c r="G935" s="18">
        <f>G936</f>
        <v>14464.91</v>
      </c>
      <c r="H935" s="18">
        <f t="shared" ref="H935:I935" si="415">H936</f>
        <v>14971.69</v>
      </c>
      <c r="I935" s="18">
        <f t="shared" si="415"/>
        <v>11292.93</v>
      </c>
      <c r="M935" s="233"/>
      <c r="N935" s="1"/>
      <c r="O935" s="1"/>
      <c r="P935" s="1"/>
      <c r="AF935" s="1"/>
      <c r="AG935" s="1"/>
      <c r="AI935" s="1"/>
      <c r="AJ935" s="1"/>
      <c r="AL935" s="1"/>
    </row>
    <row r="936" spans="1:38" ht="31.5" x14ac:dyDescent="0.25">
      <c r="A936" s="367" t="s">
        <v>93</v>
      </c>
      <c r="B936" s="491">
        <v>908</v>
      </c>
      <c r="C936" s="370" t="s">
        <v>84</v>
      </c>
      <c r="D936" s="370" t="s">
        <v>99</v>
      </c>
      <c r="E936" s="370" t="s">
        <v>391</v>
      </c>
      <c r="F936" s="370" t="s">
        <v>94</v>
      </c>
      <c r="G936" s="18">
        <f>14466.91-136.8+134.8-1+1</f>
        <v>14464.91</v>
      </c>
      <c r="H936" s="18">
        <v>14971.69</v>
      </c>
      <c r="I936" s="18">
        <v>11292.93</v>
      </c>
      <c r="J936" s="479"/>
      <c r="M936" s="233"/>
      <c r="N936" s="1"/>
      <c r="O936" s="1"/>
      <c r="P936" s="1"/>
      <c r="AF936" s="1"/>
      <c r="AG936" s="1"/>
      <c r="AI936" s="1"/>
      <c r="AJ936" s="1"/>
      <c r="AL936" s="1"/>
    </row>
    <row r="937" spans="1:38" ht="15.75" x14ac:dyDescent="0.25">
      <c r="A937" s="367" t="s">
        <v>95</v>
      </c>
      <c r="B937" s="491">
        <v>908</v>
      </c>
      <c r="C937" s="370" t="s">
        <v>84</v>
      </c>
      <c r="D937" s="370" t="s">
        <v>99</v>
      </c>
      <c r="E937" s="370" t="s">
        <v>391</v>
      </c>
      <c r="F937" s="370" t="s">
        <v>101</v>
      </c>
      <c r="G937" s="18">
        <f>G939+G938</f>
        <v>447.42</v>
      </c>
      <c r="H937" s="18">
        <f t="shared" ref="H937:I937" si="416">H939+H938</f>
        <v>447.42</v>
      </c>
      <c r="I937" s="18">
        <f t="shared" si="416"/>
        <v>417.42</v>
      </c>
      <c r="K937" s="292"/>
      <c r="M937" s="233"/>
      <c r="N937" s="1"/>
      <c r="O937" s="1"/>
      <c r="P937" s="1"/>
      <c r="AF937" s="1"/>
      <c r="AG937" s="1"/>
      <c r="AI937" s="1"/>
      <c r="AJ937" s="1"/>
      <c r="AL937" s="1"/>
    </row>
    <row r="938" spans="1:38" s="233" customFormat="1" ht="15.75" hidden="1" x14ac:dyDescent="0.25">
      <c r="A938" s="367" t="s">
        <v>102</v>
      </c>
      <c r="B938" s="491">
        <v>908</v>
      </c>
      <c r="C938" s="370" t="s">
        <v>84</v>
      </c>
      <c r="D938" s="370" t="s">
        <v>99</v>
      </c>
      <c r="E938" s="370" t="s">
        <v>391</v>
      </c>
      <c r="F938" s="370" t="s">
        <v>103</v>
      </c>
      <c r="G938" s="18">
        <f>30+2-32</f>
        <v>0</v>
      </c>
      <c r="H938" s="18">
        <f t="shared" ref="H938:I938" si="417">30+2-32</f>
        <v>0</v>
      </c>
      <c r="I938" s="18">
        <f t="shared" si="417"/>
        <v>0</v>
      </c>
      <c r="J938" s="267"/>
      <c r="K938" s="292"/>
      <c r="L938" s="203"/>
    </row>
    <row r="939" spans="1:38" ht="15.75" x14ac:dyDescent="0.25">
      <c r="A939" s="367" t="s">
        <v>263</v>
      </c>
      <c r="B939" s="491">
        <v>908</v>
      </c>
      <c r="C939" s="370" t="s">
        <v>84</v>
      </c>
      <c r="D939" s="370" t="s">
        <v>99</v>
      </c>
      <c r="E939" s="370" t="s">
        <v>391</v>
      </c>
      <c r="F939" s="370" t="s">
        <v>97</v>
      </c>
      <c r="G939" s="18">
        <v>447.42</v>
      </c>
      <c r="H939" s="18">
        <v>447.42</v>
      </c>
      <c r="I939" s="18">
        <f>447.42-30</f>
        <v>417.42</v>
      </c>
      <c r="K939" s="211"/>
      <c r="M939" s="233"/>
      <c r="N939" s="1"/>
      <c r="O939" s="1"/>
      <c r="P939" s="1"/>
      <c r="AF939" s="1"/>
      <c r="AG939" s="1"/>
      <c r="AI939" s="1"/>
      <c r="AJ939" s="1"/>
      <c r="AL939" s="1"/>
    </row>
    <row r="940" spans="1:38" ht="31.5" x14ac:dyDescent="0.25">
      <c r="A940" s="199" t="s">
        <v>127</v>
      </c>
      <c r="B940" s="197">
        <v>908</v>
      </c>
      <c r="C940" s="200" t="s">
        <v>123</v>
      </c>
      <c r="D940" s="200"/>
      <c r="E940" s="200"/>
      <c r="F940" s="200"/>
      <c r="G940" s="198">
        <f t="shared" ref="G940:I945" si="418">G941</f>
        <v>120</v>
      </c>
      <c r="H940" s="198">
        <f t="shared" si="418"/>
        <v>120</v>
      </c>
      <c r="I940" s="198">
        <f t="shared" si="418"/>
        <v>120</v>
      </c>
      <c r="K940" s="211"/>
      <c r="M940" s="233"/>
      <c r="N940" s="1"/>
      <c r="O940" s="1"/>
      <c r="P940" s="1"/>
      <c r="AF940" s="1"/>
      <c r="AG940" s="1"/>
      <c r="AI940" s="1"/>
      <c r="AJ940" s="1"/>
      <c r="AL940" s="1"/>
    </row>
    <row r="941" spans="1:38" ht="47.85" customHeight="1" x14ac:dyDescent="0.25">
      <c r="A941" s="199" t="s">
        <v>646</v>
      </c>
      <c r="B941" s="197">
        <v>908</v>
      </c>
      <c r="C941" s="200" t="s">
        <v>123</v>
      </c>
      <c r="D941" s="200" t="s">
        <v>137</v>
      </c>
      <c r="E941" s="200"/>
      <c r="F941" s="200"/>
      <c r="G941" s="198">
        <f>G942</f>
        <v>120</v>
      </c>
      <c r="H941" s="198">
        <f t="shared" si="418"/>
        <v>120</v>
      </c>
      <c r="I941" s="198">
        <f t="shared" si="418"/>
        <v>120</v>
      </c>
      <c r="K941" s="211"/>
      <c r="M941" s="233"/>
      <c r="N941" s="1"/>
      <c r="O941" s="1"/>
      <c r="P941" s="1"/>
      <c r="AF941" s="1"/>
      <c r="AG941" s="1"/>
      <c r="AI941" s="1"/>
      <c r="AJ941" s="1"/>
      <c r="AL941" s="1"/>
    </row>
    <row r="942" spans="1:38" ht="21.75" customHeight="1" x14ac:dyDescent="0.25">
      <c r="A942" s="199" t="s">
        <v>100</v>
      </c>
      <c r="B942" s="197">
        <v>908</v>
      </c>
      <c r="C942" s="200" t="s">
        <v>123</v>
      </c>
      <c r="D942" s="200" t="s">
        <v>137</v>
      </c>
      <c r="E942" s="200" t="s">
        <v>334</v>
      </c>
      <c r="F942" s="200"/>
      <c r="G942" s="198">
        <f t="shared" si="418"/>
        <v>120</v>
      </c>
      <c r="H942" s="198">
        <f t="shared" si="418"/>
        <v>120</v>
      </c>
      <c r="I942" s="198">
        <f t="shared" si="418"/>
        <v>120</v>
      </c>
      <c r="M942" s="233"/>
      <c r="N942" s="1"/>
      <c r="O942" s="1"/>
      <c r="P942" s="1"/>
      <c r="AF942" s="1"/>
      <c r="AG942" s="1"/>
      <c r="AI942" s="1"/>
      <c r="AJ942" s="1"/>
      <c r="AL942" s="1"/>
    </row>
    <row r="943" spans="1:38" ht="31.5" x14ac:dyDescent="0.25">
      <c r="A943" s="199" t="s">
        <v>335</v>
      </c>
      <c r="B943" s="197">
        <v>908</v>
      </c>
      <c r="C943" s="200" t="s">
        <v>123</v>
      </c>
      <c r="D943" s="200" t="s">
        <v>137</v>
      </c>
      <c r="E943" s="200" t="s">
        <v>333</v>
      </c>
      <c r="F943" s="200"/>
      <c r="G943" s="198">
        <f t="shared" si="418"/>
        <v>120</v>
      </c>
      <c r="H943" s="198">
        <f t="shared" si="418"/>
        <v>120</v>
      </c>
      <c r="I943" s="198">
        <f t="shared" si="418"/>
        <v>120</v>
      </c>
      <c r="M943" s="233"/>
      <c r="N943" s="1"/>
      <c r="O943" s="1"/>
      <c r="P943" s="1"/>
      <c r="AF943" s="1"/>
      <c r="AG943" s="1"/>
      <c r="AI943" s="1"/>
      <c r="AJ943" s="1"/>
      <c r="AL943" s="1"/>
    </row>
    <row r="944" spans="1:38" ht="15.75" x14ac:dyDescent="0.25">
      <c r="A944" s="367" t="s">
        <v>129</v>
      </c>
      <c r="B944" s="491">
        <v>908</v>
      </c>
      <c r="C944" s="370" t="s">
        <v>123</v>
      </c>
      <c r="D944" s="370" t="s">
        <v>137</v>
      </c>
      <c r="E944" s="370" t="s">
        <v>338</v>
      </c>
      <c r="F944" s="370"/>
      <c r="G944" s="201">
        <f t="shared" si="418"/>
        <v>120</v>
      </c>
      <c r="H944" s="201">
        <f t="shared" si="418"/>
        <v>120</v>
      </c>
      <c r="I944" s="201">
        <f t="shared" si="418"/>
        <v>120</v>
      </c>
      <c r="M944" s="233"/>
      <c r="N944" s="1"/>
      <c r="O944" s="1"/>
      <c r="P944" s="1"/>
      <c r="AF944" s="1"/>
      <c r="AG944" s="1"/>
      <c r="AI944" s="1"/>
      <c r="AJ944" s="1"/>
      <c r="AL944" s="1"/>
    </row>
    <row r="945" spans="1:38" ht="31.5" x14ac:dyDescent="0.25">
      <c r="A945" s="367" t="s">
        <v>91</v>
      </c>
      <c r="B945" s="491">
        <v>908</v>
      </c>
      <c r="C945" s="370" t="s">
        <v>123</v>
      </c>
      <c r="D945" s="370" t="s">
        <v>137</v>
      </c>
      <c r="E945" s="370" t="s">
        <v>338</v>
      </c>
      <c r="F945" s="370" t="s">
        <v>92</v>
      </c>
      <c r="G945" s="201">
        <f t="shared" si="418"/>
        <v>120</v>
      </c>
      <c r="H945" s="201">
        <f t="shared" si="418"/>
        <v>120</v>
      </c>
      <c r="I945" s="201">
        <f t="shared" si="418"/>
        <v>120</v>
      </c>
      <c r="M945" s="233"/>
      <c r="N945" s="1"/>
      <c r="O945" s="1"/>
      <c r="P945" s="1"/>
      <c r="AF945" s="1"/>
      <c r="AG945" s="1"/>
      <c r="AI945" s="1"/>
      <c r="AJ945" s="1"/>
      <c r="AL945" s="1"/>
    </row>
    <row r="946" spans="1:38" ht="31.5" x14ac:dyDescent="0.25">
      <c r="A946" s="367" t="s">
        <v>93</v>
      </c>
      <c r="B946" s="491">
        <v>908</v>
      </c>
      <c r="C946" s="370" t="s">
        <v>123</v>
      </c>
      <c r="D946" s="370" t="s">
        <v>137</v>
      </c>
      <c r="E946" s="370" t="s">
        <v>338</v>
      </c>
      <c r="F946" s="370" t="s">
        <v>94</v>
      </c>
      <c r="G946" s="201">
        <v>120</v>
      </c>
      <c r="H946" s="201">
        <v>120</v>
      </c>
      <c r="I946" s="201">
        <v>120</v>
      </c>
      <c r="M946" s="233"/>
      <c r="N946" s="1"/>
      <c r="O946" s="1"/>
      <c r="P946" s="1"/>
      <c r="AF946" s="1"/>
      <c r="AG946" s="1"/>
      <c r="AI946" s="1"/>
      <c r="AJ946" s="1"/>
      <c r="AL946" s="1"/>
    </row>
    <row r="947" spans="1:38" ht="15.75" x14ac:dyDescent="0.25">
      <c r="A947" s="199" t="s">
        <v>130</v>
      </c>
      <c r="B947" s="197">
        <v>908</v>
      </c>
      <c r="C947" s="200" t="s">
        <v>106</v>
      </c>
      <c r="D947" s="200"/>
      <c r="E947" s="200"/>
      <c r="F947" s="200"/>
      <c r="G947" s="198">
        <f>G948+G954</f>
        <v>6644.5</v>
      </c>
      <c r="H947" s="198">
        <f t="shared" ref="H947:I947" si="419">H948+H954</f>
        <v>6902.88</v>
      </c>
      <c r="I947" s="198">
        <f t="shared" si="419"/>
        <v>7134.87</v>
      </c>
      <c r="M947" s="233"/>
      <c r="N947" s="1"/>
      <c r="O947" s="1"/>
      <c r="P947" s="1"/>
      <c r="AF947" s="1"/>
      <c r="AG947" s="1"/>
      <c r="AI947" s="1"/>
      <c r="AJ947" s="1"/>
      <c r="AL947" s="1"/>
    </row>
    <row r="948" spans="1:38" ht="15.75" x14ac:dyDescent="0.25">
      <c r="A948" s="199" t="s">
        <v>204</v>
      </c>
      <c r="B948" s="197">
        <v>908</v>
      </c>
      <c r="C948" s="200" t="s">
        <v>106</v>
      </c>
      <c r="D948" s="200" t="s">
        <v>162</v>
      </c>
      <c r="E948" s="200"/>
      <c r="F948" s="200"/>
      <c r="G948" s="198">
        <f t="shared" ref="G948:I952" si="420">G949</f>
        <v>3258</v>
      </c>
      <c r="H948" s="198">
        <f t="shared" si="420"/>
        <v>3258</v>
      </c>
      <c r="I948" s="198">
        <f t="shared" si="420"/>
        <v>3258</v>
      </c>
      <c r="M948" s="113"/>
      <c r="N948" s="1"/>
      <c r="O948" s="1"/>
      <c r="P948" s="1"/>
      <c r="AF948" s="1"/>
      <c r="AG948" s="1"/>
      <c r="AI948" s="1"/>
      <c r="AJ948" s="1"/>
      <c r="AL948" s="1"/>
    </row>
    <row r="949" spans="1:38" ht="15.75" x14ac:dyDescent="0.25">
      <c r="A949" s="199" t="s">
        <v>100</v>
      </c>
      <c r="B949" s="197">
        <v>908</v>
      </c>
      <c r="C949" s="200" t="s">
        <v>106</v>
      </c>
      <c r="D949" s="200" t="s">
        <v>162</v>
      </c>
      <c r="E949" s="200" t="s">
        <v>334</v>
      </c>
      <c r="F949" s="200"/>
      <c r="G949" s="198">
        <f t="shared" si="420"/>
        <v>3258</v>
      </c>
      <c r="H949" s="198">
        <f t="shared" si="420"/>
        <v>3258</v>
      </c>
      <c r="I949" s="198">
        <f t="shared" si="420"/>
        <v>3258</v>
      </c>
      <c r="M949" s="113"/>
      <c r="N949" s="1"/>
      <c r="O949" s="1"/>
      <c r="P949" s="1"/>
      <c r="AF949" s="1"/>
      <c r="AG949" s="1"/>
      <c r="AI949" s="1"/>
      <c r="AJ949" s="1"/>
      <c r="AL949" s="1"/>
    </row>
    <row r="950" spans="1:38" ht="31.5" x14ac:dyDescent="0.25">
      <c r="A950" s="199" t="s">
        <v>335</v>
      </c>
      <c r="B950" s="197">
        <v>908</v>
      </c>
      <c r="C950" s="200" t="s">
        <v>106</v>
      </c>
      <c r="D950" s="200" t="s">
        <v>162</v>
      </c>
      <c r="E950" s="200" t="s">
        <v>333</v>
      </c>
      <c r="F950" s="200"/>
      <c r="G950" s="198">
        <f t="shared" si="420"/>
        <v>3258</v>
      </c>
      <c r="H950" s="198">
        <f t="shared" si="420"/>
        <v>3258</v>
      </c>
      <c r="I950" s="198">
        <f t="shared" si="420"/>
        <v>3258</v>
      </c>
      <c r="M950" s="113"/>
      <c r="N950" s="1"/>
      <c r="O950" s="1"/>
      <c r="P950" s="1"/>
      <c r="AF950" s="1"/>
      <c r="AG950" s="1"/>
      <c r="AI950" s="1"/>
      <c r="AJ950" s="1"/>
      <c r="AL950" s="1"/>
    </row>
    <row r="951" spans="1:38" ht="18" customHeight="1" x14ac:dyDescent="0.25">
      <c r="A951" s="367" t="s">
        <v>205</v>
      </c>
      <c r="B951" s="491">
        <v>908</v>
      </c>
      <c r="C951" s="370" t="s">
        <v>106</v>
      </c>
      <c r="D951" s="370" t="s">
        <v>162</v>
      </c>
      <c r="E951" s="370" t="s">
        <v>393</v>
      </c>
      <c r="F951" s="370"/>
      <c r="G951" s="201">
        <f t="shared" si="420"/>
        <v>3258</v>
      </c>
      <c r="H951" s="201">
        <f t="shared" si="420"/>
        <v>3258</v>
      </c>
      <c r="I951" s="201">
        <f t="shared" si="420"/>
        <v>3258</v>
      </c>
      <c r="M951" s="113"/>
      <c r="N951" s="1"/>
      <c r="O951" s="1"/>
      <c r="P951" s="1"/>
      <c r="AF951" s="1"/>
      <c r="AG951" s="1"/>
      <c r="AI951" s="1"/>
      <c r="AJ951" s="1"/>
      <c r="AL951" s="1"/>
    </row>
    <row r="952" spans="1:38" ht="31.5" x14ac:dyDescent="0.25">
      <c r="A952" s="367" t="s">
        <v>91</v>
      </c>
      <c r="B952" s="491">
        <v>908</v>
      </c>
      <c r="C952" s="370" t="s">
        <v>106</v>
      </c>
      <c r="D952" s="370" t="s">
        <v>162</v>
      </c>
      <c r="E952" s="370" t="s">
        <v>393</v>
      </c>
      <c r="F952" s="370" t="s">
        <v>92</v>
      </c>
      <c r="G952" s="201">
        <f t="shared" si="420"/>
        <v>3258</v>
      </c>
      <c r="H952" s="201">
        <f t="shared" si="420"/>
        <v>3258</v>
      </c>
      <c r="I952" s="201">
        <f t="shared" si="420"/>
        <v>3258</v>
      </c>
      <c r="M952" s="113"/>
      <c r="N952" s="1"/>
      <c r="O952" s="1"/>
      <c r="P952" s="1"/>
      <c r="AF952" s="1"/>
      <c r="AG952" s="1"/>
      <c r="AI952" s="1"/>
      <c r="AJ952" s="1"/>
      <c r="AL952" s="1"/>
    </row>
    <row r="953" spans="1:38" ht="31.5" x14ac:dyDescent="0.25">
      <c r="A953" s="367" t="s">
        <v>93</v>
      </c>
      <c r="B953" s="491">
        <v>908</v>
      </c>
      <c r="C953" s="370" t="s">
        <v>106</v>
      </c>
      <c r="D953" s="370" t="s">
        <v>162</v>
      </c>
      <c r="E953" s="370" t="s">
        <v>393</v>
      </c>
      <c r="F953" s="370" t="s">
        <v>94</v>
      </c>
      <c r="G953" s="201">
        <v>3258</v>
      </c>
      <c r="H953" s="201">
        <v>3258</v>
      </c>
      <c r="I953" s="201">
        <v>3258</v>
      </c>
      <c r="M953" s="113"/>
      <c r="N953" s="1"/>
      <c r="O953" s="1"/>
      <c r="P953" s="1"/>
      <c r="AF953" s="1"/>
      <c r="AG953" s="1"/>
      <c r="AI953" s="1"/>
      <c r="AJ953" s="1"/>
      <c r="AL953" s="1"/>
    </row>
    <row r="954" spans="1:38" ht="15.75" x14ac:dyDescent="0.25">
      <c r="A954" s="199" t="s">
        <v>206</v>
      </c>
      <c r="B954" s="197">
        <v>908</v>
      </c>
      <c r="C954" s="200" t="s">
        <v>106</v>
      </c>
      <c r="D954" s="200" t="s">
        <v>125</v>
      </c>
      <c r="E954" s="370"/>
      <c r="F954" s="200"/>
      <c r="G954" s="198">
        <f>G955</f>
        <v>3386.5</v>
      </c>
      <c r="H954" s="198">
        <f t="shared" ref="H954:I954" si="421">H955</f>
        <v>3644.88</v>
      </c>
      <c r="I954" s="198">
        <f t="shared" si="421"/>
        <v>3876.87</v>
      </c>
      <c r="M954" s="113"/>
      <c r="N954" s="1"/>
      <c r="O954" s="1"/>
      <c r="P954" s="1"/>
      <c r="AF954" s="1"/>
      <c r="AG954" s="1"/>
      <c r="AI954" s="1"/>
      <c r="AJ954" s="1"/>
      <c r="AL954" s="1"/>
    </row>
    <row r="955" spans="1:38" ht="49.9" customHeight="1" x14ac:dyDescent="0.25">
      <c r="A955" s="23" t="s">
        <v>890</v>
      </c>
      <c r="B955" s="197">
        <v>908</v>
      </c>
      <c r="C955" s="200" t="s">
        <v>106</v>
      </c>
      <c r="D955" s="200" t="s">
        <v>125</v>
      </c>
      <c r="E955" s="200" t="s">
        <v>207</v>
      </c>
      <c r="F955" s="200"/>
      <c r="G955" s="198">
        <f>G956+G960</f>
        <v>3386.5</v>
      </c>
      <c r="H955" s="198">
        <f t="shared" ref="H955:I955" si="422">H956+H960</f>
        <v>3644.88</v>
      </c>
      <c r="I955" s="198">
        <f t="shared" si="422"/>
        <v>3876.87</v>
      </c>
      <c r="M955" s="113"/>
      <c r="N955" s="1"/>
      <c r="O955" s="1"/>
      <c r="P955" s="1"/>
      <c r="AF955" s="1"/>
      <c r="AG955" s="1"/>
      <c r="AI955" s="1"/>
      <c r="AJ955" s="1"/>
      <c r="AL955" s="1"/>
    </row>
    <row r="956" spans="1:38" s="113" customFormat="1" ht="31.5" hidden="1" x14ac:dyDescent="0.25">
      <c r="A956" s="23" t="s">
        <v>433</v>
      </c>
      <c r="B956" s="197">
        <v>908</v>
      </c>
      <c r="C956" s="200" t="s">
        <v>106</v>
      </c>
      <c r="D956" s="200" t="s">
        <v>125</v>
      </c>
      <c r="E956" s="6" t="s">
        <v>394</v>
      </c>
      <c r="F956" s="200"/>
      <c r="G956" s="198">
        <f t="shared" ref="G956:I958" si="423">G957</f>
        <v>0</v>
      </c>
      <c r="H956" s="198">
        <f t="shared" si="423"/>
        <v>0</v>
      </c>
      <c r="I956" s="198">
        <f t="shared" si="423"/>
        <v>0</v>
      </c>
      <c r="J956" s="267"/>
      <c r="K956" s="207"/>
      <c r="L956" s="203"/>
    </row>
    <row r="957" spans="1:38" s="113" customFormat="1" ht="15.75" hidden="1" x14ac:dyDescent="0.25">
      <c r="A957" s="20" t="s">
        <v>435</v>
      </c>
      <c r="B957" s="491">
        <v>908</v>
      </c>
      <c r="C957" s="370" t="s">
        <v>106</v>
      </c>
      <c r="D957" s="370" t="s">
        <v>125</v>
      </c>
      <c r="E957" s="369" t="s">
        <v>434</v>
      </c>
      <c r="F957" s="370"/>
      <c r="G957" s="201">
        <f t="shared" si="423"/>
        <v>0</v>
      </c>
      <c r="H957" s="201">
        <f t="shared" si="423"/>
        <v>0</v>
      </c>
      <c r="I957" s="201">
        <f t="shared" si="423"/>
        <v>0</v>
      </c>
      <c r="J957" s="267"/>
      <c r="K957" s="207"/>
      <c r="L957" s="203"/>
    </row>
    <row r="958" spans="1:38" s="113" customFormat="1" ht="31.5" hidden="1" x14ac:dyDescent="0.25">
      <c r="A958" s="367" t="s">
        <v>91</v>
      </c>
      <c r="B958" s="491">
        <v>908</v>
      </c>
      <c r="C958" s="370" t="s">
        <v>106</v>
      </c>
      <c r="D958" s="370" t="s">
        <v>125</v>
      </c>
      <c r="E958" s="369" t="s">
        <v>434</v>
      </c>
      <c r="F958" s="370" t="s">
        <v>92</v>
      </c>
      <c r="G958" s="201">
        <f t="shared" si="423"/>
        <v>0</v>
      </c>
      <c r="H958" s="201">
        <f t="shared" si="423"/>
        <v>0</v>
      </c>
      <c r="I958" s="201">
        <f t="shared" si="423"/>
        <v>0</v>
      </c>
      <c r="J958" s="267"/>
      <c r="K958" s="207"/>
      <c r="L958" s="203"/>
    </row>
    <row r="959" spans="1:38" s="113" customFormat="1" ht="31.5" hidden="1" x14ac:dyDescent="0.25">
      <c r="A959" s="367" t="s">
        <v>93</v>
      </c>
      <c r="B959" s="491">
        <v>908</v>
      </c>
      <c r="C959" s="370" t="s">
        <v>106</v>
      </c>
      <c r="D959" s="370" t="s">
        <v>125</v>
      </c>
      <c r="E959" s="369" t="s">
        <v>434</v>
      </c>
      <c r="F959" s="370" t="s">
        <v>94</v>
      </c>
      <c r="G959" s="201"/>
      <c r="H959" s="201"/>
      <c r="I959" s="201"/>
      <c r="J959" s="267"/>
      <c r="K959" s="207"/>
      <c r="L959" s="203"/>
    </row>
    <row r="960" spans="1:38" s="113" customFormat="1" ht="31.5" x14ac:dyDescent="0.25">
      <c r="A960" s="23" t="s">
        <v>485</v>
      </c>
      <c r="B960" s="197">
        <v>908</v>
      </c>
      <c r="C960" s="200" t="s">
        <v>106</v>
      </c>
      <c r="D960" s="200" t="s">
        <v>125</v>
      </c>
      <c r="E960" s="200" t="s">
        <v>395</v>
      </c>
      <c r="F960" s="200"/>
      <c r="G960" s="198">
        <f>G961+G968</f>
        <v>3386.5</v>
      </c>
      <c r="H960" s="198">
        <f t="shared" ref="H960:I960" si="424">H961+H968</f>
        <v>3644.88</v>
      </c>
      <c r="I960" s="198">
        <f t="shared" si="424"/>
        <v>3876.87</v>
      </c>
      <c r="J960" s="267"/>
      <c r="K960" s="207"/>
      <c r="L960" s="203"/>
    </row>
    <row r="961" spans="1:38" ht="15.75" x14ac:dyDescent="0.25">
      <c r="A961" s="20" t="s">
        <v>208</v>
      </c>
      <c r="B961" s="491">
        <v>908</v>
      </c>
      <c r="C961" s="370" t="s">
        <v>106</v>
      </c>
      <c r="D961" s="370" t="s">
        <v>125</v>
      </c>
      <c r="E961" s="369" t="s">
        <v>436</v>
      </c>
      <c r="F961" s="370"/>
      <c r="G961" s="201">
        <f>G964+G966+G962</f>
        <v>3386.5</v>
      </c>
      <c r="H961" s="201">
        <f t="shared" ref="H961:I961" si="425">H964+H966+H962</f>
        <v>3644.88</v>
      </c>
      <c r="I961" s="201">
        <f t="shared" si="425"/>
        <v>3876.87</v>
      </c>
      <c r="M961" s="113"/>
      <c r="N961" s="1"/>
      <c r="O961" s="1"/>
      <c r="P961" s="1"/>
      <c r="AF961" s="1"/>
      <c r="AG961" s="1"/>
      <c r="AI961" s="1"/>
      <c r="AJ961" s="1"/>
      <c r="AL961" s="1"/>
    </row>
    <row r="962" spans="1:38" s="113" customFormat="1" ht="78.75" hidden="1" x14ac:dyDescent="0.25">
      <c r="A962" s="367" t="s">
        <v>87</v>
      </c>
      <c r="B962" s="491">
        <v>908</v>
      </c>
      <c r="C962" s="370" t="s">
        <v>106</v>
      </c>
      <c r="D962" s="370" t="s">
        <v>125</v>
      </c>
      <c r="E962" s="369" t="s">
        <v>436</v>
      </c>
      <c r="F962" s="370" t="s">
        <v>88</v>
      </c>
      <c r="G962" s="201">
        <f>G963</f>
        <v>0</v>
      </c>
      <c r="H962" s="201">
        <f t="shared" ref="H962:I962" si="426">H963</f>
        <v>0</v>
      </c>
      <c r="I962" s="201">
        <f t="shared" si="426"/>
        <v>0</v>
      </c>
      <c r="J962" s="267"/>
      <c r="K962" s="207"/>
      <c r="L962" s="203"/>
    </row>
    <row r="963" spans="1:38" s="113" customFormat="1" ht="15.75" hidden="1" x14ac:dyDescent="0.25">
      <c r="A963" s="367" t="s">
        <v>171</v>
      </c>
      <c r="B963" s="491">
        <v>908</v>
      </c>
      <c r="C963" s="370" t="s">
        <v>106</v>
      </c>
      <c r="D963" s="370" t="s">
        <v>125</v>
      </c>
      <c r="E963" s="369" t="s">
        <v>436</v>
      </c>
      <c r="F963" s="370" t="s">
        <v>120</v>
      </c>
      <c r="G963" s="201"/>
      <c r="H963" s="201"/>
      <c r="I963" s="201"/>
      <c r="J963" s="267"/>
      <c r="K963" s="207"/>
      <c r="L963" s="203"/>
    </row>
    <row r="964" spans="1:38" ht="31.5" x14ac:dyDescent="0.25">
      <c r="A964" s="367" t="s">
        <v>91</v>
      </c>
      <c r="B964" s="491">
        <v>908</v>
      </c>
      <c r="C964" s="370" t="s">
        <v>106</v>
      </c>
      <c r="D964" s="370" t="s">
        <v>125</v>
      </c>
      <c r="E964" s="369" t="s">
        <v>436</v>
      </c>
      <c r="F964" s="370" t="s">
        <v>92</v>
      </c>
      <c r="G964" s="201">
        <f>G965</f>
        <v>3386.5</v>
      </c>
      <c r="H964" s="201">
        <f t="shared" ref="H964:I964" si="427">H965</f>
        <v>3644.88</v>
      </c>
      <c r="I964" s="201">
        <f t="shared" si="427"/>
        <v>3876.87</v>
      </c>
      <c r="M964" s="113"/>
      <c r="N964" s="1"/>
      <c r="O964" s="1"/>
      <c r="P964" s="1"/>
      <c r="AF964" s="1"/>
      <c r="AG964" s="1"/>
      <c r="AI964" s="1"/>
      <c r="AJ964" s="1"/>
      <c r="AL964" s="1"/>
    </row>
    <row r="965" spans="1:38" ht="31.5" x14ac:dyDescent="0.25">
      <c r="A965" s="367" t="s">
        <v>93</v>
      </c>
      <c r="B965" s="491">
        <v>908</v>
      </c>
      <c r="C965" s="370" t="s">
        <v>106</v>
      </c>
      <c r="D965" s="370" t="s">
        <v>125</v>
      </c>
      <c r="E965" s="369" t="s">
        <v>436</v>
      </c>
      <c r="F965" s="370" t="s">
        <v>94</v>
      </c>
      <c r="G965" s="201">
        <f>2533+41.5+812</f>
        <v>3386.5</v>
      </c>
      <c r="H965" s="201">
        <f>2681+963.88</f>
        <v>3644.88</v>
      </c>
      <c r="I965" s="201">
        <f>2793+1083.87</f>
        <v>3876.87</v>
      </c>
      <c r="K965" s="207" t="s">
        <v>1087</v>
      </c>
      <c r="M965" s="113"/>
      <c r="N965" s="1"/>
      <c r="O965" s="1"/>
      <c r="P965" s="1"/>
      <c r="AF965" s="1"/>
      <c r="AG965" s="1"/>
      <c r="AI965" s="1"/>
      <c r="AJ965" s="1"/>
      <c r="AL965" s="1"/>
    </row>
    <row r="966" spans="1:38" ht="15.75" hidden="1" x14ac:dyDescent="0.25">
      <c r="A966" s="367" t="s">
        <v>95</v>
      </c>
      <c r="B966" s="491">
        <v>908</v>
      </c>
      <c r="C966" s="370" t="s">
        <v>106</v>
      </c>
      <c r="D966" s="370" t="s">
        <v>125</v>
      </c>
      <c r="E966" s="369" t="s">
        <v>436</v>
      </c>
      <c r="F966" s="370" t="s">
        <v>101</v>
      </c>
      <c r="G966" s="201">
        <f>G967</f>
        <v>0</v>
      </c>
      <c r="H966" s="201">
        <f t="shared" ref="H966:I966" si="428">H967</f>
        <v>0</v>
      </c>
      <c r="I966" s="201">
        <f t="shared" si="428"/>
        <v>0</v>
      </c>
      <c r="M966" s="113"/>
      <c r="N966" s="1"/>
      <c r="O966" s="1"/>
      <c r="P966" s="1"/>
      <c r="AF966" s="1"/>
      <c r="AG966" s="1"/>
      <c r="AI966" s="1"/>
      <c r="AJ966" s="1"/>
      <c r="AL966" s="1"/>
    </row>
    <row r="967" spans="1:38" ht="15.75" hidden="1" x14ac:dyDescent="0.25">
      <c r="A967" s="367" t="s">
        <v>226</v>
      </c>
      <c r="B967" s="491">
        <v>908</v>
      </c>
      <c r="C967" s="370" t="s">
        <v>106</v>
      </c>
      <c r="D967" s="370" t="s">
        <v>125</v>
      </c>
      <c r="E967" s="369" t="s">
        <v>436</v>
      </c>
      <c r="F967" s="370" t="s">
        <v>97</v>
      </c>
      <c r="G967" s="201">
        <v>0</v>
      </c>
      <c r="H967" s="201">
        <v>0</v>
      </c>
      <c r="I967" s="201">
        <v>0</v>
      </c>
      <c r="M967" s="113"/>
      <c r="N967" s="1"/>
      <c r="O967" s="1"/>
      <c r="P967" s="1"/>
      <c r="AF967" s="1"/>
      <c r="AG967" s="1"/>
      <c r="AI967" s="1"/>
      <c r="AJ967" s="1"/>
      <c r="AL967" s="1"/>
    </row>
    <row r="968" spans="1:38" s="366" customFormat="1" ht="15.75" hidden="1" x14ac:dyDescent="0.25">
      <c r="A968" s="90" t="s">
        <v>876</v>
      </c>
      <c r="B968" s="491">
        <v>908</v>
      </c>
      <c r="C968" s="370" t="s">
        <v>106</v>
      </c>
      <c r="D968" s="370" t="s">
        <v>125</v>
      </c>
      <c r="E968" s="369" t="s">
        <v>877</v>
      </c>
      <c r="F968" s="370"/>
      <c r="G968" s="201">
        <f>G969</f>
        <v>0</v>
      </c>
      <c r="H968" s="201">
        <f t="shared" ref="H968:I969" si="429">H969</f>
        <v>0</v>
      </c>
      <c r="I968" s="201">
        <f t="shared" si="429"/>
        <v>0</v>
      </c>
      <c r="J968" s="267"/>
      <c r="K968" s="207"/>
      <c r="L968" s="203"/>
    </row>
    <row r="969" spans="1:38" s="366" customFormat="1" ht="31.5" hidden="1" x14ac:dyDescent="0.25">
      <c r="A969" s="367" t="s">
        <v>91</v>
      </c>
      <c r="B969" s="491">
        <v>908</v>
      </c>
      <c r="C969" s="370" t="s">
        <v>106</v>
      </c>
      <c r="D969" s="370" t="s">
        <v>125</v>
      </c>
      <c r="E969" s="369" t="s">
        <v>877</v>
      </c>
      <c r="F969" s="370" t="s">
        <v>92</v>
      </c>
      <c r="G969" s="201">
        <f>G970</f>
        <v>0</v>
      </c>
      <c r="H969" s="201">
        <f t="shared" si="429"/>
        <v>0</v>
      </c>
      <c r="I969" s="201">
        <f t="shared" si="429"/>
        <v>0</v>
      </c>
      <c r="J969" s="267"/>
      <c r="K969" s="207"/>
      <c r="L969" s="203"/>
    </row>
    <row r="970" spans="1:38" s="366" customFormat="1" ht="31.5" hidden="1" x14ac:dyDescent="0.25">
      <c r="A970" s="367" t="s">
        <v>93</v>
      </c>
      <c r="B970" s="491">
        <v>908</v>
      </c>
      <c r="C970" s="370" t="s">
        <v>106</v>
      </c>
      <c r="D970" s="370" t="s">
        <v>125</v>
      </c>
      <c r="E970" s="369" t="s">
        <v>877</v>
      </c>
      <c r="F970" s="370" t="s">
        <v>94</v>
      </c>
      <c r="G970" s="201"/>
      <c r="H970" s="201"/>
      <c r="I970" s="201"/>
      <c r="J970" s="267"/>
      <c r="K970" s="207"/>
      <c r="L970" s="203"/>
    </row>
    <row r="971" spans="1:38" ht="15.75" x14ac:dyDescent="0.25">
      <c r="A971" s="199" t="s">
        <v>187</v>
      </c>
      <c r="B971" s="197">
        <v>908</v>
      </c>
      <c r="C971" s="200" t="s">
        <v>132</v>
      </c>
      <c r="D971" s="200"/>
      <c r="E971" s="200"/>
      <c r="F971" s="200"/>
      <c r="G971" s="198">
        <f>G972+G991+G1063+G1125</f>
        <v>103307.56621000002</v>
      </c>
      <c r="H971" s="198">
        <f>H972+H991+H1063+H1125</f>
        <v>45432.224970000003</v>
      </c>
      <c r="I971" s="198">
        <f>I972+I991+I1063+I1125</f>
        <v>43623.027289999998</v>
      </c>
      <c r="M971" s="113"/>
      <c r="N971" s="1"/>
      <c r="O971" s="1"/>
      <c r="P971" s="1"/>
      <c r="AF971" s="1"/>
      <c r="AG971" s="1"/>
      <c r="AI971" s="1"/>
      <c r="AJ971" s="1"/>
      <c r="AL971" s="1"/>
    </row>
    <row r="972" spans="1:38" ht="15.75" x14ac:dyDescent="0.25">
      <c r="A972" s="199" t="s">
        <v>188</v>
      </c>
      <c r="B972" s="197">
        <v>908</v>
      </c>
      <c r="C972" s="200" t="s">
        <v>132</v>
      </c>
      <c r="D972" s="200" t="s">
        <v>84</v>
      </c>
      <c r="E972" s="200"/>
      <c r="F972" s="200"/>
      <c r="G972" s="198">
        <f>G973+G986</f>
        <v>14250.23</v>
      </c>
      <c r="H972" s="198">
        <f t="shared" ref="H972:I972" si="430">H973+H986</f>
        <v>1775.52</v>
      </c>
      <c r="I972" s="198">
        <f t="shared" si="430"/>
        <v>0</v>
      </c>
      <c r="M972" s="113"/>
      <c r="N972" s="1"/>
      <c r="O972" s="1"/>
      <c r="P972" s="1"/>
      <c r="AF972" s="1"/>
      <c r="AG972" s="1"/>
      <c r="AI972" s="1"/>
      <c r="AJ972" s="1"/>
      <c r="AL972" s="1"/>
    </row>
    <row r="973" spans="1:38" ht="15.75" x14ac:dyDescent="0.25">
      <c r="A973" s="199" t="s">
        <v>100</v>
      </c>
      <c r="B973" s="197">
        <v>908</v>
      </c>
      <c r="C973" s="200" t="s">
        <v>132</v>
      </c>
      <c r="D973" s="200" t="s">
        <v>84</v>
      </c>
      <c r="E973" s="200" t="s">
        <v>334</v>
      </c>
      <c r="F973" s="200"/>
      <c r="G973" s="198">
        <f>G974</f>
        <v>6830.4</v>
      </c>
      <c r="H973" s="198">
        <f t="shared" ref="H973:I973" si="431">H974</f>
        <v>1775.52</v>
      </c>
      <c r="I973" s="198">
        <f t="shared" si="431"/>
        <v>0</v>
      </c>
      <c r="M973" s="113"/>
      <c r="N973" s="1"/>
      <c r="O973" s="1"/>
      <c r="P973" s="1"/>
      <c r="AF973" s="1"/>
      <c r="AG973" s="1"/>
      <c r="AI973" s="1"/>
      <c r="AJ973" s="1"/>
      <c r="AL973" s="1"/>
    </row>
    <row r="974" spans="1:38" ht="31.5" x14ac:dyDescent="0.25">
      <c r="A974" s="199" t="s">
        <v>335</v>
      </c>
      <c r="B974" s="197">
        <v>908</v>
      </c>
      <c r="C974" s="200" t="s">
        <v>132</v>
      </c>
      <c r="D974" s="200" t="s">
        <v>84</v>
      </c>
      <c r="E974" s="200" t="s">
        <v>333</v>
      </c>
      <c r="F974" s="200"/>
      <c r="G974" s="198">
        <f>G975+G980+G983</f>
        <v>6830.4</v>
      </c>
      <c r="H974" s="198">
        <f t="shared" ref="H974:I974" si="432">H975+H980+H983</f>
        <v>1775.52</v>
      </c>
      <c r="I974" s="198">
        <f t="shared" si="432"/>
        <v>0</v>
      </c>
      <c r="M974" s="113"/>
      <c r="N974" s="1"/>
      <c r="O974" s="1"/>
      <c r="P974" s="1"/>
      <c r="AF974" s="1"/>
      <c r="AG974" s="1"/>
      <c r="AI974" s="1"/>
      <c r="AJ974" s="1"/>
      <c r="AL974" s="1"/>
    </row>
    <row r="975" spans="1:38" ht="15.75" hidden="1" x14ac:dyDescent="0.25">
      <c r="A975" s="367" t="s">
        <v>209</v>
      </c>
      <c r="B975" s="491">
        <v>908</v>
      </c>
      <c r="C975" s="370" t="s">
        <v>275</v>
      </c>
      <c r="D975" s="370" t="s">
        <v>84</v>
      </c>
      <c r="E975" s="370" t="s">
        <v>396</v>
      </c>
      <c r="F975" s="200"/>
      <c r="G975" s="201">
        <f>G978+G976</f>
        <v>0</v>
      </c>
      <c r="H975" s="201">
        <f t="shared" ref="H975:I975" si="433">H978+H976</f>
        <v>0</v>
      </c>
      <c r="I975" s="201">
        <f t="shared" si="433"/>
        <v>0</v>
      </c>
      <c r="M975" s="113"/>
      <c r="N975" s="1"/>
      <c r="O975" s="1"/>
      <c r="P975" s="1"/>
      <c r="AF975" s="1"/>
      <c r="AG975" s="1"/>
      <c r="AI975" s="1"/>
      <c r="AJ975" s="1"/>
      <c r="AL975" s="1"/>
    </row>
    <row r="976" spans="1:38" s="113" customFormat="1" ht="31.5" hidden="1" x14ac:dyDescent="0.25">
      <c r="A976" s="367" t="s">
        <v>91</v>
      </c>
      <c r="B976" s="491">
        <v>908</v>
      </c>
      <c r="C976" s="370" t="s">
        <v>132</v>
      </c>
      <c r="D976" s="370" t="s">
        <v>84</v>
      </c>
      <c r="E976" s="370" t="s">
        <v>396</v>
      </c>
      <c r="F976" s="370" t="s">
        <v>92</v>
      </c>
      <c r="G976" s="201">
        <f>G977</f>
        <v>0</v>
      </c>
      <c r="H976" s="201">
        <f t="shared" ref="H976:I976" si="434">H977</f>
        <v>0</v>
      </c>
      <c r="I976" s="201">
        <f t="shared" si="434"/>
        <v>0</v>
      </c>
      <c r="J976" s="267"/>
      <c r="K976" s="207"/>
      <c r="L976" s="203"/>
    </row>
    <row r="977" spans="1:38" s="113" customFormat="1" ht="31.5" hidden="1" x14ac:dyDescent="0.25">
      <c r="A977" s="367" t="s">
        <v>93</v>
      </c>
      <c r="B977" s="491">
        <v>908</v>
      </c>
      <c r="C977" s="370" t="s">
        <v>132</v>
      </c>
      <c r="D977" s="370" t="s">
        <v>84</v>
      </c>
      <c r="E977" s="370" t="s">
        <v>396</v>
      </c>
      <c r="F977" s="370" t="s">
        <v>94</v>
      </c>
      <c r="G977" s="201"/>
      <c r="H977" s="201"/>
      <c r="I977" s="201"/>
      <c r="J977" s="267"/>
      <c r="K977" s="207"/>
      <c r="L977" s="203"/>
    </row>
    <row r="978" spans="1:38" ht="15.75" hidden="1" x14ac:dyDescent="0.25">
      <c r="A978" s="367" t="s">
        <v>95</v>
      </c>
      <c r="B978" s="491">
        <v>908</v>
      </c>
      <c r="C978" s="370" t="s">
        <v>132</v>
      </c>
      <c r="D978" s="370" t="s">
        <v>84</v>
      </c>
      <c r="E978" s="370" t="s">
        <v>396</v>
      </c>
      <c r="F978" s="370" t="s">
        <v>101</v>
      </c>
      <c r="G978" s="201">
        <f>G979</f>
        <v>0</v>
      </c>
      <c r="H978" s="201">
        <f t="shared" ref="H978:I978" si="435">H979</f>
        <v>0</v>
      </c>
      <c r="I978" s="201">
        <f t="shared" si="435"/>
        <v>0</v>
      </c>
      <c r="M978" s="113"/>
      <c r="N978" s="1"/>
      <c r="O978" s="1"/>
      <c r="P978" s="1"/>
      <c r="AF978" s="1"/>
      <c r="AG978" s="1"/>
      <c r="AI978" s="1"/>
      <c r="AJ978" s="1"/>
      <c r="AL978" s="1"/>
    </row>
    <row r="979" spans="1:38" ht="48.75" hidden="1" customHeight="1" x14ac:dyDescent="0.25">
      <c r="A979" s="367" t="s">
        <v>113</v>
      </c>
      <c r="B979" s="491">
        <v>908</v>
      </c>
      <c r="C979" s="370" t="s">
        <v>132</v>
      </c>
      <c r="D979" s="370" t="s">
        <v>84</v>
      </c>
      <c r="E979" s="370" t="s">
        <v>396</v>
      </c>
      <c r="F979" s="370" t="s">
        <v>108</v>
      </c>
      <c r="G979" s="201"/>
      <c r="H979" s="201"/>
      <c r="I979" s="201"/>
      <c r="M979" s="113"/>
      <c r="N979" s="1"/>
      <c r="O979" s="1"/>
      <c r="P979" s="1"/>
      <c r="AF979" s="1"/>
      <c r="AG979" s="1"/>
      <c r="AI979" s="1"/>
      <c r="AJ979" s="1"/>
      <c r="AL979" s="1"/>
    </row>
    <row r="980" spans="1:38" ht="31.5" x14ac:dyDescent="0.25">
      <c r="A980" s="20" t="s">
        <v>189</v>
      </c>
      <c r="B980" s="491">
        <v>908</v>
      </c>
      <c r="C980" s="370" t="s">
        <v>132</v>
      </c>
      <c r="D980" s="370" t="s">
        <v>84</v>
      </c>
      <c r="E980" s="370" t="s">
        <v>397</v>
      </c>
      <c r="F980" s="200"/>
      <c r="G980" s="201">
        <f>G981</f>
        <v>4920.3999999999996</v>
      </c>
      <c r="H980" s="201">
        <f t="shared" ref="H980:I981" si="436">H981</f>
        <v>635.52</v>
      </c>
      <c r="I980" s="201">
        <f t="shared" si="436"/>
        <v>0</v>
      </c>
      <c r="M980" s="113"/>
      <c r="N980" s="1"/>
      <c r="O980" s="1"/>
      <c r="P980" s="1"/>
      <c r="AF980" s="1"/>
      <c r="AG980" s="1"/>
      <c r="AI980" s="1"/>
      <c r="AJ980" s="1"/>
      <c r="AL980" s="1"/>
    </row>
    <row r="981" spans="1:38" ht="31.5" x14ac:dyDescent="0.25">
      <c r="A981" s="367" t="s">
        <v>91</v>
      </c>
      <c r="B981" s="491">
        <v>908</v>
      </c>
      <c r="C981" s="370" t="s">
        <v>132</v>
      </c>
      <c r="D981" s="370" t="s">
        <v>84</v>
      </c>
      <c r="E981" s="370" t="s">
        <v>397</v>
      </c>
      <c r="F981" s="370" t="s">
        <v>92</v>
      </c>
      <c r="G981" s="201">
        <f>G982</f>
        <v>4920.3999999999996</v>
      </c>
      <c r="H981" s="201">
        <f t="shared" si="436"/>
        <v>635.52</v>
      </c>
      <c r="I981" s="201">
        <f t="shared" si="436"/>
        <v>0</v>
      </c>
      <c r="M981" s="113"/>
      <c r="N981" s="1"/>
      <c r="O981" s="1"/>
      <c r="P981" s="1"/>
      <c r="AF981" s="1"/>
      <c r="AG981" s="1"/>
      <c r="AI981" s="1"/>
      <c r="AJ981" s="1"/>
      <c r="AL981" s="1"/>
    </row>
    <row r="982" spans="1:38" ht="33" customHeight="1" x14ac:dyDescent="0.25">
      <c r="A982" s="367" t="s">
        <v>93</v>
      </c>
      <c r="B982" s="491">
        <v>908</v>
      </c>
      <c r="C982" s="370" t="s">
        <v>132</v>
      </c>
      <c r="D982" s="370" t="s">
        <v>84</v>
      </c>
      <c r="E982" s="370" t="s">
        <v>397</v>
      </c>
      <c r="F982" s="370" t="s">
        <v>94</v>
      </c>
      <c r="G982" s="18">
        <v>4920.3999999999996</v>
      </c>
      <c r="H982" s="18">
        <v>635.52</v>
      </c>
      <c r="I982" s="18">
        <v>0</v>
      </c>
      <c r="M982" s="113"/>
      <c r="N982" s="1"/>
      <c r="O982" s="1"/>
      <c r="P982" s="1"/>
      <c r="AF982" s="1"/>
      <c r="AG982" s="1"/>
      <c r="AI982" s="1"/>
      <c r="AJ982" s="1"/>
      <c r="AL982" s="1"/>
    </row>
    <row r="983" spans="1:38" ht="31.5" x14ac:dyDescent="0.25">
      <c r="A983" s="20" t="s">
        <v>376</v>
      </c>
      <c r="B983" s="491">
        <v>908</v>
      </c>
      <c r="C983" s="370" t="s">
        <v>132</v>
      </c>
      <c r="D983" s="370" t="s">
        <v>84</v>
      </c>
      <c r="E983" s="370" t="s">
        <v>398</v>
      </c>
      <c r="F983" s="200"/>
      <c r="G983" s="201">
        <f>G984</f>
        <v>1910</v>
      </c>
      <c r="H983" s="201">
        <f t="shared" ref="H983:I984" si="437">H984</f>
        <v>1140</v>
      </c>
      <c r="I983" s="201">
        <f t="shared" si="437"/>
        <v>0</v>
      </c>
      <c r="M983" s="113"/>
      <c r="N983" s="1"/>
      <c r="O983" s="1"/>
      <c r="P983" s="1"/>
      <c r="AF983" s="1"/>
      <c r="AG983" s="1"/>
      <c r="AI983" s="1"/>
      <c r="AJ983" s="1"/>
      <c r="AL983" s="1"/>
    </row>
    <row r="984" spans="1:38" ht="31.5" x14ac:dyDescent="0.25">
      <c r="A984" s="367" t="s">
        <v>91</v>
      </c>
      <c r="B984" s="491">
        <v>908</v>
      </c>
      <c r="C984" s="370" t="s">
        <v>132</v>
      </c>
      <c r="D984" s="370" t="s">
        <v>84</v>
      </c>
      <c r="E984" s="370" t="s">
        <v>398</v>
      </c>
      <c r="F984" s="370" t="s">
        <v>92</v>
      </c>
      <c r="G984" s="201">
        <f>G985</f>
        <v>1910</v>
      </c>
      <c r="H984" s="201">
        <f t="shared" si="437"/>
        <v>1140</v>
      </c>
      <c r="I984" s="201">
        <f t="shared" si="437"/>
        <v>0</v>
      </c>
      <c r="M984" s="113"/>
      <c r="N984" s="1"/>
      <c r="O984" s="1"/>
      <c r="P984" s="1"/>
      <c r="AF984" s="1"/>
      <c r="AG984" s="1"/>
      <c r="AI984" s="1"/>
      <c r="AJ984" s="1"/>
      <c r="AL984" s="1"/>
    </row>
    <row r="985" spans="1:38" ht="33" customHeight="1" x14ac:dyDescent="0.25">
      <c r="A985" s="367" t="s">
        <v>93</v>
      </c>
      <c r="B985" s="491">
        <v>908</v>
      </c>
      <c r="C985" s="370" t="s">
        <v>132</v>
      </c>
      <c r="D985" s="370" t="s">
        <v>84</v>
      </c>
      <c r="E985" s="370" t="s">
        <v>398</v>
      </c>
      <c r="F985" s="370" t="s">
        <v>94</v>
      </c>
      <c r="G985" s="201">
        <f>1140-909.92807+909.92807+770</f>
        <v>1910</v>
      </c>
      <c r="H985" s="201">
        <v>1140</v>
      </c>
      <c r="I985" s="201">
        <v>0</v>
      </c>
      <c r="K985" s="267" t="s">
        <v>1078</v>
      </c>
      <c r="M985" s="214"/>
      <c r="N985" s="1"/>
      <c r="O985" s="1"/>
      <c r="P985" s="1"/>
      <c r="AF985" s="1"/>
      <c r="AG985" s="1"/>
      <c r="AI985" s="1"/>
      <c r="AJ985" s="1"/>
      <c r="AL985" s="1"/>
    </row>
    <row r="986" spans="1:38" s="233" customFormat="1" ht="63" x14ac:dyDescent="0.25">
      <c r="A986" s="199" t="s">
        <v>870</v>
      </c>
      <c r="B986" s="197">
        <v>908</v>
      </c>
      <c r="C986" s="200" t="s">
        <v>132</v>
      </c>
      <c r="D986" s="200" t="s">
        <v>84</v>
      </c>
      <c r="E986" s="200" t="s">
        <v>871</v>
      </c>
      <c r="F986" s="200"/>
      <c r="G986" s="198">
        <f>G987</f>
        <v>7419.83</v>
      </c>
      <c r="H986" s="198">
        <f t="shared" ref="H986:I989" si="438">H987</f>
        <v>0</v>
      </c>
      <c r="I986" s="198">
        <f t="shared" si="438"/>
        <v>0</v>
      </c>
      <c r="J986" s="271"/>
      <c r="K986" s="207"/>
      <c r="L986" s="207"/>
    </row>
    <row r="987" spans="1:38" s="233" customFormat="1" ht="31.5" x14ac:dyDescent="0.25">
      <c r="A987" s="230" t="s">
        <v>872</v>
      </c>
      <c r="B987" s="197">
        <v>908</v>
      </c>
      <c r="C987" s="200" t="s">
        <v>132</v>
      </c>
      <c r="D987" s="200" t="s">
        <v>84</v>
      </c>
      <c r="E987" s="200" t="s">
        <v>875</v>
      </c>
      <c r="F987" s="200"/>
      <c r="G987" s="198">
        <f>G988</f>
        <v>7419.83</v>
      </c>
      <c r="H987" s="198">
        <f t="shared" si="438"/>
        <v>0</v>
      </c>
      <c r="I987" s="198">
        <f t="shared" si="438"/>
        <v>0</v>
      </c>
      <c r="J987" s="271"/>
      <c r="K987" s="207"/>
      <c r="L987" s="207"/>
    </row>
    <row r="988" spans="1:38" s="233" customFormat="1" ht="47.25" x14ac:dyDescent="0.25">
      <c r="A988" s="20" t="s">
        <v>873</v>
      </c>
      <c r="B988" s="491">
        <v>908</v>
      </c>
      <c r="C988" s="370" t="s">
        <v>132</v>
      </c>
      <c r="D988" s="370" t="s">
        <v>84</v>
      </c>
      <c r="E988" s="370" t="s">
        <v>874</v>
      </c>
      <c r="F988" s="370"/>
      <c r="G988" s="201">
        <f>G989</f>
        <v>7419.83</v>
      </c>
      <c r="H988" s="201">
        <f t="shared" si="438"/>
        <v>0</v>
      </c>
      <c r="I988" s="201">
        <f t="shared" si="438"/>
        <v>0</v>
      </c>
      <c r="J988" s="271"/>
      <c r="K988" s="207"/>
      <c r="L988" s="207"/>
    </row>
    <row r="989" spans="1:38" s="233" customFormat="1" ht="31.5" x14ac:dyDescent="0.25">
      <c r="A989" s="367" t="s">
        <v>91</v>
      </c>
      <c r="B989" s="491">
        <v>908</v>
      </c>
      <c r="C989" s="370" t="s">
        <v>132</v>
      </c>
      <c r="D989" s="370" t="s">
        <v>84</v>
      </c>
      <c r="E989" s="370" t="s">
        <v>874</v>
      </c>
      <c r="F989" s="370" t="s">
        <v>92</v>
      </c>
      <c r="G989" s="201">
        <f>G990</f>
        <v>7419.83</v>
      </c>
      <c r="H989" s="201">
        <f t="shared" si="438"/>
        <v>0</v>
      </c>
      <c r="I989" s="201">
        <f t="shared" si="438"/>
        <v>0</v>
      </c>
      <c r="J989" s="271"/>
      <c r="K989" s="207"/>
      <c r="L989" s="207"/>
    </row>
    <row r="990" spans="1:38" s="233" customFormat="1" ht="31.5" x14ac:dyDescent="0.25">
      <c r="A990" s="367" t="s">
        <v>93</v>
      </c>
      <c r="B990" s="491">
        <v>908</v>
      </c>
      <c r="C990" s="370" t="s">
        <v>132</v>
      </c>
      <c r="D990" s="370" t="s">
        <v>84</v>
      </c>
      <c r="E990" s="370" t="s">
        <v>874</v>
      </c>
      <c r="F990" s="370" t="s">
        <v>94</v>
      </c>
      <c r="G990" s="201">
        <v>7419.83</v>
      </c>
      <c r="H990" s="201">
        <v>0</v>
      </c>
      <c r="I990" s="201">
        <v>0</v>
      </c>
      <c r="J990" s="271"/>
      <c r="K990" s="207"/>
      <c r="L990" s="207"/>
    </row>
    <row r="991" spans="1:38" ht="15.75" x14ac:dyDescent="0.25">
      <c r="A991" s="199" t="s">
        <v>210</v>
      </c>
      <c r="B991" s="197">
        <v>908</v>
      </c>
      <c r="C991" s="200" t="s">
        <v>132</v>
      </c>
      <c r="D991" s="200" t="s">
        <v>122</v>
      </c>
      <c r="E991" s="200"/>
      <c r="F991" s="200"/>
      <c r="G991" s="198">
        <f>G992+G1023+G1058</f>
        <v>7057.9000000000005</v>
      </c>
      <c r="H991" s="198">
        <f t="shared" ref="H991:I991" si="439">H992+H1023+H1058</f>
        <v>885</v>
      </c>
      <c r="I991" s="198">
        <f t="shared" si="439"/>
        <v>0</v>
      </c>
      <c r="M991" s="113"/>
      <c r="N991" s="1"/>
      <c r="O991" s="1"/>
      <c r="P991" s="1"/>
      <c r="AF991" s="1"/>
      <c r="AG991" s="1"/>
      <c r="AI991" s="1"/>
      <c r="AJ991" s="1"/>
      <c r="AL991" s="1"/>
    </row>
    <row r="992" spans="1:38" s="113" customFormat="1" ht="15.75" x14ac:dyDescent="0.25">
      <c r="A992" s="199" t="s">
        <v>100</v>
      </c>
      <c r="B992" s="197">
        <v>908</v>
      </c>
      <c r="C992" s="200" t="s">
        <v>132</v>
      </c>
      <c r="D992" s="200" t="s">
        <v>122</v>
      </c>
      <c r="E992" s="200" t="s">
        <v>334</v>
      </c>
      <c r="F992" s="200"/>
      <c r="G992" s="198">
        <f>G993+G1006</f>
        <v>5182.6000000000004</v>
      </c>
      <c r="H992" s="198">
        <f t="shared" ref="H992:I992" si="440">H993+H1006</f>
        <v>0</v>
      </c>
      <c r="I992" s="198">
        <f t="shared" si="440"/>
        <v>0</v>
      </c>
      <c r="J992" s="267"/>
      <c r="K992" s="207"/>
      <c r="L992" s="203"/>
    </row>
    <row r="993" spans="1:38" s="113" customFormat="1" ht="31.5" x14ac:dyDescent="0.25">
      <c r="A993" s="199" t="s">
        <v>335</v>
      </c>
      <c r="B993" s="197">
        <v>908</v>
      </c>
      <c r="C993" s="200" t="s">
        <v>132</v>
      </c>
      <c r="D993" s="200" t="s">
        <v>122</v>
      </c>
      <c r="E993" s="200" t="s">
        <v>333</v>
      </c>
      <c r="F993" s="200"/>
      <c r="G993" s="198">
        <f>G994+G1000</f>
        <v>5182.6000000000004</v>
      </c>
      <c r="H993" s="198">
        <f t="shared" ref="H993:I993" si="441">H994+H1000</f>
        <v>0</v>
      </c>
      <c r="I993" s="198">
        <f t="shared" si="441"/>
        <v>0</v>
      </c>
      <c r="J993" s="267"/>
      <c r="K993" s="207"/>
      <c r="L993" s="203"/>
    </row>
    <row r="994" spans="1:38" s="113" customFormat="1" ht="15.75" hidden="1" x14ac:dyDescent="0.25">
      <c r="A994" s="24" t="s">
        <v>218</v>
      </c>
      <c r="B994" s="491">
        <v>908</v>
      </c>
      <c r="C994" s="370" t="s">
        <v>132</v>
      </c>
      <c r="D994" s="370" t="s">
        <v>122</v>
      </c>
      <c r="E994" s="370" t="s">
        <v>415</v>
      </c>
      <c r="F994" s="370"/>
      <c r="G994" s="201">
        <f>G995+G997</f>
        <v>0</v>
      </c>
      <c r="H994" s="201">
        <f t="shared" ref="H994:I994" si="442">H995+H997</f>
        <v>0</v>
      </c>
      <c r="I994" s="201">
        <f t="shared" si="442"/>
        <v>0</v>
      </c>
      <c r="J994" s="267"/>
      <c r="K994" s="207"/>
      <c r="L994" s="203"/>
    </row>
    <row r="995" spans="1:38" s="113" customFormat="1" ht="31.5" hidden="1" x14ac:dyDescent="0.25">
      <c r="A995" s="367" t="s">
        <v>91</v>
      </c>
      <c r="B995" s="491">
        <v>908</v>
      </c>
      <c r="C995" s="370" t="s">
        <v>132</v>
      </c>
      <c r="D995" s="370" t="s">
        <v>122</v>
      </c>
      <c r="E995" s="370" t="s">
        <v>415</v>
      </c>
      <c r="F995" s="370" t="s">
        <v>92</v>
      </c>
      <c r="G995" s="201">
        <f>G996</f>
        <v>0</v>
      </c>
      <c r="H995" s="201">
        <f t="shared" ref="H995:I995" si="443">H996</f>
        <v>0</v>
      </c>
      <c r="I995" s="201">
        <f t="shared" si="443"/>
        <v>0</v>
      </c>
      <c r="J995" s="267"/>
      <c r="K995" s="207"/>
      <c r="L995" s="203"/>
    </row>
    <row r="996" spans="1:38" s="113" customFormat="1" ht="31.5" hidden="1" x14ac:dyDescent="0.25">
      <c r="A996" s="367" t="s">
        <v>93</v>
      </c>
      <c r="B996" s="491">
        <v>908</v>
      </c>
      <c r="C996" s="370" t="s">
        <v>132</v>
      </c>
      <c r="D996" s="370" t="s">
        <v>122</v>
      </c>
      <c r="E996" s="370" t="s">
        <v>415</v>
      </c>
      <c r="F996" s="370" t="s">
        <v>94</v>
      </c>
      <c r="G996" s="201"/>
      <c r="H996" s="201"/>
      <c r="I996" s="201"/>
      <c r="J996" s="479"/>
      <c r="K996" s="207"/>
      <c r="L996" s="211"/>
    </row>
    <row r="997" spans="1:38" s="113" customFormat="1" ht="15.75" hidden="1" x14ac:dyDescent="0.25">
      <c r="A997" s="367" t="s">
        <v>95</v>
      </c>
      <c r="B997" s="491">
        <v>908</v>
      </c>
      <c r="C997" s="370" t="s">
        <v>132</v>
      </c>
      <c r="D997" s="370" t="s">
        <v>122</v>
      </c>
      <c r="E997" s="370" t="s">
        <v>415</v>
      </c>
      <c r="F997" s="370" t="s">
        <v>101</v>
      </c>
      <c r="G997" s="201">
        <f>G998+G999</f>
        <v>0</v>
      </c>
      <c r="H997" s="201">
        <f t="shared" ref="H997:I997" si="444">H998+H999</f>
        <v>0</v>
      </c>
      <c r="I997" s="201">
        <f t="shared" si="444"/>
        <v>0</v>
      </c>
      <c r="J997" s="267"/>
      <c r="K997" s="207"/>
      <c r="L997" s="203"/>
    </row>
    <row r="998" spans="1:38" s="113" customFormat="1" ht="47.25" hidden="1" x14ac:dyDescent="0.25">
      <c r="A998" s="367" t="s">
        <v>113</v>
      </c>
      <c r="B998" s="491">
        <v>908</v>
      </c>
      <c r="C998" s="370" t="s">
        <v>132</v>
      </c>
      <c r="D998" s="370" t="s">
        <v>122</v>
      </c>
      <c r="E998" s="370" t="s">
        <v>415</v>
      </c>
      <c r="F998" s="370" t="s">
        <v>108</v>
      </c>
      <c r="G998" s="201">
        <v>0</v>
      </c>
      <c r="H998" s="201">
        <v>0</v>
      </c>
      <c r="I998" s="201">
        <v>0</v>
      </c>
      <c r="J998" s="267"/>
      <c r="K998" s="207"/>
      <c r="L998" s="203"/>
    </row>
    <row r="999" spans="1:38" s="113" customFormat="1" ht="15.75" hidden="1" x14ac:dyDescent="0.25">
      <c r="A999" s="367" t="s">
        <v>102</v>
      </c>
      <c r="B999" s="491">
        <v>908</v>
      </c>
      <c r="C999" s="370" t="s">
        <v>132</v>
      </c>
      <c r="D999" s="370" t="s">
        <v>122</v>
      </c>
      <c r="E999" s="370" t="s">
        <v>415</v>
      </c>
      <c r="F999" s="370" t="s">
        <v>103</v>
      </c>
      <c r="G999" s="201">
        <v>0</v>
      </c>
      <c r="H999" s="201">
        <v>0</v>
      </c>
      <c r="I999" s="201">
        <v>0</v>
      </c>
      <c r="J999" s="267"/>
      <c r="K999" s="207"/>
      <c r="L999" s="203"/>
    </row>
    <row r="1000" spans="1:38" s="113" customFormat="1" ht="31.5" x14ac:dyDescent="0.25">
      <c r="A1000" s="20" t="s">
        <v>376</v>
      </c>
      <c r="B1000" s="491">
        <v>908</v>
      </c>
      <c r="C1000" s="370" t="s">
        <v>132</v>
      </c>
      <c r="D1000" s="370" t="s">
        <v>122</v>
      </c>
      <c r="E1000" s="370" t="s">
        <v>398</v>
      </c>
      <c r="F1000" s="370"/>
      <c r="G1000" s="201">
        <f>G1003+G1001</f>
        <v>5182.6000000000004</v>
      </c>
      <c r="H1000" s="201">
        <f t="shared" ref="H1000:I1000" si="445">H1003+H1001</f>
        <v>0</v>
      </c>
      <c r="I1000" s="201">
        <f t="shared" si="445"/>
        <v>0</v>
      </c>
      <c r="J1000" s="267"/>
      <c r="K1000" s="207"/>
      <c r="L1000" s="203"/>
    </row>
    <row r="1001" spans="1:38" s="113" customFormat="1" ht="31.5" x14ac:dyDescent="0.25">
      <c r="A1001" s="367" t="s">
        <v>91</v>
      </c>
      <c r="B1001" s="491">
        <v>908</v>
      </c>
      <c r="C1001" s="370" t="s">
        <v>132</v>
      </c>
      <c r="D1001" s="370" t="s">
        <v>122</v>
      </c>
      <c r="E1001" s="370" t="s">
        <v>398</v>
      </c>
      <c r="F1001" s="370" t="s">
        <v>92</v>
      </c>
      <c r="G1001" s="201">
        <f>G1002</f>
        <v>5182.6000000000004</v>
      </c>
      <c r="H1001" s="201">
        <f t="shared" ref="H1001:I1001" si="446">H1002</f>
        <v>0</v>
      </c>
      <c r="I1001" s="201">
        <f t="shared" si="446"/>
        <v>0</v>
      </c>
      <c r="J1001" s="267"/>
      <c r="K1001" s="207"/>
      <c r="L1001" s="203"/>
    </row>
    <row r="1002" spans="1:38" s="113" customFormat="1" ht="31.5" x14ac:dyDescent="0.25">
      <c r="A1002" s="367" t="s">
        <v>93</v>
      </c>
      <c r="B1002" s="491">
        <v>908</v>
      </c>
      <c r="C1002" s="370" t="s">
        <v>132</v>
      </c>
      <c r="D1002" s="370" t="s">
        <v>122</v>
      </c>
      <c r="E1002" s="370" t="s">
        <v>398</v>
      </c>
      <c r="F1002" s="370" t="s">
        <v>94</v>
      </c>
      <c r="G1002" s="201">
        <v>5182.6000000000004</v>
      </c>
      <c r="H1002" s="201">
        <v>0</v>
      </c>
      <c r="I1002" s="201">
        <v>0</v>
      </c>
      <c r="J1002" s="267"/>
      <c r="K1002" s="207"/>
      <c r="L1002" s="203"/>
    </row>
    <row r="1003" spans="1:38" s="113" customFormat="1" ht="20.25" hidden="1" customHeight="1" x14ac:dyDescent="0.25">
      <c r="A1003" s="367" t="s">
        <v>95</v>
      </c>
      <c r="B1003" s="491">
        <v>908</v>
      </c>
      <c r="C1003" s="370" t="s">
        <v>132</v>
      </c>
      <c r="D1003" s="370" t="s">
        <v>122</v>
      </c>
      <c r="E1003" s="370" t="s">
        <v>398</v>
      </c>
      <c r="F1003" s="370" t="s">
        <v>101</v>
      </c>
      <c r="G1003" s="201">
        <f>G1004+G1005</f>
        <v>0</v>
      </c>
      <c r="H1003" s="201">
        <f t="shared" ref="H1003:I1003" si="447">H1004+H1005</f>
        <v>0</v>
      </c>
      <c r="I1003" s="201">
        <f t="shared" si="447"/>
        <v>0</v>
      </c>
      <c r="J1003" s="267"/>
      <c r="K1003" s="207"/>
      <c r="L1003" s="203"/>
    </row>
    <row r="1004" spans="1:38" ht="20.25" hidden="1" customHeight="1" x14ac:dyDescent="0.25">
      <c r="A1004" s="367" t="s">
        <v>102</v>
      </c>
      <c r="B1004" s="491">
        <v>908</v>
      </c>
      <c r="C1004" s="370" t="s">
        <v>132</v>
      </c>
      <c r="D1004" s="370" t="s">
        <v>122</v>
      </c>
      <c r="E1004" s="370" t="s">
        <v>398</v>
      </c>
      <c r="F1004" s="370" t="s">
        <v>103</v>
      </c>
      <c r="G1004" s="201"/>
      <c r="H1004" s="201"/>
      <c r="I1004" s="201"/>
      <c r="M1004" s="113"/>
      <c r="N1004" s="1"/>
      <c r="O1004" s="1"/>
      <c r="P1004" s="1"/>
      <c r="AF1004" s="1"/>
      <c r="AG1004" s="1"/>
      <c r="AI1004" s="1"/>
      <c r="AJ1004" s="1"/>
      <c r="AL1004" s="1"/>
    </row>
    <row r="1005" spans="1:38" s="233" customFormat="1" ht="20.25" hidden="1" customHeight="1" x14ac:dyDescent="0.25">
      <c r="A1005" s="367" t="s">
        <v>263</v>
      </c>
      <c r="B1005" s="491">
        <v>908</v>
      </c>
      <c r="C1005" s="370" t="s">
        <v>132</v>
      </c>
      <c r="D1005" s="370" t="s">
        <v>122</v>
      </c>
      <c r="E1005" s="370" t="s">
        <v>398</v>
      </c>
      <c r="F1005" s="370" t="s">
        <v>97</v>
      </c>
      <c r="G1005" s="201"/>
      <c r="H1005" s="201"/>
      <c r="I1005" s="201"/>
      <c r="J1005" s="267"/>
      <c r="K1005" s="207"/>
      <c r="L1005" s="203"/>
    </row>
    <row r="1006" spans="1:38" s="113" customFormat="1" ht="48.75" hidden="1" customHeight="1" x14ac:dyDescent="0.25">
      <c r="A1006" s="199" t="s">
        <v>446</v>
      </c>
      <c r="B1006" s="197">
        <v>908</v>
      </c>
      <c r="C1006" s="200" t="s">
        <v>132</v>
      </c>
      <c r="D1006" s="200" t="s">
        <v>122</v>
      </c>
      <c r="E1006" s="200" t="s">
        <v>416</v>
      </c>
      <c r="F1006" s="200"/>
      <c r="G1006" s="198">
        <f>G1007+G1015+G1012+G1020</f>
        <v>0</v>
      </c>
      <c r="H1006" s="198">
        <f t="shared" ref="H1006:I1006" si="448">H1007+H1015+H1012+H1020</f>
        <v>0</v>
      </c>
      <c r="I1006" s="198">
        <f t="shared" si="448"/>
        <v>0</v>
      </c>
      <c r="J1006" s="267"/>
      <c r="K1006" s="207"/>
      <c r="L1006" s="203"/>
    </row>
    <row r="1007" spans="1:38" s="113" customFormat="1" ht="35.450000000000003" hidden="1" customHeight="1" x14ac:dyDescent="0.25">
      <c r="A1007" s="367" t="s">
        <v>303</v>
      </c>
      <c r="B1007" s="491">
        <v>908</v>
      </c>
      <c r="C1007" s="370" t="s">
        <v>132</v>
      </c>
      <c r="D1007" s="370" t="s">
        <v>122</v>
      </c>
      <c r="E1007" s="370" t="s">
        <v>417</v>
      </c>
      <c r="F1007" s="370"/>
      <c r="G1007" s="201">
        <f>G1008+G1010</f>
        <v>0</v>
      </c>
      <c r="H1007" s="201">
        <f t="shared" ref="H1007:I1007" si="449">H1008+H1010</f>
        <v>0</v>
      </c>
      <c r="I1007" s="201">
        <f t="shared" si="449"/>
        <v>0</v>
      </c>
      <c r="J1007" s="267"/>
      <c r="K1007" s="207"/>
      <c r="L1007" s="203"/>
      <c r="M1007" s="203"/>
      <c r="N1007" s="62"/>
      <c r="O1007" s="62"/>
      <c r="P1007" s="65"/>
    </row>
    <row r="1008" spans="1:38" s="113" customFormat="1" ht="34.5" hidden="1" customHeight="1" x14ac:dyDescent="0.25">
      <c r="A1008" s="367" t="s">
        <v>91</v>
      </c>
      <c r="B1008" s="491">
        <v>908</v>
      </c>
      <c r="C1008" s="370" t="s">
        <v>132</v>
      </c>
      <c r="D1008" s="370" t="s">
        <v>122</v>
      </c>
      <c r="E1008" s="370" t="s">
        <v>417</v>
      </c>
      <c r="F1008" s="370" t="s">
        <v>92</v>
      </c>
      <c r="G1008" s="201">
        <f>G1009</f>
        <v>0</v>
      </c>
      <c r="H1008" s="201">
        <f t="shared" ref="H1008:I1008" si="450">H1009</f>
        <v>0</v>
      </c>
      <c r="I1008" s="201">
        <f t="shared" si="450"/>
        <v>0</v>
      </c>
      <c r="J1008" s="267"/>
      <c r="K1008" s="207"/>
      <c r="L1008" s="203"/>
      <c r="M1008" s="203"/>
      <c r="N1008" s="62"/>
      <c r="O1008" s="62"/>
      <c r="P1008" s="65"/>
    </row>
    <row r="1009" spans="1:16" s="113" customFormat="1" ht="33" hidden="1" customHeight="1" x14ac:dyDescent="0.25">
      <c r="A1009" s="367" t="s">
        <v>93</v>
      </c>
      <c r="B1009" s="491">
        <v>908</v>
      </c>
      <c r="C1009" s="370" t="s">
        <v>132</v>
      </c>
      <c r="D1009" s="370" t="s">
        <v>122</v>
      </c>
      <c r="E1009" s="370" t="s">
        <v>417</v>
      </c>
      <c r="F1009" s="370" t="s">
        <v>94</v>
      </c>
      <c r="G1009" s="201"/>
      <c r="H1009" s="201"/>
      <c r="I1009" s="201"/>
      <c r="J1009" s="267"/>
      <c r="K1009" s="207"/>
      <c r="L1009" s="203"/>
      <c r="M1009" s="203"/>
      <c r="N1009" s="62"/>
      <c r="O1009" s="62"/>
      <c r="P1009" s="65"/>
    </row>
    <row r="1010" spans="1:16" s="113" customFormat="1" ht="20.25" hidden="1" customHeight="1" x14ac:dyDescent="0.25">
      <c r="A1010" s="367" t="s">
        <v>95</v>
      </c>
      <c r="B1010" s="491">
        <v>908</v>
      </c>
      <c r="C1010" s="370" t="s">
        <v>132</v>
      </c>
      <c r="D1010" s="370" t="s">
        <v>122</v>
      </c>
      <c r="E1010" s="370" t="s">
        <v>417</v>
      </c>
      <c r="F1010" s="370" t="s">
        <v>307</v>
      </c>
      <c r="G1010" s="201">
        <f>G1011</f>
        <v>0</v>
      </c>
      <c r="H1010" s="201">
        <f t="shared" ref="H1010:I1010" si="451">H1011</f>
        <v>0</v>
      </c>
      <c r="I1010" s="201">
        <f t="shared" si="451"/>
        <v>0</v>
      </c>
      <c r="J1010" s="267"/>
      <c r="K1010" s="207"/>
      <c r="L1010" s="65"/>
      <c r="M1010" s="203"/>
      <c r="N1010" s="62"/>
      <c r="O1010" s="62"/>
      <c r="P1010" s="62"/>
    </row>
    <row r="1011" spans="1:16" s="113" customFormat="1" ht="20.25" hidden="1" customHeight="1" x14ac:dyDescent="0.25">
      <c r="A1011" s="367" t="s">
        <v>226</v>
      </c>
      <c r="B1011" s="491">
        <v>908</v>
      </c>
      <c r="C1011" s="370" t="s">
        <v>132</v>
      </c>
      <c r="D1011" s="370" t="s">
        <v>122</v>
      </c>
      <c r="E1011" s="370" t="s">
        <v>417</v>
      </c>
      <c r="F1011" s="370" t="s">
        <v>491</v>
      </c>
      <c r="G1011" s="201">
        <v>0</v>
      </c>
      <c r="H1011" s="201">
        <v>0</v>
      </c>
      <c r="I1011" s="201">
        <v>0</v>
      </c>
      <c r="J1011" s="267"/>
      <c r="K1011" s="207"/>
      <c r="L1011" s="65"/>
      <c r="M1011" s="203"/>
      <c r="N1011" s="62"/>
      <c r="O1011" s="62"/>
      <c r="P1011" s="62"/>
    </row>
    <row r="1012" spans="1:16" s="113" customFormat="1" ht="15.75" hidden="1" x14ac:dyDescent="0.25">
      <c r="A1012" s="367" t="s">
        <v>878</v>
      </c>
      <c r="B1012" s="491">
        <v>908</v>
      </c>
      <c r="C1012" s="370" t="s">
        <v>132</v>
      </c>
      <c r="D1012" s="370" t="s">
        <v>122</v>
      </c>
      <c r="E1012" s="370" t="s">
        <v>418</v>
      </c>
      <c r="F1012" s="370"/>
      <c r="G1012" s="201">
        <f>G1013</f>
        <v>0</v>
      </c>
      <c r="H1012" s="201">
        <f t="shared" ref="H1012:I1013" si="452">H1013</f>
        <v>0</v>
      </c>
      <c r="I1012" s="201">
        <f t="shared" si="452"/>
        <v>0</v>
      </c>
      <c r="J1012" s="267"/>
      <c r="K1012" s="207"/>
      <c r="L1012" s="65"/>
      <c r="M1012" s="203"/>
      <c r="N1012" s="62"/>
      <c r="O1012" s="62"/>
      <c r="P1012" s="62"/>
    </row>
    <row r="1013" spans="1:16" s="113" customFormat="1" ht="33.75" hidden="1" customHeight="1" x14ac:dyDescent="0.25">
      <c r="A1013" s="367" t="s">
        <v>91</v>
      </c>
      <c r="B1013" s="491">
        <v>908</v>
      </c>
      <c r="C1013" s="370" t="s">
        <v>132</v>
      </c>
      <c r="D1013" s="370" t="s">
        <v>122</v>
      </c>
      <c r="E1013" s="370" t="s">
        <v>418</v>
      </c>
      <c r="F1013" s="370" t="s">
        <v>92</v>
      </c>
      <c r="G1013" s="201">
        <f>G1014</f>
        <v>0</v>
      </c>
      <c r="H1013" s="201">
        <f t="shared" si="452"/>
        <v>0</v>
      </c>
      <c r="I1013" s="201">
        <f t="shared" si="452"/>
        <v>0</v>
      </c>
      <c r="J1013" s="267"/>
      <c r="K1013" s="207"/>
      <c r="L1013" s="65"/>
      <c r="M1013" s="203"/>
      <c r="N1013" s="62"/>
      <c r="O1013" s="62"/>
      <c r="P1013" s="62"/>
    </row>
    <row r="1014" spans="1:16" s="113" customFormat="1" ht="32.25" hidden="1" customHeight="1" x14ac:dyDescent="0.25">
      <c r="A1014" s="367" t="s">
        <v>93</v>
      </c>
      <c r="B1014" s="491">
        <v>908</v>
      </c>
      <c r="C1014" s="370" t="s">
        <v>132</v>
      </c>
      <c r="D1014" s="370" t="s">
        <v>122</v>
      </c>
      <c r="E1014" s="370" t="s">
        <v>418</v>
      </c>
      <c r="F1014" s="370" t="s">
        <v>94</v>
      </c>
      <c r="G1014" s="201">
        <v>0</v>
      </c>
      <c r="H1014" s="201">
        <v>0</v>
      </c>
      <c r="I1014" s="201">
        <v>0</v>
      </c>
      <c r="J1014" s="267"/>
      <c r="K1014" s="207"/>
      <c r="L1014" s="65"/>
      <c r="M1014" s="203"/>
      <c r="N1014" s="62"/>
      <c r="O1014" s="62"/>
      <c r="P1014" s="62"/>
    </row>
    <row r="1015" spans="1:16" s="113" customFormat="1" ht="47.25" hidden="1" customHeight="1" x14ac:dyDescent="0.25">
      <c r="A1015" s="90" t="s">
        <v>304</v>
      </c>
      <c r="B1015" s="491">
        <v>908</v>
      </c>
      <c r="C1015" s="370" t="s">
        <v>132</v>
      </c>
      <c r="D1015" s="370" t="s">
        <v>122</v>
      </c>
      <c r="E1015" s="370" t="s">
        <v>419</v>
      </c>
      <c r="F1015" s="370"/>
      <c r="G1015" s="201">
        <f>G1016+G1018</f>
        <v>0</v>
      </c>
      <c r="H1015" s="201">
        <f t="shared" ref="H1015:I1015" si="453">H1016+H1018</f>
        <v>0</v>
      </c>
      <c r="I1015" s="201">
        <f t="shared" si="453"/>
        <v>0</v>
      </c>
      <c r="J1015" s="267"/>
      <c r="K1015" s="207"/>
      <c r="L1015" s="65"/>
      <c r="M1015" s="203"/>
      <c r="N1015" s="62"/>
      <c r="O1015" s="62"/>
      <c r="P1015" s="62"/>
    </row>
    <row r="1016" spans="1:16" s="113" customFormat="1" ht="34.5" hidden="1" customHeight="1" x14ac:dyDescent="0.25">
      <c r="A1016" s="367" t="s">
        <v>308</v>
      </c>
      <c r="B1016" s="491">
        <v>908</v>
      </c>
      <c r="C1016" s="370" t="s">
        <v>132</v>
      </c>
      <c r="D1016" s="370" t="s">
        <v>122</v>
      </c>
      <c r="E1016" s="370" t="s">
        <v>419</v>
      </c>
      <c r="F1016" s="370" t="s">
        <v>307</v>
      </c>
      <c r="G1016" s="201">
        <f>G1017</f>
        <v>0</v>
      </c>
      <c r="H1016" s="201">
        <f t="shared" ref="H1016:I1016" si="454">H1017</f>
        <v>0</v>
      </c>
      <c r="I1016" s="201">
        <f t="shared" si="454"/>
        <v>0</v>
      </c>
      <c r="J1016" s="267"/>
      <c r="K1016" s="207"/>
      <c r="L1016" s="65"/>
      <c r="M1016" s="203"/>
      <c r="N1016" s="62"/>
      <c r="O1016" s="62"/>
      <c r="P1016" s="62"/>
    </row>
    <row r="1017" spans="1:16" s="113" customFormat="1" ht="47.25" hidden="1" customHeight="1" x14ac:dyDescent="0.25">
      <c r="A1017" s="367" t="s">
        <v>476</v>
      </c>
      <c r="B1017" s="491">
        <v>908</v>
      </c>
      <c r="C1017" s="370" t="s">
        <v>132</v>
      </c>
      <c r="D1017" s="370" t="s">
        <v>122</v>
      </c>
      <c r="E1017" s="370" t="s">
        <v>419</v>
      </c>
      <c r="F1017" s="370" t="s">
        <v>491</v>
      </c>
      <c r="G1017" s="201">
        <v>0</v>
      </c>
      <c r="H1017" s="201">
        <v>0</v>
      </c>
      <c r="I1017" s="201">
        <v>0</v>
      </c>
      <c r="J1017" s="267"/>
      <c r="K1017" s="207"/>
      <c r="L1017" s="65"/>
      <c r="M1017" s="203"/>
      <c r="N1017" s="62"/>
      <c r="O1017" s="62"/>
      <c r="P1017" s="62"/>
    </row>
    <row r="1018" spans="1:16" s="113" customFormat="1" ht="17.45" hidden="1" customHeight="1" x14ac:dyDescent="0.25">
      <c r="A1018" s="367" t="s">
        <v>95</v>
      </c>
      <c r="B1018" s="491">
        <v>908</v>
      </c>
      <c r="C1018" s="370" t="s">
        <v>132</v>
      </c>
      <c r="D1018" s="370" t="s">
        <v>122</v>
      </c>
      <c r="E1018" s="370" t="s">
        <v>419</v>
      </c>
      <c r="F1018" s="370" t="s">
        <v>101</v>
      </c>
      <c r="G1018" s="201">
        <f>G1019</f>
        <v>0</v>
      </c>
      <c r="H1018" s="201">
        <f t="shared" ref="H1018:I1018" si="455">H1019</f>
        <v>0</v>
      </c>
      <c r="I1018" s="201">
        <f t="shared" si="455"/>
        <v>0</v>
      </c>
      <c r="J1018" s="267"/>
      <c r="K1018" s="207"/>
      <c r="L1018" s="65"/>
      <c r="M1018" s="203"/>
      <c r="N1018" s="62"/>
      <c r="O1018" s="62"/>
      <c r="P1018" s="62"/>
    </row>
    <row r="1019" spans="1:16" s="113" customFormat="1" ht="18.75" hidden="1" customHeight="1" x14ac:dyDescent="0.25">
      <c r="A1019" s="367" t="s">
        <v>263</v>
      </c>
      <c r="B1019" s="491">
        <v>908</v>
      </c>
      <c r="C1019" s="370" t="s">
        <v>132</v>
      </c>
      <c r="D1019" s="370" t="s">
        <v>122</v>
      </c>
      <c r="E1019" s="370" t="s">
        <v>419</v>
      </c>
      <c r="F1019" s="370" t="s">
        <v>97</v>
      </c>
      <c r="G1019" s="201">
        <v>0</v>
      </c>
      <c r="H1019" s="201">
        <v>0</v>
      </c>
      <c r="I1019" s="201">
        <v>0</v>
      </c>
      <c r="J1019" s="267"/>
      <c r="K1019" s="207"/>
      <c r="L1019" s="65"/>
      <c r="M1019" s="203"/>
      <c r="N1019" s="62"/>
      <c r="O1019" s="62"/>
      <c r="P1019" s="62"/>
    </row>
    <row r="1020" spans="1:16" s="113" customFormat="1" ht="38.25" hidden="1" customHeight="1" x14ac:dyDescent="0.25">
      <c r="A1020" s="367" t="s">
        <v>492</v>
      </c>
      <c r="B1020" s="491">
        <v>908</v>
      </c>
      <c r="C1020" s="370" t="s">
        <v>132</v>
      </c>
      <c r="D1020" s="370" t="s">
        <v>122</v>
      </c>
      <c r="E1020" s="370" t="s">
        <v>493</v>
      </c>
      <c r="F1020" s="370"/>
      <c r="G1020" s="201">
        <f>G1021</f>
        <v>0</v>
      </c>
      <c r="H1020" s="201">
        <f t="shared" ref="H1020:I1021" si="456">H1021</f>
        <v>0</v>
      </c>
      <c r="I1020" s="201">
        <f t="shared" si="456"/>
        <v>0</v>
      </c>
      <c r="J1020" s="267"/>
      <c r="K1020" s="207"/>
      <c r="L1020" s="65"/>
      <c r="M1020" s="203"/>
      <c r="N1020" s="62"/>
      <c r="O1020" s="62"/>
      <c r="P1020" s="62"/>
    </row>
    <row r="1021" spans="1:16" s="113" customFormat="1" ht="32.25" hidden="1" customHeight="1" x14ac:dyDescent="0.25">
      <c r="A1021" s="367" t="s">
        <v>91</v>
      </c>
      <c r="B1021" s="491">
        <v>908</v>
      </c>
      <c r="C1021" s="370" t="s">
        <v>132</v>
      </c>
      <c r="D1021" s="370" t="s">
        <v>122</v>
      </c>
      <c r="E1021" s="370" t="s">
        <v>493</v>
      </c>
      <c r="F1021" s="370" t="s">
        <v>92</v>
      </c>
      <c r="G1021" s="201">
        <f>G1022</f>
        <v>0</v>
      </c>
      <c r="H1021" s="201">
        <f t="shared" si="456"/>
        <v>0</v>
      </c>
      <c r="I1021" s="201">
        <f t="shared" si="456"/>
        <v>0</v>
      </c>
      <c r="J1021" s="267"/>
      <c r="K1021" s="207"/>
      <c r="L1021" s="65"/>
      <c r="M1021" s="203"/>
      <c r="N1021" s="62"/>
      <c r="O1021" s="62"/>
      <c r="P1021" s="62"/>
    </row>
    <row r="1022" spans="1:16" s="113" customFormat="1" ht="35.450000000000003" hidden="1" customHeight="1" x14ac:dyDescent="0.25">
      <c r="A1022" s="367" t="s">
        <v>93</v>
      </c>
      <c r="B1022" s="491">
        <v>908</v>
      </c>
      <c r="C1022" s="370" t="s">
        <v>132</v>
      </c>
      <c r="D1022" s="370" t="s">
        <v>122</v>
      </c>
      <c r="E1022" s="370" t="s">
        <v>493</v>
      </c>
      <c r="F1022" s="370" t="s">
        <v>94</v>
      </c>
      <c r="G1022" s="201">
        <v>0</v>
      </c>
      <c r="H1022" s="201">
        <v>0</v>
      </c>
      <c r="I1022" s="201">
        <v>0</v>
      </c>
      <c r="J1022" s="267"/>
      <c r="K1022" s="207"/>
      <c r="L1022" s="65"/>
      <c r="M1022" s="203"/>
      <c r="N1022" s="62"/>
      <c r="O1022" s="62"/>
      <c r="P1022" s="62"/>
    </row>
    <row r="1023" spans="1:16" s="113" customFormat="1" ht="63" customHeight="1" x14ac:dyDescent="0.25">
      <c r="A1023" s="199" t="s">
        <v>879</v>
      </c>
      <c r="B1023" s="197">
        <v>908</v>
      </c>
      <c r="C1023" s="200" t="s">
        <v>132</v>
      </c>
      <c r="D1023" s="200" t="s">
        <v>122</v>
      </c>
      <c r="E1023" s="200" t="s">
        <v>211</v>
      </c>
      <c r="F1023" s="200"/>
      <c r="G1023" s="198">
        <f>G1024+G1028+G1034+G1038+G1050+G1046+G1042+G1054</f>
        <v>1660.3</v>
      </c>
      <c r="H1023" s="198">
        <f t="shared" ref="H1023:I1023" si="457">H1024+H1028+H1034+H1038+H1050+H1046+H1042+H1054</f>
        <v>700</v>
      </c>
      <c r="I1023" s="198">
        <f t="shared" si="457"/>
        <v>0</v>
      </c>
      <c r="J1023" s="267"/>
      <c r="K1023" s="207"/>
      <c r="L1023" s="65"/>
      <c r="M1023" s="203"/>
      <c r="N1023" s="62"/>
      <c r="O1023" s="62"/>
      <c r="P1023" s="65"/>
    </row>
    <row r="1024" spans="1:16" s="113" customFormat="1" ht="33.75" customHeight="1" x14ac:dyDescent="0.25">
      <c r="A1024" s="199" t="s">
        <v>399</v>
      </c>
      <c r="B1024" s="197">
        <v>908</v>
      </c>
      <c r="C1024" s="200" t="s">
        <v>132</v>
      </c>
      <c r="D1024" s="200" t="s">
        <v>122</v>
      </c>
      <c r="E1024" s="200" t="s">
        <v>401</v>
      </c>
      <c r="F1024" s="200"/>
      <c r="G1024" s="198">
        <f t="shared" ref="G1024:I1026" si="458">G1025</f>
        <v>420</v>
      </c>
      <c r="H1024" s="198">
        <f t="shared" si="458"/>
        <v>700</v>
      </c>
      <c r="I1024" s="198">
        <f t="shared" si="458"/>
        <v>0</v>
      </c>
      <c r="J1024" s="267"/>
      <c r="K1024" s="207"/>
      <c r="L1024" s="65"/>
      <c r="M1024" s="203"/>
      <c r="N1024" s="62"/>
      <c r="O1024" s="62"/>
      <c r="P1024" s="62"/>
    </row>
    <row r="1025" spans="1:38" ht="15.75" x14ac:dyDescent="0.25">
      <c r="A1025" s="28" t="s">
        <v>400</v>
      </c>
      <c r="B1025" s="491">
        <v>908</v>
      </c>
      <c r="C1025" s="369" t="s">
        <v>132</v>
      </c>
      <c r="D1025" s="369" t="s">
        <v>122</v>
      </c>
      <c r="E1025" s="370" t="s">
        <v>402</v>
      </c>
      <c r="F1025" s="369"/>
      <c r="G1025" s="201">
        <f t="shared" si="458"/>
        <v>420</v>
      </c>
      <c r="H1025" s="201">
        <f t="shared" si="458"/>
        <v>700</v>
      </c>
      <c r="I1025" s="201">
        <f t="shared" si="458"/>
        <v>0</v>
      </c>
      <c r="L1025" s="65"/>
      <c r="N1025" s="62"/>
      <c r="O1025" s="62"/>
      <c r="P1025" s="62"/>
      <c r="AF1025" s="1"/>
      <c r="AG1025" s="1"/>
      <c r="AI1025" s="1"/>
      <c r="AJ1025" s="1"/>
      <c r="AL1025" s="1"/>
    </row>
    <row r="1026" spans="1:38" ht="31.5" x14ac:dyDescent="0.25">
      <c r="A1026" s="21" t="s">
        <v>91</v>
      </c>
      <c r="B1026" s="491">
        <v>908</v>
      </c>
      <c r="C1026" s="369" t="s">
        <v>132</v>
      </c>
      <c r="D1026" s="369" t="s">
        <v>122</v>
      </c>
      <c r="E1026" s="370" t="s">
        <v>402</v>
      </c>
      <c r="F1026" s="369" t="s">
        <v>92</v>
      </c>
      <c r="G1026" s="201">
        <f t="shared" si="458"/>
        <v>420</v>
      </c>
      <c r="H1026" s="201">
        <f t="shared" si="458"/>
        <v>700</v>
      </c>
      <c r="I1026" s="201">
        <f t="shared" si="458"/>
        <v>0</v>
      </c>
      <c r="L1026" s="65"/>
      <c r="N1026" s="62"/>
      <c r="O1026" s="62"/>
      <c r="P1026" s="62"/>
      <c r="AF1026" s="1"/>
      <c r="AG1026" s="1"/>
      <c r="AI1026" s="1"/>
      <c r="AJ1026" s="1"/>
      <c r="AL1026" s="1"/>
    </row>
    <row r="1027" spans="1:38" ht="31.5" x14ac:dyDescent="0.25">
      <c r="A1027" s="21" t="s">
        <v>93</v>
      </c>
      <c r="B1027" s="491">
        <v>908</v>
      </c>
      <c r="C1027" s="369" t="s">
        <v>132</v>
      </c>
      <c r="D1027" s="369" t="s">
        <v>122</v>
      </c>
      <c r="E1027" s="370" t="s">
        <v>402</v>
      </c>
      <c r="F1027" s="369" t="s">
        <v>94</v>
      </c>
      <c r="G1027" s="201">
        <f>700-280</f>
        <v>420</v>
      </c>
      <c r="H1027" s="201">
        <v>700</v>
      </c>
      <c r="I1027" s="201">
        <v>0</v>
      </c>
      <c r="L1027" s="65"/>
      <c r="N1027" s="62"/>
      <c r="O1027" s="62"/>
      <c r="P1027" s="62"/>
      <c r="AF1027" s="1"/>
      <c r="AG1027" s="1"/>
      <c r="AI1027" s="1"/>
      <c r="AJ1027" s="1"/>
      <c r="AL1027" s="1"/>
    </row>
    <row r="1028" spans="1:38" s="113" customFormat="1" ht="31.5" hidden="1" x14ac:dyDescent="0.25">
      <c r="A1028" s="23" t="s">
        <v>403</v>
      </c>
      <c r="B1028" s="197">
        <v>908</v>
      </c>
      <c r="C1028" s="6" t="s">
        <v>132</v>
      </c>
      <c r="D1028" s="6" t="s">
        <v>122</v>
      </c>
      <c r="E1028" s="200" t="s">
        <v>404</v>
      </c>
      <c r="F1028" s="6"/>
      <c r="G1028" s="198">
        <f t="shared" ref="G1028:I1030" si="459">G1029</f>
        <v>0</v>
      </c>
      <c r="H1028" s="198">
        <f t="shared" si="459"/>
        <v>0</v>
      </c>
      <c r="I1028" s="198">
        <f t="shared" si="459"/>
        <v>0</v>
      </c>
      <c r="J1028" s="267"/>
      <c r="K1028" s="207"/>
      <c r="L1028" s="65"/>
      <c r="M1028" s="203"/>
      <c r="N1028" s="62"/>
      <c r="O1028" s="62"/>
      <c r="P1028" s="65"/>
    </row>
    <row r="1029" spans="1:38" ht="15.75" hidden="1" x14ac:dyDescent="0.25">
      <c r="A1029" s="28" t="s">
        <v>212</v>
      </c>
      <c r="B1029" s="491">
        <v>908</v>
      </c>
      <c r="C1029" s="369" t="s">
        <v>132</v>
      </c>
      <c r="D1029" s="369" t="s">
        <v>122</v>
      </c>
      <c r="E1029" s="370" t="s">
        <v>407</v>
      </c>
      <c r="F1029" s="369"/>
      <c r="G1029" s="201">
        <f>G1030+G1032</f>
        <v>0</v>
      </c>
      <c r="H1029" s="201">
        <f t="shared" ref="H1029:I1029" si="460">H1030+H1032</f>
        <v>0</v>
      </c>
      <c r="I1029" s="201">
        <f t="shared" si="460"/>
        <v>0</v>
      </c>
      <c r="L1029" s="65"/>
      <c r="N1029" s="62"/>
      <c r="O1029" s="62"/>
      <c r="P1029" s="65"/>
      <c r="AF1029" s="1"/>
      <c r="AG1029" s="1"/>
      <c r="AI1029" s="1"/>
      <c r="AJ1029" s="1"/>
      <c r="AL1029" s="1"/>
    </row>
    <row r="1030" spans="1:38" ht="31.5" hidden="1" x14ac:dyDescent="0.25">
      <c r="A1030" s="21" t="s">
        <v>91</v>
      </c>
      <c r="B1030" s="491">
        <v>908</v>
      </c>
      <c r="C1030" s="369" t="s">
        <v>132</v>
      </c>
      <c r="D1030" s="369" t="s">
        <v>122</v>
      </c>
      <c r="E1030" s="370" t="s">
        <v>407</v>
      </c>
      <c r="F1030" s="369" t="s">
        <v>92</v>
      </c>
      <c r="G1030" s="201">
        <f t="shared" si="459"/>
        <v>0</v>
      </c>
      <c r="H1030" s="201">
        <f t="shared" si="459"/>
        <v>0</v>
      </c>
      <c r="I1030" s="201">
        <f t="shared" si="459"/>
        <v>0</v>
      </c>
      <c r="L1030" s="65"/>
      <c r="N1030" s="62"/>
      <c r="O1030" s="62"/>
      <c r="P1030" s="62"/>
      <c r="AF1030" s="1"/>
      <c r="AG1030" s="1"/>
      <c r="AI1030" s="1"/>
      <c r="AJ1030" s="1"/>
      <c r="AL1030" s="1"/>
    </row>
    <row r="1031" spans="1:38" ht="31.5" hidden="1" x14ac:dyDescent="0.25">
      <c r="A1031" s="21" t="s">
        <v>93</v>
      </c>
      <c r="B1031" s="491">
        <v>908</v>
      </c>
      <c r="C1031" s="369" t="s">
        <v>132</v>
      </c>
      <c r="D1031" s="369" t="s">
        <v>122</v>
      </c>
      <c r="E1031" s="370" t="s">
        <v>407</v>
      </c>
      <c r="F1031" s="369" t="s">
        <v>94</v>
      </c>
      <c r="G1031" s="196"/>
      <c r="H1031" s="196"/>
      <c r="I1031" s="196"/>
      <c r="L1031" s="65"/>
      <c r="N1031" s="62"/>
      <c r="O1031" s="62"/>
      <c r="P1031" s="62"/>
      <c r="AF1031" s="1"/>
      <c r="AG1031" s="1"/>
      <c r="AI1031" s="1"/>
      <c r="AJ1031" s="1"/>
      <c r="AL1031" s="1"/>
    </row>
    <row r="1032" spans="1:38" s="233" customFormat="1" ht="15.75" hidden="1" x14ac:dyDescent="0.25">
      <c r="A1032" s="367" t="s">
        <v>95</v>
      </c>
      <c r="B1032" s="491">
        <v>908</v>
      </c>
      <c r="C1032" s="369" t="s">
        <v>132</v>
      </c>
      <c r="D1032" s="369" t="s">
        <v>122</v>
      </c>
      <c r="E1032" s="370" t="s">
        <v>407</v>
      </c>
      <c r="F1032" s="369" t="s">
        <v>101</v>
      </c>
      <c r="G1032" s="196">
        <f>G1033</f>
        <v>0</v>
      </c>
      <c r="H1032" s="196">
        <f t="shared" ref="H1032:I1032" si="461">H1033</f>
        <v>0</v>
      </c>
      <c r="I1032" s="196">
        <f t="shared" si="461"/>
        <v>0</v>
      </c>
      <c r="J1032" s="267"/>
      <c r="K1032" s="207"/>
      <c r="L1032" s="65"/>
      <c r="M1032" s="203"/>
      <c r="N1032" s="203"/>
      <c r="O1032" s="203"/>
      <c r="P1032" s="203"/>
    </row>
    <row r="1033" spans="1:38" s="233" customFormat="1" ht="15.75" hidden="1" x14ac:dyDescent="0.25">
      <c r="A1033" s="367" t="s">
        <v>828</v>
      </c>
      <c r="B1033" s="491">
        <v>908</v>
      </c>
      <c r="C1033" s="369" t="s">
        <v>132</v>
      </c>
      <c r="D1033" s="369" t="s">
        <v>122</v>
      </c>
      <c r="E1033" s="370" t="s">
        <v>407</v>
      </c>
      <c r="F1033" s="369" t="s">
        <v>103</v>
      </c>
      <c r="G1033" s="196"/>
      <c r="H1033" s="196"/>
      <c r="I1033" s="196"/>
      <c r="J1033" s="267"/>
      <c r="K1033" s="207"/>
      <c r="L1033" s="65"/>
      <c r="M1033" s="203"/>
      <c r="N1033" s="203"/>
      <c r="O1033" s="203"/>
      <c r="P1033" s="203"/>
    </row>
    <row r="1034" spans="1:38" s="113" customFormat="1" ht="16.5" hidden="1" customHeight="1" x14ac:dyDescent="0.25">
      <c r="A1034" s="34" t="s">
        <v>405</v>
      </c>
      <c r="B1034" s="197">
        <v>908</v>
      </c>
      <c r="C1034" s="6" t="s">
        <v>132</v>
      </c>
      <c r="D1034" s="6" t="s">
        <v>122</v>
      </c>
      <c r="E1034" s="200" t="s">
        <v>406</v>
      </c>
      <c r="F1034" s="6"/>
      <c r="G1034" s="195">
        <f t="shared" ref="G1034:I1036" si="462">G1035</f>
        <v>0</v>
      </c>
      <c r="H1034" s="195">
        <f t="shared" si="462"/>
        <v>0</v>
      </c>
      <c r="I1034" s="195">
        <f t="shared" si="462"/>
        <v>0</v>
      </c>
      <c r="J1034" s="267"/>
      <c r="K1034" s="207"/>
      <c r="L1034" s="65"/>
      <c r="M1034" s="203"/>
      <c r="N1034" s="62"/>
      <c r="O1034" s="62"/>
      <c r="P1034" s="62"/>
    </row>
    <row r="1035" spans="1:38" ht="15.75" hidden="1" x14ac:dyDescent="0.25">
      <c r="A1035" s="28" t="s">
        <v>213</v>
      </c>
      <c r="B1035" s="491">
        <v>908</v>
      </c>
      <c r="C1035" s="369" t="s">
        <v>132</v>
      </c>
      <c r="D1035" s="369" t="s">
        <v>122</v>
      </c>
      <c r="E1035" s="370" t="s">
        <v>408</v>
      </c>
      <c r="F1035" s="369"/>
      <c r="G1035" s="201">
        <f t="shared" si="462"/>
        <v>0</v>
      </c>
      <c r="H1035" s="201">
        <f t="shared" si="462"/>
        <v>0</v>
      </c>
      <c r="I1035" s="201">
        <f t="shared" si="462"/>
        <v>0</v>
      </c>
      <c r="L1035" s="65"/>
      <c r="N1035" s="62"/>
      <c r="O1035" s="62"/>
      <c r="P1035" s="62"/>
      <c r="AF1035" s="1"/>
      <c r="AG1035" s="1"/>
      <c r="AI1035" s="1"/>
      <c r="AJ1035" s="1"/>
      <c r="AL1035" s="1"/>
    </row>
    <row r="1036" spans="1:38" ht="31.5" hidden="1" x14ac:dyDescent="0.25">
      <c r="A1036" s="21" t="s">
        <v>91</v>
      </c>
      <c r="B1036" s="491">
        <v>908</v>
      </c>
      <c r="C1036" s="369" t="s">
        <v>132</v>
      </c>
      <c r="D1036" s="369" t="s">
        <v>122</v>
      </c>
      <c r="E1036" s="370" t="s">
        <v>408</v>
      </c>
      <c r="F1036" s="369" t="s">
        <v>92</v>
      </c>
      <c r="G1036" s="201">
        <f t="shared" si="462"/>
        <v>0</v>
      </c>
      <c r="H1036" s="201">
        <f t="shared" si="462"/>
        <v>0</v>
      </c>
      <c r="I1036" s="201">
        <f t="shared" si="462"/>
        <v>0</v>
      </c>
      <c r="L1036" s="65"/>
      <c r="N1036" s="62"/>
      <c r="O1036" s="62"/>
      <c r="P1036" s="62"/>
      <c r="AF1036" s="1"/>
      <c r="AG1036" s="1"/>
      <c r="AI1036" s="1"/>
      <c r="AJ1036" s="1"/>
      <c r="AL1036" s="1"/>
    </row>
    <row r="1037" spans="1:38" ht="31.5" hidden="1" x14ac:dyDescent="0.25">
      <c r="A1037" s="21" t="s">
        <v>93</v>
      </c>
      <c r="B1037" s="491">
        <v>908</v>
      </c>
      <c r="C1037" s="369" t="s">
        <v>132</v>
      </c>
      <c r="D1037" s="369" t="s">
        <v>122</v>
      </c>
      <c r="E1037" s="370" t="s">
        <v>408</v>
      </c>
      <c r="F1037" s="369" t="s">
        <v>94</v>
      </c>
      <c r="G1037" s="196"/>
      <c r="H1037" s="196"/>
      <c r="I1037" s="196"/>
      <c r="L1037" s="65"/>
      <c r="N1037" s="62"/>
      <c r="O1037" s="62"/>
      <c r="P1037" s="62"/>
      <c r="AF1037" s="1"/>
      <c r="AG1037" s="1"/>
      <c r="AI1037" s="1"/>
      <c r="AJ1037" s="1"/>
      <c r="AL1037" s="1"/>
    </row>
    <row r="1038" spans="1:38" s="113" customFormat="1" ht="31.5" hidden="1" x14ac:dyDescent="0.25">
      <c r="A1038" s="34" t="s">
        <v>409</v>
      </c>
      <c r="B1038" s="197">
        <v>908</v>
      </c>
      <c r="C1038" s="6" t="s">
        <v>132</v>
      </c>
      <c r="D1038" s="6" t="s">
        <v>122</v>
      </c>
      <c r="E1038" s="200" t="s">
        <v>410</v>
      </c>
      <c r="F1038" s="6"/>
      <c r="G1038" s="195">
        <f t="shared" ref="G1038:I1040" si="463">G1039</f>
        <v>0</v>
      </c>
      <c r="H1038" s="195">
        <f t="shared" si="463"/>
        <v>0</v>
      </c>
      <c r="I1038" s="195">
        <f t="shared" si="463"/>
        <v>0</v>
      </c>
      <c r="J1038" s="267"/>
      <c r="K1038" s="207"/>
      <c r="L1038" s="65"/>
      <c r="M1038" s="203"/>
      <c r="N1038" s="62"/>
      <c r="O1038" s="62"/>
      <c r="P1038" s="62"/>
    </row>
    <row r="1039" spans="1:38" ht="15.75" hidden="1" x14ac:dyDescent="0.25">
      <c r="A1039" s="28" t="s">
        <v>214</v>
      </c>
      <c r="B1039" s="491">
        <v>908</v>
      </c>
      <c r="C1039" s="369" t="s">
        <v>132</v>
      </c>
      <c r="D1039" s="369" t="s">
        <v>122</v>
      </c>
      <c r="E1039" s="370" t="s">
        <v>411</v>
      </c>
      <c r="F1039" s="369"/>
      <c r="G1039" s="201">
        <f t="shared" si="463"/>
        <v>0</v>
      </c>
      <c r="H1039" s="201">
        <f t="shared" si="463"/>
        <v>0</v>
      </c>
      <c r="I1039" s="201">
        <f t="shared" si="463"/>
        <v>0</v>
      </c>
      <c r="L1039" s="65"/>
      <c r="N1039" s="62"/>
      <c r="O1039" s="62"/>
      <c r="P1039" s="62"/>
      <c r="AF1039" s="1"/>
      <c r="AG1039" s="1"/>
      <c r="AI1039" s="1"/>
      <c r="AJ1039" s="1"/>
      <c r="AL1039" s="1"/>
    </row>
    <row r="1040" spans="1:38" ht="31.5" hidden="1" x14ac:dyDescent="0.25">
      <c r="A1040" s="21" t="s">
        <v>91</v>
      </c>
      <c r="B1040" s="491">
        <v>908</v>
      </c>
      <c r="C1040" s="369" t="s">
        <v>132</v>
      </c>
      <c r="D1040" s="369" t="s">
        <v>122</v>
      </c>
      <c r="E1040" s="370" t="s">
        <v>411</v>
      </c>
      <c r="F1040" s="369" t="s">
        <v>92</v>
      </c>
      <c r="G1040" s="201">
        <f t="shared" si="463"/>
        <v>0</v>
      </c>
      <c r="H1040" s="201">
        <f t="shared" si="463"/>
        <v>0</v>
      </c>
      <c r="I1040" s="201">
        <f t="shared" si="463"/>
        <v>0</v>
      </c>
      <c r="L1040" s="65"/>
      <c r="N1040" s="62"/>
      <c r="O1040" s="62"/>
      <c r="P1040" s="62"/>
      <c r="AF1040" s="1"/>
      <c r="AG1040" s="1"/>
      <c r="AI1040" s="1"/>
      <c r="AJ1040" s="1"/>
      <c r="AL1040" s="1"/>
    </row>
    <row r="1041" spans="1:38" ht="31.5" hidden="1" x14ac:dyDescent="0.25">
      <c r="A1041" s="21" t="s">
        <v>93</v>
      </c>
      <c r="B1041" s="491">
        <v>908</v>
      </c>
      <c r="C1041" s="369" t="s">
        <v>132</v>
      </c>
      <c r="D1041" s="369" t="s">
        <v>122</v>
      </c>
      <c r="E1041" s="370" t="s">
        <v>411</v>
      </c>
      <c r="F1041" s="369" t="s">
        <v>94</v>
      </c>
      <c r="G1041" s="196"/>
      <c r="H1041" s="196"/>
      <c r="I1041" s="196"/>
      <c r="L1041" s="65"/>
      <c r="N1041" s="62"/>
      <c r="O1041" s="62"/>
      <c r="P1041" s="62"/>
      <c r="AF1041" s="1"/>
      <c r="AG1041" s="1"/>
      <c r="AI1041" s="1"/>
      <c r="AJ1041" s="1"/>
      <c r="AL1041" s="1"/>
    </row>
    <row r="1042" spans="1:38" s="113" customFormat="1" ht="21.6" hidden="1" customHeight="1" x14ac:dyDescent="0.25">
      <c r="A1042" s="23" t="s">
        <v>447</v>
      </c>
      <c r="B1042" s="197">
        <v>908</v>
      </c>
      <c r="C1042" s="6" t="s">
        <v>132</v>
      </c>
      <c r="D1042" s="6" t="s">
        <v>122</v>
      </c>
      <c r="E1042" s="200" t="s">
        <v>448</v>
      </c>
      <c r="F1042" s="6"/>
      <c r="G1042" s="195">
        <f t="shared" ref="G1042:I1044" si="464">G1043</f>
        <v>0</v>
      </c>
      <c r="H1042" s="195">
        <f t="shared" si="464"/>
        <v>0</v>
      </c>
      <c r="I1042" s="195">
        <f t="shared" si="464"/>
        <v>0</v>
      </c>
      <c r="J1042" s="267"/>
      <c r="K1042" s="207"/>
      <c r="L1042" s="65"/>
      <c r="M1042" s="203"/>
      <c r="N1042" s="62"/>
      <c r="O1042" s="62"/>
      <c r="P1042" s="62"/>
    </row>
    <row r="1043" spans="1:38" ht="15.75" hidden="1" x14ac:dyDescent="0.25">
      <c r="A1043" s="28" t="s">
        <v>215</v>
      </c>
      <c r="B1043" s="491">
        <v>908</v>
      </c>
      <c r="C1043" s="369" t="s">
        <v>132</v>
      </c>
      <c r="D1043" s="369" t="s">
        <v>122</v>
      </c>
      <c r="E1043" s="370" t="s">
        <v>451</v>
      </c>
      <c r="F1043" s="369"/>
      <c r="G1043" s="201">
        <f t="shared" si="464"/>
        <v>0</v>
      </c>
      <c r="H1043" s="201">
        <f t="shared" si="464"/>
        <v>0</v>
      </c>
      <c r="I1043" s="201">
        <f t="shared" si="464"/>
        <v>0</v>
      </c>
      <c r="L1043" s="65"/>
      <c r="N1043" s="62"/>
      <c r="O1043" s="62"/>
      <c r="P1043" s="62"/>
      <c r="AF1043" s="1"/>
      <c r="AG1043" s="1"/>
      <c r="AI1043" s="1"/>
      <c r="AJ1043" s="1"/>
      <c r="AL1043" s="1"/>
    </row>
    <row r="1044" spans="1:38" ht="31.5" hidden="1" x14ac:dyDescent="0.25">
      <c r="A1044" s="21" t="s">
        <v>91</v>
      </c>
      <c r="B1044" s="491">
        <v>908</v>
      </c>
      <c r="C1044" s="369" t="s">
        <v>132</v>
      </c>
      <c r="D1044" s="369" t="s">
        <v>122</v>
      </c>
      <c r="E1044" s="370" t="s">
        <v>451</v>
      </c>
      <c r="F1044" s="369" t="s">
        <v>92</v>
      </c>
      <c r="G1044" s="201">
        <f t="shared" si="464"/>
        <v>0</v>
      </c>
      <c r="H1044" s="201">
        <f t="shared" si="464"/>
        <v>0</v>
      </c>
      <c r="I1044" s="201">
        <f t="shared" si="464"/>
        <v>0</v>
      </c>
      <c r="L1044" s="65"/>
      <c r="N1044" s="62"/>
      <c r="O1044" s="62"/>
      <c r="P1044" s="62"/>
      <c r="AF1044" s="1"/>
      <c r="AG1044" s="1"/>
      <c r="AI1044" s="1"/>
      <c r="AJ1044" s="1"/>
      <c r="AL1044" s="1"/>
    </row>
    <row r="1045" spans="1:38" ht="31.5" hidden="1" x14ac:dyDescent="0.25">
      <c r="A1045" s="21" t="s">
        <v>93</v>
      </c>
      <c r="B1045" s="491">
        <v>908</v>
      </c>
      <c r="C1045" s="369" t="s">
        <v>132</v>
      </c>
      <c r="D1045" s="369" t="s">
        <v>122</v>
      </c>
      <c r="E1045" s="370" t="s">
        <v>451</v>
      </c>
      <c r="F1045" s="369" t="s">
        <v>94</v>
      </c>
      <c r="G1045" s="201"/>
      <c r="H1045" s="201"/>
      <c r="I1045" s="201"/>
      <c r="L1045" s="65"/>
      <c r="N1045" s="62"/>
      <c r="O1045" s="62"/>
      <c r="P1045" s="62"/>
      <c r="AF1045" s="1"/>
      <c r="AG1045" s="1"/>
      <c r="AI1045" s="1"/>
      <c r="AJ1045" s="1"/>
      <c r="AL1045" s="1"/>
    </row>
    <row r="1046" spans="1:38" s="113" customFormat="1" ht="31.5" hidden="1" x14ac:dyDescent="0.25">
      <c r="A1046" s="120" t="s">
        <v>449</v>
      </c>
      <c r="B1046" s="197">
        <v>908</v>
      </c>
      <c r="C1046" s="6" t="s">
        <v>132</v>
      </c>
      <c r="D1046" s="6" t="s">
        <v>122</v>
      </c>
      <c r="E1046" s="200" t="s">
        <v>450</v>
      </c>
      <c r="F1046" s="6"/>
      <c r="G1046" s="198">
        <f t="shared" ref="G1046:I1048" si="465">G1047</f>
        <v>0</v>
      </c>
      <c r="H1046" s="198">
        <f t="shared" si="465"/>
        <v>0</v>
      </c>
      <c r="I1046" s="198">
        <f t="shared" si="465"/>
        <v>0</v>
      </c>
      <c r="J1046" s="267"/>
      <c r="K1046" s="207"/>
      <c r="L1046" s="65"/>
      <c r="M1046" s="203"/>
      <c r="N1046" s="62"/>
      <c r="O1046" s="62"/>
      <c r="P1046" s="62"/>
    </row>
    <row r="1047" spans="1:38" ht="21.75" hidden="1" customHeight="1" x14ac:dyDescent="0.25">
      <c r="A1047" s="90" t="s">
        <v>216</v>
      </c>
      <c r="B1047" s="491">
        <v>908</v>
      </c>
      <c r="C1047" s="369" t="s">
        <v>132</v>
      </c>
      <c r="D1047" s="369" t="s">
        <v>122</v>
      </c>
      <c r="E1047" s="370" t="s">
        <v>452</v>
      </c>
      <c r="F1047" s="369"/>
      <c r="G1047" s="201">
        <f t="shared" si="465"/>
        <v>0</v>
      </c>
      <c r="H1047" s="201">
        <f t="shared" si="465"/>
        <v>0</v>
      </c>
      <c r="I1047" s="201">
        <f t="shared" si="465"/>
        <v>0</v>
      </c>
      <c r="L1047" s="65"/>
      <c r="N1047" s="62"/>
      <c r="O1047" s="62"/>
      <c r="P1047" s="62"/>
      <c r="AF1047" s="1"/>
      <c r="AG1047" s="1"/>
      <c r="AI1047" s="1"/>
      <c r="AJ1047" s="1"/>
      <c r="AL1047" s="1"/>
    </row>
    <row r="1048" spans="1:38" ht="31.7" hidden="1" customHeight="1" x14ac:dyDescent="0.25">
      <c r="A1048" s="21" t="s">
        <v>91</v>
      </c>
      <c r="B1048" s="491">
        <v>908</v>
      </c>
      <c r="C1048" s="369" t="s">
        <v>132</v>
      </c>
      <c r="D1048" s="369" t="s">
        <v>122</v>
      </c>
      <c r="E1048" s="370" t="s">
        <v>452</v>
      </c>
      <c r="F1048" s="369" t="s">
        <v>92</v>
      </c>
      <c r="G1048" s="201">
        <f t="shared" si="465"/>
        <v>0</v>
      </c>
      <c r="H1048" s="201">
        <f t="shared" si="465"/>
        <v>0</v>
      </c>
      <c r="I1048" s="201">
        <f t="shared" si="465"/>
        <v>0</v>
      </c>
      <c r="L1048" s="65"/>
      <c r="N1048" s="62"/>
      <c r="O1048" s="62"/>
      <c r="P1048" s="62"/>
      <c r="AF1048" s="1"/>
      <c r="AG1048" s="1"/>
      <c r="AI1048" s="1"/>
      <c r="AJ1048" s="1"/>
      <c r="AL1048" s="1"/>
    </row>
    <row r="1049" spans="1:38" ht="36" hidden="1" customHeight="1" x14ac:dyDescent="0.25">
      <c r="A1049" s="21" t="s">
        <v>93</v>
      </c>
      <c r="B1049" s="491">
        <v>908</v>
      </c>
      <c r="C1049" s="369" t="s">
        <v>132</v>
      </c>
      <c r="D1049" s="369" t="s">
        <v>122</v>
      </c>
      <c r="E1049" s="370" t="s">
        <v>452</v>
      </c>
      <c r="F1049" s="369" t="s">
        <v>94</v>
      </c>
      <c r="G1049" s="201">
        <v>0</v>
      </c>
      <c r="H1049" s="201">
        <v>0</v>
      </c>
      <c r="I1049" s="201">
        <v>0</v>
      </c>
      <c r="L1049" s="65"/>
      <c r="N1049" s="62"/>
      <c r="O1049" s="62"/>
      <c r="P1049" s="62"/>
      <c r="AF1049" s="1"/>
      <c r="AG1049" s="1"/>
      <c r="AI1049" s="1"/>
      <c r="AJ1049" s="1"/>
      <c r="AL1049" s="1"/>
    </row>
    <row r="1050" spans="1:38" s="113" customFormat="1" ht="31.7" hidden="1" customHeight="1" x14ac:dyDescent="0.25">
      <c r="A1050" s="120" t="s">
        <v>413</v>
      </c>
      <c r="B1050" s="197">
        <v>908</v>
      </c>
      <c r="C1050" s="6" t="s">
        <v>132</v>
      </c>
      <c r="D1050" s="6" t="s">
        <v>122</v>
      </c>
      <c r="E1050" s="200" t="s">
        <v>414</v>
      </c>
      <c r="F1050" s="6"/>
      <c r="G1050" s="198">
        <f t="shared" ref="G1050:I1052" si="466">G1051</f>
        <v>0</v>
      </c>
      <c r="H1050" s="198">
        <f t="shared" si="466"/>
        <v>0</v>
      </c>
      <c r="I1050" s="198">
        <f t="shared" si="466"/>
        <v>0</v>
      </c>
      <c r="J1050" s="272"/>
      <c r="K1050" s="207"/>
      <c r="L1050" s="65"/>
      <c r="M1050" s="203"/>
      <c r="N1050" s="62"/>
      <c r="O1050" s="62"/>
      <c r="P1050" s="62"/>
    </row>
    <row r="1051" spans="1:38" ht="15.75" hidden="1" x14ac:dyDescent="0.25">
      <c r="A1051" s="90" t="s">
        <v>217</v>
      </c>
      <c r="B1051" s="491">
        <v>908</v>
      </c>
      <c r="C1051" s="369" t="s">
        <v>132</v>
      </c>
      <c r="D1051" s="369" t="s">
        <v>122</v>
      </c>
      <c r="E1051" s="370" t="s">
        <v>412</v>
      </c>
      <c r="F1051" s="369"/>
      <c r="G1051" s="201">
        <f t="shared" si="466"/>
        <v>0</v>
      </c>
      <c r="H1051" s="201">
        <f t="shared" si="466"/>
        <v>0</v>
      </c>
      <c r="I1051" s="201">
        <f t="shared" si="466"/>
        <v>0</v>
      </c>
      <c r="L1051" s="65"/>
      <c r="N1051" s="1"/>
      <c r="O1051" s="1"/>
      <c r="P1051" s="1"/>
      <c r="AF1051" s="1"/>
      <c r="AG1051" s="1"/>
      <c r="AI1051" s="1"/>
      <c r="AJ1051" s="1"/>
      <c r="AL1051" s="1"/>
    </row>
    <row r="1052" spans="1:38" ht="31.5" hidden="1" x14ac:dyDescent="0.25">
      <c r="A1052" s="367" t="s">
        <v>91</v>
      </c>
      <c r="B1052" s="491">
        <v>908</v>
      </c>
      <c r="C1052" s="369" t="s">
        <v>132</v>
      </c>
      <c r="D1052" s="369" t="s">
        <v>122</v>
      </c>
      <c r="E1052" s="370" t="s">
        <v>412</v>
      </c>
      <c r="F1052" s="369" t="s">
        <v>92</v>
      </c>
      <c r="G1052" s="201">
        <f t="shared" si="466"/>
        <v>0</v>
      </c>
      <c r="H1052" s="201">
        <f t="shared" si="466"/>
        <v>0</v>
      </c>
      <c r="I1052" s="201">
        <f t="shared" si="466"/>
        <v>0</v>
      </c>
      <c r="L1052" s="65"/>
      <c r="M1052" s="113"/>
      <c r="N1052" s="1"/>
      <c r="O1052" s="1"/>
      <c r="P1052" s="1"/>
      <c r="AF1052" s="1"/>
      <c r="AG1052" s="1"/>
      <c r="AI1052" s="1"/>
      <c r="AJ1052" s="1"/>
      <c r="AL1052" s="1"/>
    </row>
    <row r="1053" spans="1:38" ht="31.5" hidden="1" x14ac:dyDescent="0.25">
      <c r="A1053" s="367" t="s">
        <v>93</v>
      </c>
      <c r="B1053" s="491">
        <v>908</v>
      </c>
      <c r="C1053" s="369" t="s">
        <v>132</v>
      </c>
      <c r="D1053" s="369" t="s">
        <v>122</v>
      </c>
      <c r="E1053" s="370" t="s">
        <v>412</v>
      </c>
      <c r="F1053" s="369" t="s">
        <v>94</v>
      </c>
      <c r="G1053" s="201"/>
      <c r="H1053" s="201"/>
      <c r="I1053" s="201"/>
      <c r="L1053" s="65"/>
      <c r="M1053" s="113"/>
      <c r="N1053" s="1"/>
      <c r="O1053" s="1"/>
      <c r="P1053" s="1"/>
      <c r="AF1053" s="1"/>
      <c r="AG1053" s="1"/>
      <c r="AI1053" s="1"/>
      <c r="AJ1053" s="1"/>
      <c r="AL1053" s="1"/>
    </row>
    <row r="1054" spans="1:38" s="233" customFormat="1" ht="31.15" customHeight="1" x14ac:dyDescent="0.25">
      <c r="A1054" s="199" t="s">
        <v>822</v>
      </c>
      <c r="B1054" s="197">
        <v>908</v>
      </c>
      <c r="C1054" s="6" t="s">
        <v>132</v>
      </c>
      <c r="D1054" s="6" t="s">
        <v>122</v>
      </c>
      <c r="E1054" s="200" t="s">
        <v>824</v>
      </c>
      <c r="F1054" s="6"/>
      <c r="G1054" s="198">
        <f>G1056</f>
        <v>1240.3</v>
      </c>
      <c r="H1054" s="198">
        <f t="shared" ref="H1054:I1054" si="467">H1056</f>
        <v>0</v>
      </c>
      <c r="I1054" s="198">
        <f t="shared" si="467"/>
        <v>0</v>
      </c>
      <c r="J1054" s="267"/>
      <c r="K1054" s="207"/>
      <c r="L1054" s="65"/>
    </row>
    <row r="1055" spans="1:38" s="233" customFormat="1" ht="31.5" x14ac:dyDescent="0.25">
      <c r="A1055" s="367" t="s">
        <v>825</v>
      </c>
      <c r="B1055" s="491">
        <v>908</v>
      </c>
      <c r="C1055" s="369" t="s">
        <v>132</v>
      </c>
      <c r="D1055" s="369" t="s">
        <v>122</v>
      </c>
      <c r="E1055" s="370" t="s">
        <v>1102</v>
      </c>
      <c r="F1055" s="369"/>
      <c r="G1055" s="201">
        <f>G1056</f>
        <v>1240.3</v>
      </c>
      <c r="H1055" s="201">
        <f t="shared" ref="H1055:I1056" si="468">H1056</f>
        <v>0</v>
      </c>
      <c r="I1055" s="201">
        <f t="shared" si="468"/>
        <v>0</v>
      </c>
      <c r="J1055" s="267"/>
      <c r="K1055" s="207"/>
      <c r="L1055" s="65"/>
    </row>
    <row r="1056" spans="1:38" s="233" customFormat="1" ht="31.5" x14ac:dyDescent="0.25">
      <c r="A1056" s="367" t="s">
        <v>91</v>
      </c>
      <c r="B1056" s="491">
        <v>908</v>
      </c>
      <c r="C1056" s="369" t="s">
        <v>132</v>
      </c>
      <c r="D1056" s="369" t="s">
        <v>122</v>
      </c>
      <c r="E1056" s="370" t="s">
        <v>1102</v>
      </c>
      <c r="F1056" s="369" t="s">
        <v>92</v>
      </c>
      <c r="G1056" s="201">
        <f>G1057</f>
        <v>1240.3</v>
      </c>
      <c r="H1056" s="201">
        <f t="shared" si="468"/>
        <v>0</v>
      </c>
      <c r="I1056" s="201">
        <f t="shared" si="468"/>
        <v>0</v>
      </c>
      <c r="J1056" s="267"/>
      <c r="K1056" s="207"/>
      <c r="L1056" s="65"/>
    </row>
    <row r="1057" spans="1:38" s="233" customFormat="1" ht="31.5" x14ac:dyDescent="0.25">
      <c r="A1057" s="367" t="s">
        <v>93</v>
      </c>
      <c r="B1057" s="491">
        <v>908</v>
      </c>
      <c r="C1057" s="369" t="s">
        <v>132</v>
      </c>
      <c r="D1057" s="369" t="s">
        <v>122</v>
      </c>
      <c r="E1057" s="370" t="s">
        <v>1102</v>
      </c>
      <c r="F1057" s="369" t="s">
        <v>94</v>
      </c>
      <c r="G1057" s="201">
        <f>1240.3</f>
        <v>1240.3</v>
      </c>
      <c r="H1057" s="201">
        <v>0</v>
      </c>
      <c r="I1057" s="201">
        <v>0</v>
      </c>
      <c r="J1057" s="267"/>
      <c r="K1057" s="207"/>
      <c r="L1057" s="65"/>
    </row>
    <row r="1058" spans="1:38" s="113" customFormat="1" ht="31.5" x14ac:dyDescent="0.25">
      <c r="A1058" s="199" t="s">
        <v>915</v>
      </c>
      <c r="B1058" s="197">
        <v>908</v>
      </c>
      <c r="C1058" s="6" t="s">
        <v>132</v>
      </c>
      <c r="D1058" s="6" t="s">
        <v>122</v>
      </c>
      <c r="E1058" s="200" t="s">
        <v>544</v>
      </c>
      <c r="F1058" s="6"/>
      <c r="G1058" s="198">
        <f t="shared" ref="G1058:I1061" si="469">G1059</f>
        <v>215</v>
      </c>
      <c r="H1058" s="198">
        <f t="shared" si="469"/>
        <v>185</v>
      </c>
      <c r="I1058" s="198">
        <f t="shared" si="469"/>
        <v>0</v>
      </c>
      <c r="J1058" s="267"/>
      <c r="K1058" s="207"/>
      <c r="L1058" s="65"/>
    </row>
    <row r="1059" spans="1:38" s="113" customFormat="1" ht="31.5" x14ac:dyDescent="0.25">
      <c r="A1059" s="199" t="s">
        <v>545</v>
      </c>
      <c r="B1059" s="197">
        <v>908</v>
      </c>
      <c r="C1059" s="6" t="s">
        <v>132</v>
      </c>
      <c r="D1059" s="6" t="s">
        <v>122</v>
      </c>
      <c r="E1059" s="200" t="s">
        <v>546</v>
      </c>
      <c r="F1059" s="6"/>
      <c r="G1059" s="198">
        <f t="shared" si="469"/>
        <v>215</v>
      </c>
      <c r="H1059" s="198">
        <f t="shared" si="469"/>
        <v>185</v>
      </c>
      <c r="I1059" s="198">
        <f t="shared" si="469"/>
        <v>0</v>
      </c>
      <c r="J1059" s="267"/>
      <c r="K1059" s="207"/>
      <c r="L1059" s="65"/>
    </row>
    <row r="1060" spans="1:38" s="113" customFormat="1" ht="15.75" x14ac:dyDescent="0.25">
      <c r="A1060" s="367" t="s">
        <v>218</v>
      </c>
      <c r="B1060" s="491">
        <v>908</v>
      </c>
      <c r="C1060" s="369" t="s">
        <v>132</v>
      </c>
      <c r="D1060" s="369" t="s">
        <v>122</v>
      </c>
      <c r="E1060" s="370" t="s">
        <v>547</v>
      </c>
      <c r="F1060" s="369"/>
      <c r="G1060" s="201">
        <f t="shared" si="469"/>
        <v>215</v>
      </c>
      <c r="H1060" s="201">
        <f t="shared" si="469"/>
        <v>185</v>
      </c>
      <c r="I1060" s="201">
        <f t="shared" si="469"/>
        <v>0</v>
      </c>
      <c r="J1060" s="267"/>
      <c r="K1060" s="207"/>
      <c r="L1060" s="65"/>
    </row>
    <row r="1061" spans="1:38" s="113" customFormat="1" ht="31.5" x14ac:dyDescent="0.25">
      <c r="A1061" s="367" t="s">
        <v>91</v>
      </c>
      <c r="B1061" s="491">
        <v>908</v>
      </c>
      <c r="C1061" s="369" t="s">
        <v>132</v>
      </c>
      <c r="D1061" s="369" t="s">
        <v>122</v>
      </c>
      <c r="E1061" s="370" t="s">
        <v>547</v>
      </c>
      <c r="F1061" s="369" t="s">
        <v>92</v>
      </c>
      <c r="G1061" s="201">
        <f t="shared" si="469"/>
        <v>215</v>
      </c>
      <c r="H1061" s="201">
        <f t="shared" si="469"/>
        <v>185</v>
      </c>
      <c r="I1061" s="201">
        <f t="shared" si="469"/>
        <v>0</v>
      </c>
      <c r="J1061" s="267"/>
      <c r="K1061" s="207"/>
      <c r="L1061" s="65"/>
    </row>
    <row r="1062" spans="1:38" s="113" customFormat="1" ht="31.5" x14ac:dyDescent="0.25">
      <c r="A1062" s="367" t="s">
        <v>93</v>
      </c>
      <c r="B1062" s="491">
        <v>908</v>
      </c>
      <c r="C1062" s="369" t="s">
        <v>132</v>
      </c>
      <c r="D1062" s="369" t="s">
        <v>122</v>
      </c>
      <c r="E1062" s="370" t="s">
        <v>547</v>
      </c>
      <c r="F1062" s="369" t="s">
        <v>94</v>
      </c>
      <c r="G1062" s="201">
        <v>215</v>
      </c>
      <c r="H1062" s="201">
        <v>185</v>
      </c>
      <c r="I1062" s="201">
        <v>0</v>
      </c>
      <c r="J1062" s="267"/>
      <c r="K1062" s="207"/>
      <c r="L1062" s="65"/>
    </row>
    <row r="1063" spans="1:38" ht="15.75" x14ac:dyDescent="0.25">
      <c r="A1063" s="199" t="s">
        <v>219</v>
      </c>
      <c r="B1063" s="197">
        <v>908</v>
      </c>
      <c r="C1063" s="200" t="s">
        <v>132</v>
      </c>
      <c r="D1063" s="200" t="s">
        <v>123</v>
      </c>
      <c r="E1063" s="200"/>
      <c r="F1063" s="200"/>
      <c r="G1063" s="198">
        <f>G1064+G1069+G1113</f>
        <v>49134.086210000009</v>
      </c>
      <c r="H1063" s="198">
        <f>H1064+H1069+H1113</f>
        <v>9785.1549699999996</v>
      </c>
      <c r="I1063" s="198">
        <f>I1064+I1069+I1113</f>
        <v>9426.77729</v>
      </c>
      <c r="M1063" s="113"/>
      <c r="N1063" s="1"/>
      <c r="O1063" s="1"/>
      <c r="P1063" s="1"/>
      <c r="AF1063" s="1"/>
      <c r="AG1063" s="1"/>
      <c r="AI1063" s="1"/>
      <c r="AJ1063" s="1"/>
      <c r="AL1063" s="1"/>
    </row>
    <row r="1064" spans="1:38" s="113" customFormat="1" ht="15.75" x14ac:dyDescent="0.25">
      <c r="A1064" s="199" t="s">
        <v>100</v>
      </c>
      <c r="B1064" s="197">
        <v>908</v>
      </c>
      <c r="C1064" s="200" t="s">
        <v>132</v>
      </c>
      <c r="D1064" s="200" t="s">
        <v>123</v>
      </c>
      <c r="E1064" s="200" t="s">
        <v>334</v>
      </c>
      <c r="F1064" s="200"/>
      <c r="G1064" s="198">
        <f t="shared" ref="G1064:I1067" si="470">G1065</f>
        <v>390</v>
      </c>
      <c r="H1064" s="198">
        <f t="shared" si="470"/>
        <v>390</v>
      </c>
      <c r="I1064" s="198">
        <f t="shared" si="470"/>
        <v>390</v>
      </c>
      <c r="J1064" s="267"/>
      <c r="K1064" s="207"/>
      <c r="L1064" s="203"/>
    </row>
    <row r="1065" spans="1:38" s="113" customFormat="1" ht="31.5" x14ac:dyDescent="0.25">
      <c r="A1065" s="199" t="s">
        <v>335</v>
      </c>
      <c r="B1065" s="197">
        <v>908</v>
      </c>
      <c r="C1065" s="200" t="s">
        <v>132</v>
      </c>
      <c r="D1065" s="200" t="s">
        <v>123</v>
      </c>
      <c r="E1065" s="200" t="s">
        <v>333</v>
      </c>
      <c r="F1065" s="200"/>
      <c r="G1065" s="198">
        <f t="shared" si="470"/>
        <v>390</v>
      </c>
      <c r="H1065" s="198">
        <f t="shared" si="470"/>
        <v>390</v>
      </c>
      <c r="I1065" s="198">
        <f t="shared" si="470"/>
        <v>390</v>
      </c>
      <c r="J1065" s="267"/>
      <c r="K1065" s="207"/>
      <c r="L1065" s="203"/>
    </row>
    <row r="1066" spans="1:38" s="113" customFormat="1" ht="15.75" x14ac:dyDescent="0.25">
      <c r="A1066" s="367" t="s">
        <v>225</v>
      </c>
      <c r="B1066" s="491">
        <v>908</v>
      </c>
      <c r="C1066" s="370" t="s">
        <v>132</v>
      </c>
      <c r="D1066" s="370" t="s">
        <v>123</v>
      </c>
      <c r="E1066" s="370" t="s">
        <v>495</v>
      </c>
      <c r="F1066" s="370"/>
      <c r="G1066" s="201">
        <f t="shared" si="470"/>
        <v>390</v>
      </c>
      <c r="H1066" s="201">
        <f t="shared" si="470"/>
        <v>390</v>
      </c>
      <c r="I1066" s="201">
        <f t="shared" si="470"/>
        <v>390</v>
      </c>
      <c r="J1066" s="267"/>
      <c r="K1066" s="207"/>
      <c r="L1066" s="203"/>
    </row>
    <row r="1067" spans="1:38" s="113" customFormat="1" ht="31.5" x14ac:dyDescent="0.25">
      <c r="A1067" s="367" t="s">
        <v>91</v>
      </c>
      <c r="B1067" s="491">
        <v>908</v>
      </c>
      <c r="C1067" s="370" t="s">
        <v>132</v>
      </c>
      <c r="D1067" s="370" t="s">
        <v>123</v>
      </c>
      <c r="E1067" s="370" t="s">
        <v>495</v>
      </c>
      <c r="F1067" s="370" t="s">
        <v>92</v>
      </c>
      <c r="G1067" s="201">
        <f t="shared" si="470"/>
        <v>390</v>
      </c>
      <c r="H1067" s="201">
        <f t="shared" si="470"/>
        <v>390</v>
      </c>
      <c r="I1067" s="201">
        <f t="shared" si="470"/>
        <v>390</v>
      </c>
      <c r="J1067" s="267"/>
      <c r="K1067" s="207"/>
      <c r="L1067" s="65"/>
    </row>
    <row r="1068" spans="1:38" s="113" customFormat="1" ht="31.5" x14ac:dyDescent="0.25">
      <c r="A1068" s="367" t="s">
        <v>93</v>
      </c>
      <c r="B1068" s="491">
        <v>908</v>
      </c>
      <c r="C1068" s="370" t="s">
        <v>132</v>
      </c>
      <c r="D1068" s="370" t="s">
        <v>123</v>
      </c>
      <c r="E1068" s="370" t="s">
        <v>495</v>
      </c>
      <c r="F1068" s="370" t="s">
        <v>94</v>
      </c>
      <c r="G1068" s="18">
        <v>390</v>
      </c>
      <c r="H1068" s="18">
        <v>390</v>
      </c>
      <c r="I1068" s="18">
        <v>390</v>
      </c>
      <c r="J1068" s="267"/>
      <c r="K1068" s="207"/>
      <c r="L1068" s="203"/>
    </row>
    <row r="1069" spans="1:38" ht="34.5" customHeight="1" x14ac:dyDescent="0.25">
      <c r="A1069" s="199" t="s">
        <v>901</v>
      </c>
      <c r="B1069" s="197">
        <v>908</v>
      </c>
      <c r="C1069" s="200" t="s">
        <v>132</v>
      </c>
      <c r="D1069" s="200" t="s">
        <v>123</v>
      </c>
      <c r="E1069" s="200" t="s">
        <v>220</v>
      </c>
      <c r="F1069" s="200"/>
      <c r="G1069" s="198">
        <f>G1070+G1097+G1101+G1105+G1109</f>
        <v>14532.63133</v>
      </c>
      <c r="H1069" s="198">
        <f t="shared" ref="H1069:I1069" si="471">H1070+H1097+H1101+H1105+H1109</f>
        <v>9395.1549699999996</v>
      </c>
      <c r="I1069" s="198">
        <f t="shared" si="471"/>
        <v>9036.77729</v>
      </c>
      <c r="M1069" s="113"/>
      <c r="N1069" s="1"/>
      <c r="O1069" s="1"/>
      <c r="P1069" s="1"/>
      <c r="AF1069" s="1"/>
      <c r="AG1069" s="1"/>
      <c r="AI1069" s="1"/>
      <c r="AJ1069" s="1"/>
      <c r="AL1069" s="1"/>
    </row>
    <row r="1070" spans="1:38" s="113" customFormat="1" ht="35.450000000000003" customHeight="1" x14ac:dyDescent="0.25">
      <c r="A1070" s="199" t="s">
        <v>668</v>
      </c>
      <c r="B1070" s="197">
        <v>908</v>
      </c>
      <c r="C1070" s="200" t="s">
        <v>132</v>
      </c>
      <c r="D1070" s="200" t="s">
        <v>123</v>
      </c>
      <c r="E1070" s="200" t="s">
        <v>613</v>
      </c>
      <c r="F1070" s="200"/>
      <c r="G1070" s="198">
        <f>G1071+G1074+G1080+G1083+G1086+G1091+G1094</f>
        <v>2212.54</v>
      </c>
      <c r="H1070" s="198">
        <f t="shared" ref="H1070:I1070" si="472">H1071+H1074+H1080+H1083+H1086+H1091+H1094</f>
        <v>2518.0699999999997</v>
      </c>
      <c r="I1070" s="198">
        <f t="shared" si="472"/>
        <v>2593.7600000000002</v>
      </c>
      <c r="J1070" s="267"/>
      <c r="K1070" s="207"/>
      <c r="L1070" s="203"/>
    </row>
    <row r="1071" spans="1:38" ht="19.5" customHeight="1" x14ac:dyDescent="0.25">
      <c r="A1071" s="367" t="s">
        <v>221</v>
      </c>
      <c r="B1071" s="491">
        <v>908</v>
      </c>
      <c r="C1071" s="370" t="s">
        <v>132</v>
      </c>
      <c r="D1071" s="370" t="s">
        <v>123</v>
      </c>
      <c r="E1071" s="370" t="s">
        <v>662</v>
      </c>
      <c r="F1071" s="370"/>
      <c r="G1071" s="201">
        <f>G1072</f>
        <v>365</v>
      </c>
      <c r="H1071" s="201">
        <f t="shared" ref="H1071:I1072" si="473">H1072</f>
        <v>365</v>
      </c>
      <c r="I1071" s="201">
        <f t="shared" si="473"/>
        <v>365</v>
      </c>
      <c r="M1071" s="113"/>
      <c r="N1071" s="1"/>
      <c r="O1071" s="1"/>
      <c r="P1071" s="1"/>
      <c r="AF1071" s="1"/>
      <c r="AG1071" s="1"/>
      <c r="AI1071" s="1"/>
      <c r="AJ1071" s="1"/>
      <c r="AL1071" s="1"/>
    </row>
    <row r="1072" spans="1:38" ht="31.5" x14ac:dyDescent="0.25">
      <c r="A1072" s="367" t="s">
        <v>91</v>
      </c>
      <c r="B1072" s="491">
        <v>908</v>
      </c>
      <c r="C1072" s="370" t="s">
        <v>132</v>
      </c>
      <c r="D1072" s="370" t="s">
        <v>123</v>
      </c>
      <c r="E1072" s="370" t="s">
        <v>662</v>
      </c>
      <c r="F1072" s="370" t="s">
        <v>92</v>
      </c>
      <c r="G1072" s="201">
        <f>G1073</f>
        <v>365</v>
      </c>
      <c r="H1072" s="201">
        <f t="shared" si="473"/>
        <v>365</v>
      </c>
      <c r="I1072" s="201">
        <f t="shared" si="473"/>
        <v>365</v>
      </c>
      <c r="M1072" s="113"/>
      <c r="N1072" s="1"/>
      <c r="O1072" s="1"/>
      <c r="P1072" s="1"/>
      <c r="AF1072" s="1"/>
      <c r="AG1072" s="1"/>
      <c r="AI1072" s="1"/>
      <c r="AJ1072" s="1"/>
      <c r="AL1072" s="1"/>
    </row>
    <row r="1073" spans="1:38" ht="31.5" x14ac:dyDescent="0.25">
      <c r="A1073" s="367" t="s">
        <v>93</v>
      </c>
      <c r="B1073" s="491">
        <v>908</v>
      </c>
      <c r="C1073" s="370" t="s">
        <v>132</v>
      </c>
      <c r="D1073" s="370" t="s">
        <v>123</v>
      </c>
      <c r="E1073" s="370" t="s">
        <v>662</v>
      </c>
      <c r="F1073" s="370" t="s">
        <v>94</v>
      </c>
      <c r="G1073" s="201">
        <v>365</v>
      </c>
      <c r="H1073" s="201">
        <v>365</v>
      </c>
      <c r="I1073" s="201">
        <v>365</v>
      </c>
      <c r="M1073" s="214"/>
      <c r="N1073" s="1"/>
      <c r="O1073" s="1"/>
      <c r="P1073" s="1"/>
      <c r="AF1073" s="1"/>
      <c r="AG1073" s="1"/>
      <c r="AI1073" s="1"/>
      <c r="AJ1073" s="1"/>
      <c r="AL1073" s="1"/>
    </row>
    <row r="1074" spans="1:38" ht="15.75" x14ac:dyDescent="0.25">
      <c r="A1074" s="367" t="s">
        <v>501</v>
      </c>
      <c r="B1074" s="491">
        <v>908</v>
      </c>
      <c r="C1074" s="370" t="s">
        <v>132</v>
      </c>
      <c r="D1074" s="370" t="s">
        <v>123</v>
      </c>
      <c r="E1074" s="370" t="s">
        <v>660</v>
      </c>
      <c r="F1074" s="370"/>
      <c r="G1074" s="201">
        <f>G1075+G1077</f>
        <v>1829.54</v>
      </c>
      <c r="H1074" s="201">
        <f t="shared" ref="H1074:I1074" si="474">H1075+H1077</f>
        <v>1903.07</v>
      </c>
      <c r="I1074" s="201">
        <f t="shared" si="474"/>
        <v>1978.76</v>
      </c>
      <c r="M1074" s="113"/>
      <c r="N1074" s="1"/>
      <c r="O1074" s="1"/>
      <c r="P1074" s="1"/>
      <c r="AF1074" s="1"/>
      <c r="AG1074" s="1"/>
      <c r="AI1074" s="1"/>
      <c r="AJ1074" s="1"/>
      <c r="AL1074" s="1"/>
    </row>
    <row r="1075" spans="1:38" ht="31.5" x14ac:dyDescent="0.25">
      <c r="A1075" s="367" t="s">
        <v>91</v>
      </c>
      <c r="B1075" s="491">
        <v>908</v>
      </c>
      <c r="C1075" s="370" t="s">
        <v>132</v>
      </c>
      <c r="D1075" s="370" t="s">
        <v>123</v>
      </c>
      <c r="E1075" s="370" t="s">
        <v>660</v>
      </c>
      <c r="F1075" s="370" t="s">
        <v>92</v>
      </c>
      <c r="G1075" s="201">
        <f>G1076</f>
        <v>1829.54</v>
      </c>
      <c r="H1075" s="201">
        <f t="shared" ref="H1075:I1075" si="475">H1076</f>
        <v>1903.07</v>
      </c>
      <c r="I1075" s="201">
        <f t="shared" si="475"/>
        <v>1978.76</v>
      </c>
      <c r="M1075" s="113"/>
      <c r="N1075" s="1"/>
      <c r="O1075" s="1"/>
      <c r="P1075" s="1"/>
      <c r="AF1075" s="1"/>
      <c r="AG1075" s="1"/>
      <c r="AI1075" s="1"/>
      <c r="AJ1075" s="1"/>
      <c r="AL1075" s="1"/>
    </row>
    <row r="1076" spans="1:38" ht="31.5" x14ac:dyDescent="0.25">
      <c r="A1076" s="367" t="s">
        <v>93</v>
      </c>
      <c r="B1076" s="491">
        <v>908</v>
      </c>
      <c r="C1076" s="370" t="s">
        <v>132</v>
      </c>
      <c r="D1076" s="370" t="s">
        <v>123</v>
      </c>
      <c r="E1076" s="370" t="s">
        <v>660</v>
      </c>
      <c r="F1076" s="370" t="s">
        <v>94</v>
      </c>
      <c r="G1076" s="201">
        <v>1829.54</v>
      </c>
      <c r="H1076" s="201">
        <v>1903.07</v>
      </c>
      <c r="I1076" s="201">
        <v>1978.76</v>
      </c>
      <c r="J1076" s="271"/>
      <c r="M1076" s="113"/>
      <c r="N1076" s="1"/>
      <c r="O1076" s="1"/>
      <c r="P1076" s="214"/>
      <c r="Q1076" s="113"/>
      <c r="S1076" s="214"/>
      <c r="AF1076" s="1"/>
      <c r="AG1076" s="1"/>
      <c r="AI1076" s="1"/>
      <c r="AJ1076" s="1"/>
      <c r="AL1076" s="1"/>
    </row>
    <row r="1077" spans="1:38" ht="15.75" hidden="1" x14ac:dyDescent="0.25">
      <c r="A1077" s="367" t="s">
        <v>95</v>
      </c>
      <c r="B1077" s="491">
        <v>908</v>
      </c>
      <c r="C1077" s="370" t="s">
        <v>132</v>
      </c>
      <c r="D1077" s="370" t="s">
        <v>123</v>
      </c>
      <c r="E1077" s="370" t="s">
        <v>660</v>
      </c>
      <c r="F1077" s="370" t="s">
        <v>101</v>
      </c>
      <c r="G1077" s="201">
        <f>G1079+G1078</f>
        <v>0</v>
      </c>
      <c r="H1077" s="201">
        <f t="shared" ref="H1077:I1077" si="476">H1079+H1078</f>
        <v>0</v>
      </c>
      <c r="I1077" s="201">
        <f t="shared" si="476"/>
        <v>0</v>
      </c>
      <c r="M1077" s="113"/>
      <c r="N1077" s="1"/>
      <c r="O1077" s="1"/>
      <c r="P1077" s="1"/>
      <c r="AF1077" s="1"/>
      <c r="AG1077" s="1"/>
      <c r="AI1077" s="1"/>
      <c r="AJ1077" s="1"/>
      <c r="AL1077" s="1"/>
    </row>
    <row r="1078" spans="1:38" s="113" customFormat="1" ht="32.25" hidden="1" customHeight="1" x14ac:dyDescent="0.25">
      <c r="A1078" s="367" t="s">
        <v>306</v>
      </c>
      <c r="B1078" s="491">
        <v>908</v>
      </c>
      <c r="C1078" s="370" t="s">
        <v>132</v>
      </c>
      <c r="D1078" s="370" t="s">
        <v>123</v>
      </c>
      <c r="E1078" s="370" t="s">
        <v>660</v>
      </c>
      <c r="F1078" s="370" t="s">
        <v>103</v>
      </c>
      <c r="G1078" s="201">
        <v>0</v>
      </c>
      <c r="H1078" s="201">
        <v>0</v>
      </c>
      <c r="I1078" s="201">
        <v>0</v>
      </c>
      <c r="J1078" s="267"/>
      <c r="K1078" s="207"/>
      <c r="L1078" s="203"/>
    </row>
    <row r="1079" spans="1:38" ht="15.75" hidden="1" x14ac:dyDescent="0.25">
      <c r="A1079" s="367" t="s">
        <v>263</v>
      </c>
      <c r="B1079" s="491">
        <v>908</v>
      </c>
      <c r="C1079" s="370" t="s">
        <v>132</v>
      </c>
      <c r="D1079" s="370" t="s">
        <v>123</v>
      </c>
      <c r="E1079" s="370" t="s">
        <v>660</v>
      </c>
      <c r="F1079" s="370" t="s">
        <v>97</v>
      </c>
      <c r="G1079" s="201">
        <f>3.4+37.5-40.9</f>
        <v>0</v>
      </c>
      <c r="H1079" s="201">
        <f t="shared" ref="H1079:I1079" si="477">3.4+37.5-40.9</f>
        <v>0</v>
      </c>
      <c r="I1079" s="201">
        <f t="shared" si="477"/>
        <v>0</v>
      </c>
      <c r="M1079" s="113"/>
      <c r="N1079" s="1"/>
      <c r="O1079" s="1"/>
      <c r="P1079" s="1"/>
      <c r="AF1079" s="1"/>
      <c r="AG1079" s="1"/>
      <c r="AI1079" s="1"/>
      <c r="AJ1079" s="1"/>
      <c r="AL1079" s="1"/>
    </row>
    <row r="1080" spans="1:38" ht="15.75" hidden="1" x14ac:dyDescent="0.25">
      <c r="A1080" s="367" t="s">
        <v>222</v>
      </c>
      <c r="B1080" s="491">
        <v>908</v>
      </c>
      <c r="C1080" s="370" t="s">
        <v>132</v>
      </c>
      <c r="D1080" s="370" t="s">
        <v>123</v>
      </c>
      <c r="E1080" s="370" t="s">
        <v>626</v>
      </c>
      <c r="F1080" s="370"/>
      <c r="G1080" s="201">
        <f>G1081</f>
        <v>0</v>
      </c>
      <c r="H1080" s="201">
        <f t="shared" ref="H1080:I1081" si="478">H1081</f>
        <v>0</v>
      </c>
      <c r="I1080" s="201">
        <f t="shared" si="478"/>
        <v>0</v>
      </c>
      <c r="M1080" s="113"/>
      <c r="N1080" s="1"/>
      <c r="O1080" s="1"/>
      <c r="P1080" s="1"/>
      <c r="AF1080" s="1"/>
      <c r="AG1080" s="1"/>
      <c r="AI1080" s="1"/>
      <c r="AJ1080" s="1"/>
      <c r="AL1080" s="1"/>
    </row>
    <row r="1081" spans="1:38" ht="31.5" hidden="1" x14ac:dyDescent="0.25">
      <c r="A1081" s="367" t="s">
        <v>91</v>
      </c>
      <c r="B1081" s="491">
        <v>908</v>
      </c>
      <c r="C1081" s="370" t="s">
        <v>132</v>
      </c>
      <c r="D1081" s="370" t="s">
        <v>123</v>
      </c>
      <c r="E1081" s="370" t="s">
        <v>626</v>
      </c>
      <c r="F1081" s="370" t="s">
        <v>92</v>
      </c>
      <c r="G1081" s="201">
        <f>G1082</f>
        <v>0</v>
      </c>
      <c r="H1081" s="201">
        <f t="shared" si="478"/>
        <v>0</v>
      </c>
      <c r="I1081" s="201">
        <f t="shared" si="478"/>
        <v>0</v>
      </c>
      <c r="M1081" s="113"/>
      <c r="N1081" s="1"/>
      <c r="O1081" s="1"/>
      <c r="P1081" s="1"/>
      <c r="AF1081" s="1"/>
      <c r="AG1081" s="1"/>
      <c r="AI1081" s="1"/>
      <c r="AJ1081" s="1"/>
      <c r="AL1081" s="1"/>
    </row>
    <row r="1082" spans="1:38" ht="31.5" hidden="1" x14ac:dyDescent="0.25">
      <c r="A1082" s="367" t="s">
        <v>93</v>
      </c>
      <c r="B1082" s="491">
        <v>908</v>
      </c>
      <c r="C1082" s="370" t="s">
        <v>132</v>
      </c>
      <c r="D1082" s="370" t="s">
        <v>123</v>
      </c>
      <c r="E1082" s="370" t="s">
        <v>626</v>
      </c>
      <c r="F1082" s="370" t="s">
        <v>94</v>
      </c>
      <c r="G1082" s="201">
        <v>0</v>
      </c>
      <c r="H1082" s="201">
        <v>0</v>
      </c>
      <c r="I1082" s="201">
        <v>0</v>
      </c>
      <c r="M1082" s="113"/>
      <c r="N1082" s="1"/>
      <c r="O1082" s="1"/>
      <c r="P1082" s="1"/>
      <c r="AF1082" s="1"/>
      <c r="AG1082" s="1"/>
      <c r="AI1082" s="1"/>
      <c r="AJ1082" s="1"/>
      <c r="AL1082" s="1"/>
    </row>
    <row r="1083" spans="1:38" ht="15.75" x14ac:dyDescent="0.25">
      <c r="A1083" s="367" t="s">
        <v>223</v>
      </c>
      <c r="B1083" s="491">
        <v>908</v>
      </c>
      <c r="C1083" s="370" t="s">
        <v>132</v>
      </c>
      <c r="D1083" s="370" t="s">
        <v>123</v>
      </c>
      <c r="E1083" s="370" t="s">
        <v>614</v>
      </c>
      <c r="F1083" s="370"/>
      <c r="G1083" s="201">
        <f>G1084</f>
        <v>8</v>
      </c>
      <c r="H1083" s="201">
        <f t="shared" ref="H1083:I1084" si="479">H1084</f>
        <v>50</v>
      </c>
      <c r="I1083" s="201">
        <f t="shared" si="479"/>
        <v>50</v>
      </c>
      <c r="M1083" s="113"/>
      <c r="N1083" s="1"/>
      <c r="O1083" s="1"/>
      <c r="P1083" s="1"/>
      <c r="AF1083" s="1"/>
      <c r="AG1083" s="1"/>
      <c r="AI1083" s="1"/>
      <c r="AJ1083" s="1"/>
      <c r="AL1083" s="1"/>
    </row>
    <row r="1084" spans="1:38" ht="31.5" x14ac:dyDescent="0.25">
      <c r="A1084" s="367" t="s">
        <v>91</v>
      </c>
      <c r="B1084" s="491">
        <v>908</v>
      </c>
      <c r="C1084" s="370" t="s">
        <v>132</v>
      </c>
      <c r="D1084" s="370" t="s">
        <v>123</v>
      </c>
      <c r="E1084" s="370" t="s">
        <v>614</v>
      </c>
      <c r="F1084" s="370" t="s">
        <v>92</v>
      </c>
      <c r="G1084" s="201">
        <f>G1085</f>
        <v>8</v>
      </c>
      <c r="H1084" s="201">
        <f t="shared" si="479"/>
        <v>50</v>
      </c>
      <c r="I1084" s="201">
        <f t="shared" si="479"/>
        <v>50</v>
      </c>
      <c r="M1084" s="113"/>
      <c r="N1084" s="1"/>
      <c r="O1084" s="1"/>
      <c r="P1084" s="1"/>
      <c r="AF1084" s="1"/>
      <c r="AG1084" s="1"/>
      <c r="AI1084" s="1"/>
      <c r="AJ1084" s="1"/>
      <c r="AL1084" s="1"/>
    </row>
    <row r="1085" spans="1:38" ht="36" customHeight="1" x14ac:dyDescent="0.25">
      <c r="A1085" s="367" t="s">
        <v>93</v>
      </c>
      <c r="B1085" s="491">
        <v>908</v>
      </c>
      <c r="C1085" s="370" t="s">
        <v>132</v>
      </c>
      <c r="D1085" s="370" t="s">
        <v>123</v>
      </c>
      <c r="E1085" s="370" t="s">
        <v>614</v>
      </c>
      <c r="F1085" s="370" t="s">
        <v>94</v>
      </c>
      <c r="G1085" s="201">
        <f>50-42</f>
        <v>8</v>
      </c>
      <c r="H1085" s="201">
        <v>50</v>
      </c>
      <c r="I1085" s="201">
        <v>50</v>
      </c>
      <c r="M1085" s="113"/>
      <c r="N1085" s="1"/>
      <c r="O1085" s="1"/>
      <c r="P1085" s="1"/>
      <c r="AF1085" s="1"/>
      <c r="AG1085" s="1"/>
      <c r="AI1085" s="1"/>
      <c r="AJ1085" s="1"/>
      <c r="AL1085" s="1"/>
    </row>
    <row r="1086" spans="1:38" ht="30.75" customHeight="1" x14ac:dyDescent="0.25">
      <c r="A1086" s="409" t="s">
        <v>663</v>
      </c>
      <c r="B1086" s="491">
        <v>908</v>
      </c>
      <c r="C1086" s="370" t="s">
        <v>132</v>
      </c>
      <c r="D1086" s="370" t="s">
        <v>123</v>
      </c>
      <c r="E1086" s="370" t="s">
        <v>615</v>
      </c>
      <c r="F1086" s="370"/>
      <c r="G1086" s="201">
        <f>G1087+G1089</f>
        <v>5</v>
      </c>
      <c r="H1086" s="201">
        <f t="shared" ref="H1086:I1086" si="480">H1087+H1089</f>
        <v>150</v>
      </c>
      <c r="I1086" s="201">
        <f t="shared" si="480"/>
        <v>150</v>
      </c>
      <c r="M1086" s="113"/>
      <c r="N1086" s="1"/>
      <c r="O1086" s="1"/>
      <c r="P1086" s="1"/>
      <c r="AF1086" s="1"/>
      <c r="AG1086" s="1"/>
      <c r="AI1086" s="1"/>
      <c r="AJ1086" s="1"/>
      <c r="AL1086" s="1"/>
    </row>
    <row r="1087" spans="1:38" ht="31.5" x14ac:dyDescent="0.25">
      <c r="A1087" s="367" t="s">
        <v>91</v>
      </c>
      <c r="B1087" s="491">
        <v>908</v>
      </c>
      <c r="C1087" s="370" t="s">
        <v>132</v>
      </c>
      <c r="D1087" s="370" t="s">
        <v>123</v>
      </c>
      <c r="E1087" s="370" t="s">
        <v>615</v>
      </c>
      <c r="F1087" s="370" t="s">
        <v>92</v>
      </c>
      <c r="G1087" s="201">
        <f>G1088</f>
        <v>5</v>
      </c>
      <c r="H1087" s="201">
        <f t="shared" ref="H1087:I1087" si="481">H1088</f>
        <v>75</v>
      </c>
      <c r="I1087" s="201">
        <f t="shared" si="481"/>
        <v>75</v>
      </c>
      <c r="M1087" s="113"/>
      <c r="N1087" s="1"/>
      <c r="O1087" s="1"/>
      <c r="P1087" s="1"/>
      <c r="AF1087" s="1"/>
      <c r="AG1087" s="1"/>
      <c r="AI1087" s="1"/>
      <c r="AJ1087" s="1"/>
      <c r="AL1087" s="1"/>
    </row>
    <row r="1088" spans="1:38" ht="31.5" x14ac:dyDescent="0.25">
      <c r="A1088" s="367" t="s">
        <v>93</v>
      </c>
      <c r="B1088" s="491">
        <v>908</v>
      </c>
      <c r="C1088" s="370" t="s">
        <v>132</v>
      </c>
      <c r="D1088" s="370" t="s">
        <v>123</v>
      </c>
      <c r="E1088" s="370" t="s">
        <v>615</v>
      </c>
      <c r="F1088" s="370" t="s">
        <v>94</v>
      </c>
      <c r="G1088" s="201">
        <f>375-70-300</f>
        <v>5</v>
      </c>
      <c r="H1088" s="201">
        <v>75</v>
      </c>
      <c r="I1088" s="201">
        <v>75</v>
      </c>
      <c r="J1088" s="479"/>
      <c r="M1088" s="113"/>
      <c r="N1088" s="1"/>
      <c r="O1088" s="1"/>
      <c r="P1088" s="1"/>
      <c r="AF1088" s="1"/>
      <c r="AG1088" s="1"/>
      <c r="AI1088" s="1"/>
      <c r="AJ1088" s="1"/>
      <c r="AL1088" s="1"/>
    </row>
    <row r="1089" spans="1:38" s="113" customFormat="1" ht="15.75" x14ac:dyDescent="0.25">
      <c r="A1089" s="367" t="s">
        <v>95</v>
      </c>
      <c r="B1089" s="491">
        <v>908</v>
      </c>
      <c r="C1089" s="370" t="s">
        <v>132</v>
      </c>
      <c r="D1089" s="370" t="s">
        <v>123</v>
      </c>
      <c r="E1089" s="370" t="s">
        <v>615</v>
      </c>
      <c r="F1089" s="370" t="s">
        <v>101</v>
      </c>
      <c r="G1089" s="201">
        <f>G1090</f>
        <v>0</v>
      </c>
      <c r="H1089" s="201">
        <f t="shared" ref="H1089:I1089" si="482">H1090</f>
        <v>75</v>
      </c>
      <c r="I1089" s="201">
        <f t="shared" si="482"/>
        <v>75</v>
      </c>
      <c r="J1089" s="267"/>
      <c r="K1089" s="207"/>
      <c r="L1089" s="203"/>
    </row>
    <row r="1090" spans="1:38" s="113" customFormat="1" ht="15.75" x14ac:dyDescent="0.25">
      <c r="A1090" s="367" t="s">
        <v>263</v>
      </c>
      <c r="B1090" s="491">
        <v>908</v>
      </c>
      <c r="C1090" s="370" t="s">
        <v>132</v>
      </c>
      <c r="D1090" s="370" t="s">
        <v>123</v>
      </c>
      <c r="E1090" s="370" t="s">
        <v>615</v>
      </c>
      <c r="F1090" s="370" t="s">
        <v>97</v>
      </c>
      <c r="G1090" s="201">
        <f>75-75</f>
        <v>0</v>
      </c>
      <c r="H1090" s="201">
        <v>75</v>
      </c>
      <c r="I1090" s="201">
        <v>75</v>
      </c>
      <c r="J1090" s="267"/>
      <c r="K1090" s="207"/>
      <c r="L1090" s="203"/>
    </row>
    <row r="1091" spans="1:38" ht="15.75" hidden="1" x14ac:dyDescent="0.25">
      <c r="A1091" s="28" t="s">
        <v>224</v>
      </c>
      <c r="B1091" s="491">
        <v>908</v>
      </c>
      <c r="C1091" s="370" t="s">
        <v>132</v>
      </c>
      <c r="D1091" s="370" t="s">
        <v>123</v>
      </c>
      <c r="E1091" s="370" t="s">
        <v>616</v>
      </c>
      <c r="F1091" s="370"/>
      <c r="G1091" s="201">
        <f>G1092</f>
        <v>0</v>
      </c>
      <c r="H1091" s="201">
        <f t="shared" ref="H1091:I1092" si="483">H1092</f>
        <v>0</v>
      </c>
      <c r="I1091" s="201">
        <f t="shared" si="483"/>
        <v>0</v>
      </c>
      <c r="M1091" s="113"/>
      <c r="N1091" s="1"/>
      <c r="O1091" s="1"/>
      <c r="P1091" s="1"/>
      <c r="AF1091" s="1"/>
      <c r="AG1091" s="1"/>
      <c r="AI1091" s="1"/>
      <c r="AJ1091" s="1"/>
      <c r="AL1091" s="1"/>
    </row>
    <row r="1092" spans="1:38" ht="31.5" hidden="1" x14ac:dyDescent="0.25">
      <c r="A1092" s="367" t="s">
        <v>91</v>
      </c>
      <c r="B1092" s="491">
        <v>908</v>
      </c>
      <c r="C1092" s="370" t="s">
        <v>132</v>
      </c>
      <c r="D1092" s="370" t="s">
        <v>123</v>
      </c>
      <c r="E1092" s="370" t="s">
        <v>616</v>
      </c>
      <c r="F1092" s="370" t="s">
        <v>92</v>
      </c>
      <c r="G1092" s="201">
        <f>G1093</f>
        <v>0</v>
      </c>
      <c r="H1092" s="201">
        <f t="shared" si="483"/>
        <v>0</v>
      </c>
      <c r="I1092" s="201">
        <f t="shared" si="483"/>
        <v>0</v>
      </c>
      <c r="M1092" s="113"/>
      <c r="N1092" s="1"/>
      <c r="O1092" s="1"/>
      <c r="P1092" s="1"/>
      <c r="AF1092" s="1"/>
      <c r="AG1092" s="1"/>
      <c r="AI1092" s="1"/>
      <c r="AJ1092" s="1"/>
      <c r="AL1092" s="1"/>
    </row>
    <row r="1093" spans="1:38" ht="31.5" hidden="1" x14ac:dyDescent="0.25">
      <c r="A1093" s="367" t="s">
        <v>93</v>
      </c>
      <c r="B1093" s="491">
        <v>908</v>
      </c>
      <c r="C1093" s="370" t="s">
        <v>132</v>
      </c>
      <c r="D1093" s="370" t="s">
        <v>123</v>
      </c>
      <c r="E1093" s="370" t="s">
        <v>616</v>
      </c>
      <c r="F1093" s="370" t="s">
        <v>94</v>
      </c>
      <c r="G1093" s="201">
        <v>0</v>
      </c>
      <c r="H1093" s="201">
        <v>0</v>
      </c>
      <c r="I1093" s="201">
        <v>0</v>
      </c>
      <c r="M1093" s="113"/>
      <c r="N1093" s="1"/>
      <c r="O1093" s="1"/>
      <c r="P1093" s="1"/>
      <c r="AF1093" s="1"/>
      <c r="AG1093" s="1"/>
      <c r="AI1093" s="1"/>
      <c r="AJ1093" s="1"/>
      <c r="AL1093" s="1"/>
    </row>
    <row r="1094" spans="1:38" s="113" customFormat="1" ht="31.5" x14ac:dyDescent="0.25">
      <c r="A1094" s="257" t="s">
        <v>503</v>
      </c>
      <c r="B1094" s="491">
        <v>908</v>
      </c>
      <c r="C1094" s="370" t="s">
        <v>132</v>
      </c>
      <c r="D1094" s="370" t="s">
        <v>123</v>
      </c>
      <c r="E1094" s="370" t="s">
        <v>617</v>
      </c>
      <c r="F1094" s="370"/>
      <c r="G1094" s="201">
        <f>G1095</f>
        <v>5</v>
      </c>
      <c r="H1094" s="201">
        <f t="shared" ref="H1094:I1095" si="484">H1095</f>
        <v>50</v>
      </c>
      <c r="I1094" s="201">
        <f t="shared" si="484"/>
        <v>50</v>
      </c>
      <c r="J1094" s="267"/>
      <c r="K1094" s="207"/>
      <c r="L1094" s="203"/>
    </row>
    <row r="1095" spans="1:38" s="113" customFormat="1" ht="31.5" x14ac:dyDescent="0.25">
      <c r="A1095" s="367" t="s">
        <v>91</v>
      </c>
      <c r="B1095" s="491">
        <v>908</v>
      </c>
      <c r="C1095" s="370" t="s">
        <v>132</v>
      </c>
      <c r="D1095" s="370" t="s">
        <v>123</v>
      </c>
      <c r="E1095" s="370" t="s">
        <v>617</v>
      </c>
      <c r="F1095" s="370" t="s">
        <v>92</v>
      </c>
      <c r="G1095" s="201">
        <f>G1096</f>
        <v>5</v>
      </c>
      <c r="H1095" s="201">
        <f t="shared" si="484"/>
        <v>50</v>
      </c>
      <c r="I1095" s="201">
        <f t="shared" si="484"/>
        <v>50</v>
      </c>
      <c r="J1095" s="267"/>
      <c r="K1095" s="207"/>
      <c r="L1095" s="203"/>
    </row>
    <row r="1096" spans="1:38" s="113" customFormat="1" ht="31.5" x14ac:dyDescent="0.25">
      <c r="A1096" s="367" t="s">
        <v>93</v>
      </c>
      <c r="B1096" s="491">
        <v>908</v>
      </c>
      <c r="C1096" s="370" t="s">
        <v>132</v>
      </c>
      <c r="D1096" s="370" t="s">
        <v>123</v>
      </c>
      <c r="E1096" s="370" t="s">
        <v>617</v>
      </c>
      <c r="F1096" s="370" t="s">
        <v>94</v>
      </c>
      <c r="G1096" s="201">
        <f>50-45</f>
        <v>5</v>
      </c>
      <c r="H1096" s="201">
        <v>50</v>
      </c>
      <c r="I1096" s="201">
        <v>50</v>
      </c>
      <c r="J1096" s="267"/>
      <c r="K1096" s="207"/>
      <c r="L1096" s="203"/>
    </row>
    <row r="1097" spans="1:38" s="113" customFormat="1" ht="31.5" x14ac:dyDescent="0.25">
      <c r="A1097" s="199" t="s">
        <v>347</v>
      </c>
      <c r="B1097" s="197">
        <v>908</v>
      </c>
      <c r="C1097" s="200" t="s">
        <v>132</v>
      </c>
      <c r="D1097" s="200" t="s">
        <v>123</v>
      </c>
      <c r="E1097" s="200" t="s">
        <v>625</v>
      </c>
      <c r="F1097" s="200"/>
      <c r="G1097" s="198">
        <f>G1098</f>
        <v>1787</v>
      </c>
      <c r="H1097" s="198">
        <f t="shared" ref="H1097:I1097" si="485">H1098</f>
        <v>1787</v>
      </c>
      <c r="I1097" s="198">
        <f t="shared" si="485"/>
        <v>1787</v>
      </c>
      <c r="J1097" s="267"/>
      <c r="K1097" s="207"/>
      <c r="L1097" s="203"/>
    </row>
    <row r="1098" spans="1:38" s="113" customFormat="1" ht="63" x14ac:dyDescent="0.25">
      <c r="A1098" s="367" t="s">
        <v>494</v>
      </c>
      <c r="B1098" s="491">
        <v>908</v>
      </c>
      <c r="C1098" s="370" t="s">
        <v>132</v>
      </c>
      <c r="D1098" s="370" t="s">
        <v>123</v>
      </c>
      <c r="E1098" s="370" t="s">
        <v>624</v>
      </c>
      <c r="F1098" s="370"/>
      <c r="G1098" s="201">
        <f>G1099</f>
        <v>1787</v>
      </c>
      <c r="H1098" s="201">
        <f t="shared" ref="H1098:I1099" si="486">H1099</f>
        <v>1787</v>
      </c>
      <c r="I1098" s="201">
        <f t="shared" si="486"/>
        <v>1787</v>
      </c>
      <c r="J1098" s="267"/>
      <c r="K1098" s="207"/>
      <c r="L1098" s="203"/>
    </row>
    <row r="1099" spans="1:38" s="113" customFormat="1" ht="31.5" x14ac:dyDescent="0.25">
      <c r="A1099" s="367" t="s">
        <v>91</v>
      </c>
      <c r="B1099" s="491">
        <v>908</v>
      </c>
      <c r="C1099" s="370" t="s">
        <v>132</v>
      </c>
      <c r="D1099" s="370" t="s">
        <v>123</v>
      </c>
      <c r="E1099" s="370" t="s">
        <v>624</v>
      </c>
      <c r="F1099" s="370" t="s">
        <v>92</v>
      </c>
      <c r="G1099" s="201">
        <f>G1100</f>
        <v>1787</v>
      </c>
      <c r="H1099" s="201">
        <f t="shared" si="486"/>
        <v>1787</v>
      </c>
      <c r="I1099" s="201">
        <f t="shared" si="486"/>
        <v>1787</v>
      </c>
      <c r="J1099" s="267"/>
      <c r="K1099" s="207"/>
      <c r="L1099" s="203"/>
    </row>
    <row r="1100" spans="1:38" s="113" customFormat="1" ht="31.5" x14ac:dyDescent="0.25">
      <c r="A1100" s="367" t="s">
        <v>93</v>
      </c>
      <c r="B1100" s="491">
        <v>908</v>
      </c>
      <c r="C1100" s="370" t="s">
        <v>132</v>
      </c>
      <c r="D1100" s="370" t="s">
        <v>123</v>
      </c>
      <c r="E1100" s="370" t="s">
        <v>624</v>
      </c>
      <c r="F1100" s="370" t="s">
        <v>94</v>
      </c>
      <c r="G1100" s="201">
        <v>1787</v>
      </c>
      <c r="H1100" s="201">
        <v>1787</v>
      </c>
      <c r="I1100" s="201">
        <v>1787</v>
      </c>
      <c r="J1100" s="267"/>
      <c r="K1100" s="207"/>
      <c r="L1100" s="203"/>
    </row>
    <row r="1101" spans="1:38" s="113" customFormat="1" ht="31.5" hidden="1" x14ac:dyDescent="0.25">
      <c r="A1101" s="23" t="s">
        <v>728</v>
      </c>
      <c r="B1101" s="197">
        <v>908</v>
      </c>
      <c r="C1101" s="200" t="s">
        <v>132</v>
      </c>
      <c r="D1101" s="200" t="s">
        <v>123</v>
      </c>
      <c r="E1101" s="200" t="s">
        <v>727</v>
      </c>
      <c r="F1101" s="200"/>
      <c r="G1101" s="198">
        <f t="shared" ref="G1101:I1103" si="487">G1102</f>
        <v>0</v>
      </c>
      <c r="H1101" s="198">
        <f t="shared" si="487"/>
        <v>0</v>
      </c>
      <c r="I1101" s="198">
        <f t="shared" si="487"/>
        <v>0</v>
      </c>
      <c r="J1101" s="479"/>
      <c r="K1101" s="212"/>
      <c r="L1101" s="203"/>
    </row>
    <row r="1102" spans="1:38" s="113" customFormat="1" ht="15.75" hidden="1" x14ac:dyDescent="0.25">
      <c r="A1102" s="21" t="s">
        <v>762</v>
      </c>
      <c r="B1102" s="491">
        <v>908</v>
      </c>
      <c r="C1102" s="370" t="s">
        <v>132</v>
      </c>
      <c r="D1102" s="370" t="s">
        <v>123</v>
      </c>
      <c r="E1102" s="370" t="s">
        <v>731</v>
      </c>
      <c r="F1102" s="370"/>
      <c r="G1102" s="201">
        <f t="shared" si="487"/>
        <v>0</v>
      </c>
      <c r="H1102" s="201">
        <f t="shared" si="487"/>
        <v>0</v>
      </c>
      <c r="I1102" s="201">
        <f t="shared" si="487"/>
        <v>0</v>
      </c>
      <c r="J1102" s="479"/>
      <c r="K1102" s="215"/>
      <c r="L1102" s="203"/>
    </row>
    <row r="1103" spans="1:38" s="113" customFormat="1" ht="31.5" hidden="1" x14ac:dyDescent="0.25">
      <c r="A1103" s="367" t="s">
        <v>91</v>
      </c>
      <c r="B1103" s="491">
        <v>908</v>
      </c>
      <c r="C1103" s="370" t="s">
        <v>132</v>
      </c>
      <c r="D1103" s="370" t="s">
        <v>123</v>
      </c>
      <c r="E1103" s="370" t="s">
        <v>731</v>
      </c>
      <c r="F1103" s="370" t="s">
        <v>92</v>
      </c>
      <c r="G1103" s="201">
        <f t="shared" si="487"/>
        <v>0</v>
      </c>
      <c r="H1103" s="201">
        <f t="shared" si="487"/>
        <v>0</v>
      </c>
      <c r="I1103" s="201">
        <f t="shared" si="487"/>
        <v>0</v>
      </c>
      <c r="J1103" s="479"/>
      <c r="K1103" s="215"/>
      <c r="L1103" s="203"/>
    </row>
    <row r="1104" spans="1:38" s="113" customFormat="1" ht="31.5" hidden="1" x14ac:dyDescent="0.25">
      <c r="A1104" s="367" t="s">
        <v>93</v>
      </c>
      <c r="B1104" s="491">
        <v>908</v>
      </c>
      <c r="C1104" s="370" t="s">
        <v>132</v>
      </c>
      <c r="D1104" s="370" t="s">
        <v>123</v>
      </c>
      <c r="E1104" s="370" t="s">
        <v>731</v>
      </c>
      <c r="F1104" s="370" t="s">
        <v>94</v>
      </c>
      <c r="G1104" s="201"/>
      <c r="H1104" s="201"/>
      <c r="I1104" s="201"/>
      <c r="J1104" s="479"/>
      <c r="K1104" s="322"/>
      <c r="L1104" s="203"/>
    </row>
    <row r="1105" spans="1:38" s="233" customFormat="1" ht="31.5" x14ac:dyDescent="0.25">
      <c r="A1105" s="199" t="s">
        <v>802</v>
      </c>
      <c r="B1105" s="197">
        <v>908</v>
      </c>
      <c r="C1105" s="200" t="s">
        <v>132</v>
      </c>
      <c r="D1105" s="200" t="s">
        <v>123</v>
      </c>
      <c r="E1105" s="200" t="s">
        <v>804</v>
      </c>
      <c r="F1105" s="200"/>
      <c r="G1105" s="198">
        <f>G1106</f>
        <v>7500</v>
      </c>
      <c r="H1105" s="198">
        <f t="shared" ref="H1105:I1107" si="488">H1106</f>
        <v>0</v>
      </c>
      <c r="I1105" s="198">
        <f t="shared" si="488"/>
        <v>0</v>
      </c>
      <c r="J1105" s="479"/>
      <c r="K1105" s="215"/>
      <c r="L1105" s="203"/>
    </row>
    <row r="1106" spans="1:38" s="233" customFormat="1" ht="60.75" customHeight="1" x14ac:dyDescent="0.25">
      <c r="A1106" s="367" t="s">
        <v>803</v>
      </c>
      <c r="B1106" s="491">
        <v>908</v>
      </c>
      <c r="C1106" s="370" t="s">
        <v>132</v>
      </c>
      <c r="D1106" s="370" t="s">
        <v>123</v>
      </c>
      <c r="E1106" s="370" t="s">
        <v>813</v>
      </c>
      <c r="F1106" s="370"/>
      <c r="G1106" s="201">
        <f>G1107</f>
        <v>7500</v>
      </c>
      <c r="H1106" s="201">
        <f t="shared" si="488"/>
        <v>0</v>
      </c>
      <c r="I1106" s="201">
        <f t="shared" si="488"/>
        <v>0</v>
      </c>
      <c r="J1106" s="479"/>
      <c r="K1106" s="215"/>
      <c r="L1106" s="203"/>
    </row>
    <row r="1107" spans="1:38" s="233" customFormat="1" ht="31.5" x14ac:dyDescent="0.25">
      <c r="A1107" s="367" t="s">
        <v>91</v>
      </c>
      <c r="B1107" s="491">
        <v>908</v>
      </c>
      <c r="C1107" s="370" t="s">
        <v>132</v>
      </c>
      <c r="D1107" s="370" t="s">
        <v>123</v>
      </c>
      <c r="E1107" s="370" t="s">
        <v>813</v>
      </c>
      <c r="F1107" s="370" t="s">
        <v>92</v>
      </c>
      <c r="G1107" s="201">
        <f>G1108</f>
        <v>7500</v>
      </c>
      <c r="H1107" s="201">
        <f t="shared" si="488"/>
        <v>0</v>
      </c>
      <c r="I1107" s="201">
        <f t="shared" si="488"/>
        <v>0</v>
      </c>
      <c r="J1107" s="479"/>
      <c r="K1107" s="215"/>
      <c r="L1107" s="203"/>
    </row>
    <row r="1108" spans="1:38" s="233" customFormat="1" ht="31.5" x14ac:dyDescent="0.25">
      <c r="A1108" s="367" t="s">
        <v>93</v>
      </c>
      <c r="B1108" s="491">
        <v>908</v>
      </c>
      <c r="C1108" s="370" t="s">
        <v>132</v>
      </c>
      <c r="D1108" s="370" t="s">
        <v>123</v>
      </c>
      <c r="E1108" s="370" t="s">
        <v>813</v>
      </c>
      <c r="F1108" s="370" t="s">
        <v>94</v>
      </c>
      <c r="G1108" s="201">
        <v>7500</v>
      </c>
      <c r="H1108" s="201">
        <v>0</v>
      </c>
      <c r="I1108" s="201">
        <v>0</v>
      </c>
      <c r="J1108" s="479"/>
      <c r="K1108" s="215"/>
      <c r="L1108" s="203"/>
    </row>
    <row r="1109" spans="1:38" s="233" customFormat="1" ht="31.5" x14ac:dyDescent="0.25">
      <c r="A1109" s="199" t="s">
        <v>817</v>
      </c>
      <c r="B1109" s="197">
        <v>908</v>
      </c>
      <c r="C1109" s="200" t="s">
        <v>132</v>
      </c>
      <c r="D1109" s="200" t="s">
        <v>123</v>
      </c>
      <c r="E1109" s="200" t="s">
        <v>814</v>
      </c>
      <c r="F1109" s="200"/>
      <c r="G1109" s="198">
        <f>G1110</f>
        <v>3033.0913299999997</v>
      </c>
      <c r="H1109" s="198">
        <f t="shared" ref="H1109:I1111" si="489">H1110</f>
        <v>5090.0849699999999</v>
      </c>
      <c r="I1109" s="198">
        <f t="shared" si="489"/>
        <v>4656.0172899999998</v>
      </c>
      <c r="J1109" s="479"/>
      <c r="K1109" s="215"/>
      <c r="L1109" s="203"/>
    </row>
    <row r="1110" spans="1:38" s="233" customFormat="1" ht="31.5" x14ac:dyDescent="0.25">
      <c r="A1110" s="367" t="s">
        <v>815</v>
      </c>
      <c r="B1110" s="491">
        <v>908</v>
      </c>
      <c r="C1110" s="370" t="s">
        <v>132</v>
      </c>
      <c r="D1110" s="370" t="s">
        <v>123</v>
      </c>
      <c r="E1110" s="370" t="s">
        <v>816</v>
      </c>
      <c r="F1110" s="370"/>
      <c r="G1110" s="201">
        <f>G1111</f>
        <v>3033.0913299999997</v>
      </c>
      <c r="H1110" s="201">
        <f t="shared" si="489"/>
        <v>5090.0849699999999</v>
      </c>
      <c r="I1110" s="201">
        <f t="shared" si="489"/>
        <v>4656.0172899999998</v>
      </c>
      <c r="J1110" s="479"/>
      <c r="K1110" s="215"/>
      <c r="L1110" s="203"/>
    </row>
    <row r="1111" spans="1:38" s="233" customFormat="1" ht="31.5" x14ac:dyDescent="0.25">
      <c r="A1111" s="367" t="s">
        <v>91</v>
      </c>
      <c r="B1111" s="491">
        <v>908</v>
      </c>
      <c r="C1111" s="370" t="s">
        <v>132</v>
      </c>
      <c r="D1111" s="370" t="s">
        <v>123</v>
      </c>
      <c r="E1111" s="370" t="s">
        <v>816</v>
      </c>
      <c r="F1111" s="370" t="s">
        <v>92</v>
      </c>
      <c r="G1111" s="201">
        <f>G1112</f>
        <v>3033.0913299999997</v>
      </c>
      <c r="H1111" s="201">
        <f t="shared" si="489"/>
        <v>5090.0849699999999</v>
      </c>
      <c r="I1111" s="201">
        <f t="shared" si="489"/>
        <v>4656.0172899999998</v>
      </c>
      <c r="J1111" s="479"/>
      <c r="K1111" s="215"/>
      <c r="L1111" s="203"/>
    </row>
    <row r="1112" spans="1:38" s="233" customFormat="1" ht="31.5" x14ac:dyDescent="0.25">
      <c r="A1112" s="367" t="s">
        <v>93</v>
      </c>
      <c r="B1112" s="491">
        <v>908</v>
      </c>
      <c r="C1112" s="370" t="s">
        <v>132</v>
      </c>
      <c r="D1112" s="370" t="s">
        <v>123</v>
      </c>
      <c r="E1112" s="370" t="s">
        <v>816</v>
      </c>
      <c r="F1112" s="370" t="s">
        <v>94</v>
      </c>
      <c r="G1112" s="201">
        <f>2080.7+42.46326+900.82768+9.10039</f>
        <v>3033.0913299999997</v>
      </c>
      <c r="H1112" s="201">
        <f>5090.08497</f>
        <v>5090.0849699999999</v>
      </c>
      <c r="I1112" s="201">
        <f>4656.01729</f>
        <v>4656.0172899999998</v>
      </c>
      <c r="J1112" s="479"/>
      <c r="K1112" s="215"/>
      <c r="L1112" s="203"/>
    </row>
    <row r="1113" spans="1:38" ht="61.15" customHeight="1" x14ac:dyDescent="0.25">
      <c r="A1113" s="199" t="s">
        <v>916</v>
      </c>
      <c r="B1113" s="197">
        <v>908</v>
      </c>
      <c r="C1113" s="200" t="s">
        <v>132</v>
      </c>
      <c r="D1113" s="200" t="s">
        <v>123</v>
      </c>
      <c r="E1113" s="200" t="s">
        <v>265</v>
      </c>
      <c r="F1113" s="200"/>
      <c r="G1113" s="198">
        <f>G1114+G1118</f>
        <v>34211.454880000005</v>
      </c>
      <c r="H1113" s="198">
        <f t="shared" ref="H1113:I1113" si="490">H1114+H1118</f>
        <v>0</v>
      </c>
      <c r="I1113" s="198">
        <f t="shared" si="490"/>
        <v>0</v>
      </c>
      <c r="J1113" s="480"/>
      <c r="K1113" s="215"/>
      <c r="M1113" s="113"/>
      <c r="N1113" s="1"/>
      <c r="O1113" s="1"/>
      <c r="P1113" s="1"/>
      <c r="AF1113" s="1"/>
      <c r="AG1113" s="1"/>
      <c r="AI1113" s="1"/>
      <c r="AJ1113" s="1"/>
      <c r="AL1113" s="1"/>
    </row>
    <row r="1114" spans="1:38" s="113" customFormat="1" ht="34.5" customHeight="1" x14ac:dyDescent="0.25">
      <c r="A1114" s="199" t="s">
        <v>490</v>
      </c>
      <c r="B1114" s="197">
        <v>908</v>
      </c>
      <c r="C1114" s="200" t="s">
        <v>132</v>
      </c>
      <c r="D1114" s="200" t="s">
        <v>123</v>
      </c>
      <c r="E1114" s="200" t="s">
        <v>502</v>
      </c>
      <c r="F1114" s="200"/>
      <c r="G1114" s="198">
        <f t="shared" ref="G1114:I1116" si="491">G1115</f>
        <v>34068.758400000006</v>
      </c>
      <c r="H1114" s="198">
        <f t="shared" si="491"/>
        <v>0</v>
      </c>
      <c r="I1114" s="198">
        <f t="shared" si="491"/>
        <v>0</v>
      </c>
      <c r="J1114" s="267"/>
      <c r="K1114" s="207"/>
      <c r="L1114" s="203"/>
    </row>
    <row r="1115" spans="1:38" ht="31.5" x14ac:dyDescent="0.25">
      <c r="A1115" s="20" t="s">
        <v>1039</v>
      </c>
      <c r="B1115" s="491">
        <v>908</v>
      </c>
      <c r="C1115" s="370" t="s">
        <v>132</v>
      </c>
      <c r="D1115" s="370" t="s">
        <v>123</v>
      </c>
      <c r="E1115" s="370" t="s">
        <v>305</v>
      </c>
      <c r="F1115" s="370"/>
      <c r="G1115" s="201">
        <f t="shared" si="491"/>
        <v>34068.758400000006</v>
      </c>
      <c r="H1115" s="201">
        <f t="shared" si="491"/>
        <v>0</v>
      </c>
      <c r="I1115" s="201">
        <f t="shared" si="491"/>
        <v>0</v>
      </c>
      <c r="M1115" s="113"/>
      <c r="N1115" s="1"/>
      <c r="O1115" s="1"/>
      <c r="P1115" s="1"/>
      <c r="AF1115" s="1"/>
      <c r="AG1115" s="1"/>
      <c r="AI1115" s="1"/>
      <c r="AJ1115" s="1"/>
      <c r="AL1115" s="1"/>
    </row>
    <row r="1116" spans="1:38" ht="31.5" x14ac:dyDescent="0.25">
      <c r="A1116" s="367" t="s">
        <v>91</v>
      </c>
      <c r="B1116" s="491">
        <v>908</v>
      </c>
      <c r="C1116" s="370" t="s">
        <v>132</v>
      </c>
      <c r="D1116" s="370" t="s">
        <v>123</v>
      </c>
      <c r="E1116" s="370" t="s">
        <v>305</v>
      </c>
      <c r="F1116" s="370" t="s">
        <v>92</v>
      </c>
      <c r="G1116" s="201">
        <f t="shared" si="491"/>
        <v>34068.758400000006</v>
      </c>
      <c r="H1116" s="201">
        <f t="shared" si="491"/>
        <v>0</v>
      </c>
      <c r="I1116" s="201">
        <f t="shared" si="491"/>
        <v>0</v>
      </c>
      <c r="M1116" s="113"/>
      <c r="N1116" s="1"/>
      <c r="O1116" s="1"/>
      <c r="P1116" s="1"/>
      <c r="AF1116" s="1"/>
      <c r="AG1116" s="1"/>
      <c r="AI1116" s="1"/>
      <c r="AJ1116" s="1"/>
      <c r="AL1116" s="1"/>
    </row>
    <row r="1117" spans="1:38" ht="31.5" x14ac:dyDescent="0.25">
      <c r="A1117" s="367" t="s">
        <v>93</v>
      </c>
      <c r="B1117" s="491">
        <v>908</v>
      </c>
      <c r="C1117" s="370" t="s">
        <v>132</v>
      </c>
      <c r="D1117" s="370" t="s">
        <v>123</v>
      </c>
      <c r="E1117" s="370" t="s">
        <v>305</v>
      </c>
      <c r="F1117" s="370" t="s">
        <v>94</v>
      </c>
      <c r="G1117" s="201">
        <f>25273.8853+8794.8731</f>
        <v>34068.758400000006</v>
      </c>
      <c r="H1117" s="201">
        <v>0</v>
      </c>
      <c r="I1117" s="201">
        <v>0</v>
      </c>
      <c r="M1117" s="113"/>
      <c r="N1117" s="1"/>
      <c r="O1117" s="1"/>
      <c r="P1117" s="1"/>
      <c r="AF1117" s="1"/>
      <c r="AG1117" s="1"/>
      <c r="AI1117" s="1"/>
      <c r="AJ1117" s="1"/>
      <c r="AL1117" s="1"/>
    </row>
    <row r="1118" spans="1:38" s="113" customFormat="1" ht="53.25" customHeight="1" x14ac:dyDescent="0.25">
      <c r="A1118" s="199" t="s">
        <v>1079</v>
      </c>
      <c r="B1118" s="197">
        <v>908</v>
      </c>
      <c r="C1118" s="200" t="s">
        <v>132</v>
      </c>
      <c r="D1118" s="200" t="s">
        <v>123</v>
      </c>
      <c r="E1118" s="200" t="s">
        <v>729</v>
      </c>
      <c r="F1118" s="200"/>
      <c r="G1118" s="198">
        <f>G1119+G1122</f>
        <v>142.69648000000001</v>
      </c>
      <c r="H1118" s="198">
        <f t="shared" ref="H1118:I1118" si="492">H1119+H1122</f>
        <v>0</v>
      </c>
      <c r="I1118" s="198">
        <f t="shared" si="492"/>
        <v>0</v>
      </c>
      <c r="J1118" s="267"/>
      <c r="K1118" s="207"/>
      <c r="L1118" s="203"/>
    </row>
    <row r="1119" spans="1:38" s="113" customFormat="1" ht="96.75" customHeight="1" x14ac:dyDescent="0.25">
      <c r="A1119" s="367" t="s">
        <v>736</v>
      </c>
      <c r="B1119" s="491">
        <v>908</v>
      </c>
      <c r="C1119" s="370" t="s">
        <v>132</v>
      </c>
      <c r="D1119" s="370" t="s">
        <v>123</v>
      </c>
      <c r="E1119" s="370" t="s">
        <v>730</v>
      </c>
      <c r="F1119" s="370"/>
      <c r="G1119" s="201">
        <f t="shared" ref="G1119:I1120" si="493">G1120</f>
        <v>142.69648000000001</v>
      </c>
      <c r="H1119" s="201">
        <f t="shared" si="493"/>
        <v>0</v>
      </c>
      <c r="I1119" s="201">
        <f t="shared" si="493"/>
        <v>0</v>
      </c>
      <c r="J1119" s="267"/>
      <c r="K1119" s="207"/>
      <c r="L1119" s="203"/>
    </row>
    <row r="1120" spans="1:38" s="113" customFormat="1" ht="31.15" customHeight="1" x14ac:dyDescent="0.25">
      <c r="A1120" s="367" t="s">
        <v>91</v>
      </c>
      <c r="B1120" s="491">
        <v>908</v>
      </c>
      <c r="C1120" s="370" t="s">
        <v>132</v>
      </c>
      <c r="D1120" s="370" t="s">
        <v>123</v>
      </c>
      <c r="E1120" s="370" t="s">
        <v>730</v>
      </c>
      <c r="F1120" s="370" t="s">
        <v>92</v>
      </c>
      <c r="G1120" s="201">
        <f t="shared" si="493"/>
        <v>142.69648000000001</v>
      </c>
      <c r="H1120" s="201">
        <f t="shared" si="493"/>
        <v>0</v>
      </c>
      <c r="I1120" s="201">
        <f t="shared" si="493"/>
        <v>0</v>
      </c>
      <c r="J1120" s="267"/>
      <c r="K1120" s="207"/>
      <c r="L1120" s="203"/>
    </row>
    <row r="1121" spans="1:38" s="113" customFormat="1" ht="31.15" customHeight="1" x14ac:dyDescent="0.25">
      <c r="A1121" s="367" t="s">
        <v>93</v>
      </c>
      <c r="B1121" s="491">
        <v>908</v>
      </c>
      <c r="C1121" s="370" t="s">
        <v>132</v>
      </c>
      <c r="D1121" s="370" t="s">
        <v>123</v>
      </c>
      <c r="E1121" s="370" t="s">
        <v>730</v>
      </c>
      <c r="F1121" s="370" t="s">
        <v>94</v>
      </c>
      <c r="G1121" s="201">
        <v>142.69648000000001</v>
      </c>
      <c r="H1121" s="201">
        <v>0</v>
      </c>
      <c r="I1121" s="201">
        <v>0</v>
      </c>
      <c r="J1121" s="267"/>
      <c r="K1121" s="207"/>
      <c r="L1121" s="203"/>
    </row>
    <row r="1122" spans="1:38" s="233" customFormat="1" ht="15.75" hidden="1" x14ac:dyDescent="0.25">
      <c r="A1122" s="367" t="s">
        <v>820</v>
      </c>
      <c r="B1122" s="491">
        <v>908</v>
      </c>
      <c r="C1122" s="370" t="s">
        <v>132</v>
      </c>
      <c r="D1122" s="370" t="s">
        <v>123</v>
      </c>
      <c r="E1122" s="370" t="s">
        <v>821</v>
      </c>
      <c r="F1122" s="370"/>
      <c r="G1122" s="201">
        <f>G1123</f>
        <v>0</v>
      </c>
      <c r="H1122" s="201">
        <f t="shared" ref="H1122:I1123" si="494">H1123</f>
        <v>0</v>
      </c>
      <c r="I1122" s="201">
        <f t="shared" si="494"/>
        <v>0</v>
      </c>
      <c r="J1122" s="267"/>
      <c r="K1122" s="207"/>
      <c r="L1122" s="203"/>
    </row>
    <row r="1123" spans="1:38" s="233" customFormat="1" ht="31.15" hidden="1" customHeight="1" x14ac:dyDescent="0.25">
      <c r="A1123" s="367" t="s">
        <v>91</v>
      </c>
      <c r="B1123" s="491">
        <v>908</v>
      </c>
      <c r="C1123" s="370" t="s">
        <v>132</v>
      </c>
      <c r="D1123" s="370" t="s">
        <v>123</v>
      </c>
      <c r="E1123" s="370" t="s">
        <v>821</v>
      </c>
      <c r="F1123" s="370" t="s">
        <v>92</v>
      </c>
      <c r="G1123" s="201">
        <f>G1124</f>
        <v>0</v>
      </c>
      <c r="H1123" s="201">
        <f t="shared" si="494"/>
        <v>0</v>
      </c>
      <c r="I1123" s="201">
        <f t="shared" si="494"/>
        <v>0</v>
      </c>
      <c r="J1123" s="267"/>
      <c r="K1123" s="207"/>
      <c r="L1123" s="203"/>
    </row>
    <row r="1124" spans="1:38" s="233" customFormat="1" ht="31.15" hidden="1" customHeight="1" x14ac:dyDescent="0.25">
      <c r="A1124" s="367" t="s">
        <v>93</v>
      </c>
      <c r="B1124" s="491">
        <v>908</v>
      </c>
      <c r="C1124" s="370" t="s">
        <v>132</v>
      </c>
      <c r="D1124" s="370" t="s">
        <v>123</v>
      </c>
      <c r="E1124" s="370" t="s">
        <v>821</v>
      </c>
      <c r="F1124" s="370" t="s">
        <v>94</v>
      </c>
      <c r="G1124" s="201"/>
      <c r="H1124" s="201"/>
      <c r="I1124" s="201"/>
      <c r="J1124" s="267"/>
      <c r="K1124" s="207"/>
      <c r="L1124" s="203"/>
    </row>
    <row r="1125" spans="1:38" ht="31.5" x14ac:dyDescent="0.25">
      <c r="A1125" s="199" t="s">
        <v>227</v>
      </c>
      <c r="B1125" s="197">
        <v>908</v>
      </c>
      <c r="C1125" s="200" t="s">
        <v>132</v>
      </c>
      <c r="D1125" s="200" t="s">
        <v>132</v>
      </c>
      <c r="E1125" s="200"/>
      <c r="F1125" s="200"/>
      <c r="G1125" s="198">
        <f>G1126+G1141+G1166</f>
        <v>32865.35</v>
      </c>
      <c r="H1125" s="198">
        <f>H1126+H1141+H1166</f>
        <v>32986.550000000003</v>
      </c>
      <c r="I1125" s="198">
        <f>I1126+I1141+I1166</f>
        <v>34196.25</v>
      </c>
      <c r="M1125" s="113"/>
      <c r="N1125" s="1"/>
      <c r="O1125" s="1"/>
      <c r="P1125" s="1"/>
      <c r="AF1125" s="1"/>
      <c r="AG1125" s="1"/>
      <c r="AI1125" s="1"/>
      <c r="AJ1125" s="1"/>
      <c r="AL1125" s="1"/>
    </row>
    <row r="1126" spans="1:38" ht="31.5" x14ac:dyDescent="0.25">
      <c r="A1126" s="199" t="s">
        <v>367</v>
      </c>
      <c r="B1126" s="197">
        <v>908</v>
      </c>
      <c r="C1126" s="200" t="s">
        <v>132</v>
      </c>
      <c r="D1126" s="200" t="s">
        <v>132</v>
      </c>
      <c r="E1126" s="200" t="s">
        <v>326</v>
      </c>
      <c r="F1126" s="200"/>
      <c r="G1126" s="198">
        <f>G1127</f>
        <v>18202.23</v>
      </c>
      <c r="H1126" s="198">
        <f t="shared" ref="H1126:I1126" si="495">H1127</f>
        <v>18863.3</v>
      </c>
      <c r="I1126" s="198">
        <f t="shared" si="495"/>
        <v>19594.469999999998</v>
      </c>
      <c r="M1126" s="113"/>
      <c r="N1126" s="1"/>
      <c r="O1126" s="1"/>
      <c r="P1126" s="1"/>
      <c r="AF1126" s="1"/>
      <c r="AG1126" s="1"/>
      <c r="AI1126" s="1"/>
      <c r="AJ1126" s="1"/>
      <c r="AL1126" s="1"/>
    </row>
    <row r="1127" spans="1:38" ht="15.75" x14ac:dyDescent="0.25">
      <c r="A1127" s="199" t="s">
        <v>368</v>
      </c>
      <c r="B1127" s="197">
        <v>908</v>
      </c>
      <c r="C1127" s="200" t="s">
        <v>132</v>
      </c>
      <c r="D1127" s="200" t="s">
        <v>132</v>
      </c>
      <c r="E1127" s="200" t="s">
        <v>327</v>
      </c>
      <c r="F1127" s="200"/>
      <c r="G1127" s="198">
        <f>G1128+G1138+G1135</f>
        <v>18202.23</v>
      </c>
      <c r="H1127" s="198">
        <f t="shared" ref="H1127:I1127" si="496">H1128+H1138+H1135</f>
        <v>18863.3</v>
      </c>
      <c r="I1127" s="198">
        <f t="shared" si="496"/>
        <v>19594.469999999998</v>
      </c>
      <c r="M1127" s="113"/>
      <c r="N1127" s="1"/>
      <c r="O1127" s="1"/>
      <c r="P1127" s="1"/>
      <c r="AF1127" s="1"/>
      <c r="AG1127" s="1"/>
      <c r="AI1127" s="1"/>
      <c r="AJ1127" s="1"/>
      <c r="AL1127" s="1"/>
    </row>
    <row r="1128" spans="1:38" ht="32.25" customHeight="1" x14ac:dyDescent="0.25">
      <c r="A1128" s="367" t="s">
        <v>351</v>
      </c>
      <c r="B1128" s="491">
        <v>908</v>
      </c>
      <c r="C1128" s="370" t="s">
        <v>132</v>
      </c>
      <c r="D1128" s="370" t="s">
        <v>132</v>
      </c>
      <c r="E1128" s="370" t="s">
        <v>328</v>
      </c>
      <c r="F1128" s="370"/>
      <c r="G1128" s="201">
        <f>G1129+G1133+G1131</f>
        <v>16132.34</v>
      </c>
      <c r="H1128" s="201">
        <f t="shared" ref="H1128:I1128" si="497">H1129+H1133+H1131</f>
        <v>16732.96</v>
      </c>
      <c r="I1128" s="201">
        <f t="shared" si="497"/>
        <v>17401.28</v>
      </c>
      <c r="M1128" s="113"/>
      <c r="N1128" s="1"/>
      <c r="O1128" s="1"/>
      <c r="P1128" s="1"/>
      <c r="AF1128" s="1"/>
      <c r="AG1128" s="1"/>
      <c r="AI1128" s="1"/>
      <c r="AJ1128" s="1"/>
      <c r="AL1128" s="1"/>
    </row>
    <row r="1129" spans="1:38" ht="78.75" customHeight="1" x14ac:dyDescent="0.25">
      <c r="A1129" s="367" t="s">
        <v>87</v>
      </c>
      <c r="B1129" s="491">
        <v>908</v>
      </c>
      <c r="C1129" s="370" t="s">
        <v>132</v>
      </c>
      <c r="D1129" s="370" t="s">
        <v>132</v>
      </c>
      <c r="E1129" s="370" t="s">
        <v>328</v>
      </c>
      <c r="F1129" s="370" t="s">
        <v>88</v>
      </c>
      <c r="G1129" s="201">
        <f>G1130</f>
        <v>16065.34</v>
      </c>
      <c r="H1129" s="201">
        <f t="shared" ref="H1129:I1129" si="498">H1130</f>
        <v>16707.96</v>
      </c>
      <c r="I1129" s="201">
        <f t="shared" si="498"/>
        <v>17376.28</v>
      </c>
      <c r="M1129" s="113"/>
      <c r="N1129" s="1"/>
      <c r="O1129" s="1"/>
      <c r="P1129" s="1"/>
      <c r="AF1129" s="1"/>
      <c r="AG1129" s="1"/>
      <c r="AI1129" s="1"/>
      <c r="AJ1129" s="1"/>
      <c r="AL1129" s="1"/>
    </row>
    <row r="1130" spans="1:38" ht="31.5" x14ac:dyDescent="0.25">
      <c r="A1130" s="367" t="s">
        <v>89</v>
      </c>
      <c r="B1130" s="491">
        <v>908</v>
      </c>
      <c r="C1130" s="370" t="s">
        <v>132</v>
      </c>
      <c r="D1130" s="370" t="s">
        <v>132</v>
      </c>
      <c r="E1130" s="370" t="s">
        <v>328</v>
      </c>
      <c r="F1130" s="370" t="s">
        <v>90</v>
      </c>
      <c r="G1130" s="18">
        <f>16065.34-8794.8731+8794.8731</f>
        <v>16065.34</v>
      </c>
      <c r="H1130" s="18">
        <v>16707.96</v>
      </c>
      <c r="I1130" s="18">
        <v>17376.28</v>
      </c>
      <c r="J1130" s="479"/>
      <c r="K1130" s="265" t="s">
        <v>1081</v>
      </c>
      <c r="M1130" s="113"/>
      <c r="N1130" s="1"/>
      <c r="O1130" s="1"/>
      <c r="P1130" s="1"/>
      <c r="AF1130" s="1"/>
      <c r="AG1130" s="1"/>
      <c r="AI1130" s="1"/>
      <c r="AJ1130" s="1"/>
      <c r="AL1130" s="1"/>
    </row>
    <row r="1131" spans="1:38" ht="31.5" x14ac:dyDescent="0.25">
      <c r="A1131" s="367" t="s">
        <v>91</v>
      </c>
      <c r="B1131" s="491">
        <v>908</v>
      </c>
      <c r="C1131" s="370" t="s">
        <v>132</v>
      </c>
      <c r="D1131" s="370" t="s">
        <v>132</v>
      </c>
      <c r="E1131" s="370" t="s">
        <v>328</v>
      </c>
      <c r="F1131" s="370" t="s">
        <v>92</v>
      </c>
      <c r="G1131" s="201">
        <f>G1132</f>
        <v>67</v>
      </c>
      <c r="H1131" s="201">
        <f t="shared" ref="H1131:I1131" si="499">H1132</f>
        <v>25</v>
      </c>
      <c r="I1131" s="201">
        <f t="shared" si="499"/>
        <v>25</v>
      </c>
      <c r="M1131" s="113"/>
      <c r="N1131" s="1"/>
      <c r="O1131" s="1"/>
      <c r="P1131" s="1"/>
      <c r="AF1131" s="1"/>
      <c r="AG1131" s="1"/>
      <c r="AI1131" s="1"/>
      <c r="AJ1131" s="1"/>
      <c r="AL1131" s="1"/>
    </row>
    <row r="1132" spans="1:38" ht="36.75" customHeight="1" x14ac:dyDescent="0.25">
      <c r="A1132" s="367" t="s">
        <v>93</v>
      </c>
      <c r="B1132" s="491">
        <v>908</v>
      </c>
      <c r="C1132" s="370" t="s">
        <v>132</v>
      </c>
      <c r="D1132" s="370" t="s">
        <v>132</v>
      </c>
      <c r="E1132" s="370" t="s">
        <v>328</v>
      </c>
      <c r="F1132" s="370" t="s">
        <v>94</v>
      </c>
      <c r="G1132" s="18">
        <f>25+42</f>
        <v>67</v>
      </c>
      <c r="H1132" s="18">
        <v>25</v>
      </c>
      <c r="I1132" s="18">
        <v>25</v>
      </c>
      <c r="M1132" s="113"/>
      <c r="N1132" s="1"/>
      <c r="O1132" s="1"/>
      <c r="P1132" s="1"/>
      <c r="AF1132" s="1"/>
      <c r="AG1132" s="1"/>
      <c r="AI1132" s="1"/>
      <c r="AJ1132" s="1"/>
      <c r="AL1132" s="1"/>
    </row>
    <row r="1133" spans="1:38" ht="15.75" hidden="1" x14ac:dyDescent="0.25">
      <c r="A1133" s="367" t="s">
        <v>95</v>
      </c>
      <c r="B1133" s="491">
        <v>908</v>
      </c>
      <c r="C1133" s="370" t="s">
        <v>132</v>
      </c>
      <c r="D1133" s="370" t="s">
        <v>132</v>
      </c>
      <c r="E1133" s="370" t="s">
        <v>328</v>
      </c>
      <c r="F1133" s="370" t="s">
        <v>101</v>
      </c>
      <c r="G1133" s="201">
        <f>G1134</f>
        <v>0</v>
      </c>
      <c r="H1133" s="201">
        <f t="shared" ref="H1133:I1133" si="500">H1134</f>
        <v>0</v>
      </c>
      <c r="I1133" s="201">
        <f t="shared" si="500"/>
        <v>0</v>
      </c>
      <c r="M1133" s="113"/>
      <c r="N1133" s="1"/>
      <c r="O1133" s="1"/>
      <c r="P1133" s="1"/>
      <c r="AF1133" s="1"/>
      <c r="AG1133" s="1"/>
      <c r="AI1133" s="1"/>
      <c r="AJ1133" s="1"/>
      <c r="AL1133" s="1"/>
    </row>
    <row r="1134" spans="1:38" ht="15.75" hidden="1" x14ac:dyDescent="0.25">
      <c r="A1134" s="367" t="s">
        <v>226</v>
      </c>
      <c r="B1134" s="491">
        <v>908</v>
      </c>
      <c r="C1134" s="370" t="s">
        <v>132</v>
      </c>
      <c r="D1134" s="370" t="s">
        <v>132</v>
      </c>
      <c r="E1134" s="370" t="s">
        <v>328</v>
      </c>
      <c r="F1134" s="370" t="s">
        <v>97</v>
      </c>
      <c r="G1134" s="201"/>
      <c r="H1134" s="201"/>
      <c r="I1134" s="201"/>
      <c r="M1134" s="113"/>
      <c r="N1134" s="1"/>
      <c r="O1134" s="1"/>
      <c r="P1134" s="1"/>
      <c r="AF1134" s="1"/>
      <c r="AG1134" s="1"/>
      <c r="AI1134" s="1"/>
      <c r="AJ1134" s="1"/>
      <c r="AL1134" s="1"/>
    </row>
    <row r="1135" spans="1:38" s="113" customFormat="1" ht="31.5" x14ac:dyDescent="0.25">
      <c r="A1135" s="367" t="s">
        <v>310</v>
      </c>
      <c r="B1135" s="491">
        <v>908</v>
      </c>
      <c r="C1135" s="370" t="s">
        <v>132</v>
      </c>
      <c r="D1135" s="370" t="s">
        <v>132</v>
      </c>
      <c r="E1135" s="370" t="s">
        <v>329</v>
      </c>
      <c r="F1135" s="370"/>
      <c r="G1135" s="201">
        <f>G1136</f>
        <v>1510.89</v>
      </c>
      <c r="H1135" s="201">
        <f t="shared" ref="H1135:I1136" si="501">H1136</f>
        <v>1571.34</v>
      </c>
      <c r="I1135" s="201">
        <f t="shared" si="501"/>
        <v>1634.19</v>
      </c>
      <c r="J1135" s="267"/>
      <c r="K1135" s="207"/>
      <c r="L1135" s="203"/>
    </row>
    <row r="1136" spans="1:38" s="113" customFormat="1" ht="78.75" x14ac:dyDescent="0.25">
      <c r="A1136" s="367" t="s">
        <v>87</v>
      </c>
      <c r="B1136" s="491">
        <v>908</v>
      </c>
      <c r="C1136" s="370" t="s">
        <v>132</v>
      </c>
      <c r="D1136" s="370" t="s">
        <v>132</v>
      </c>
      <c r="E1136" s="370" t="s">
        <v>329</v>
      </c>
      <c r="F1136" s="370" t="s">
        <v>88</v>
      </c>
      <c r="G1136" s="201">
        <f>G1137</f>
        <v>1510.89</v>
      </c>
      <c r="H1136" s="201">
        <f t="shared" si="501"/>
        <v>1571.34</v>
      </c>
      <c r="I1136" s="201">
        <f t="shared" si="501"/>
        <v>1634.19</v>
      </c>
      <c r="J1136" s="267"/>
      <c r="K1136" s="207"/>
      <c r="L1136" s="203"/>
    </row>
    <row r="1137" spans="1:38" s="113" customFormat="1" ht="31.5" x14ac:dyDescent="0.25">
      <c r="A1137" s="367" t="s">
        <v>89</v>
      </c>
      <c r="B1137" s="491">
        <v>908</v>
      </c>
      <c r="C1137" s="370" t="s">
        <v>132</v>
      </c>
      <c r="D1137" s="370" t="s">
        <v>132</v>
      </c>
      <c r="E1137" s="370" t="s">
        <v>329</v>
      </c>
      <c r="F1137" s="370" t="s">
        <v>90</v>
      </c>
      <c r="G1137" s="201">
        <v>1510.89</v>
      </c>
      <c r="H1137" s="201">
        <v>1571.34</v>
      </c>
      <c r="I1137" s="201">
        <v>1634.19</v>
      </c>
      <c r="J1137" s="267"/>
      <c r="K1137" s="207"/>
      <c r="L1137" s="203"/>
    </row>
    <row r="1138" spans="1:38" s="113" customFormat="1" ht="47.25" x14ac:dyDescent="0.25">
      <c r="A1138" s="367" t="s">
        <v>309</v>
      </c>
      <c r="B1138" s="491">
        <v>908</v>
      </c>
      <c r="C1138" s="370" t="s">
        <v>132</v>
      </c>
      <c r="D1138" s="370" t="s">
        <v>132</v>
      </c>
      <c r="E1138" s="370" t="s">
        <v>330</v>
      </c>
      <c r="F1138" s="370"/>
      <c r="G1138" s="201">
        <f>G1139</f>
        <v>559</v>
      </c>
      <c r="H1138" s="201">
        <f t="shared" ref="H1138:I1139" si="502">H1139</f>
        <v>559</v>
      </c>
      <c r="I1138" s="201">
        <f t="shared" si="502"/>
        <v>559</v>
      </c>
      <c r="J1138" s="267"/>
      <c r="K1138" s="207"/>
      <c r="L1138" s="203"/>
    </row>
    <row r="1139" spans="1:38" s="113" customFormat="1" ht="78.75" x14ac:dyDescent="0.25">
      <c r="A1139" s="367" t="s">
        <v>87</v>
      </c>
      <c r="B1139" s="491">
        <v>908</v>
      </c>
      <c r="C1139" s="370" t="s">
        <v>132</v>
      </c>
      <c r="D1139" s="370" t="s">
        <v>132</v>
      </c>
      <c r="E1139" s="370" t="s">
        <v>330</v>
      </c>
      <c r="F1139" s="370" t="s">
        <v>88</v>
      </c>
      <c r="G1139" s="201">
        <f>G1140</f>
        <v>559</v>
      </c>
      <c r="H1139" s="201">
        <f t="shared" si="502"/>
        <v>559</v>
      </c>
      <c r="I1139" s="201">
        <f t="shared" si="502"/>
        <v>559</v>
      </c>
      <c r="J1139" s="267"/>
      <c r="K1139" s="207"/>
      <c r="L1139" s="203"/>
    </row>
    <row r="1140" spans="1:38" s="113" customFormat="1" ht="31.5" x14ac:dyDescent="0.25">
      <c r="A1140" s="367" t="s">
        <v>89</v>
      </c>
      <c r="B1140" s="491">
        <v>908</v>
      </c>
      <c r="C1140" s="370" t="s">
        <v>132</v>
      </c>
      <c r="D1140" s="370" t="s">
        <v>132</v>
      </c>
      <c r="E1140" s="370" t="s">
        <v>330</v>
      </c>
      <c r="F1140" s="370" t="s">
        <v>90</v>
      </c>
      <c r="G1140" s="201">
        <v>559</v>
      </c>
      <c r="H1140" s="201">
        <v>559</v>
      </c>
      <c r="I1140" s="201">
        <v>559</v>
      </c>
      <c r="J1140" s="267"/>
      <c r="K1140" s="207"/>
      <c r="L1140" s="203"/>
    </row>
    <row r="1141" spans="1:38" ht="15.75" x14ac:dyDescent="0.25">
      <c r="A1141" s="199" t="s">
        <v>100</v>
      </c>
      <c r="B1141" s="197">
        <v>908</v>
      </c>
      <c r="C1141" s="200" t="s">
        <v>132</v>
      </c>
      <c r="D1141" s="200" t="s">
        <v>132</v>
      </c>
      <c r="E1141" s="200" t="s">
        <v>334</v>
      </c>
      <c r="F1141" s="200"/>
      <c r="G1141" s="198">
        <f>G1142+G1153</f>
        <v>14663.12</v>
      </c>
      <c r="H1141" s="198">
        <f t="shared" ref="H1141:I1141" si="503">H1142+H1153</f>
        <v>14123.25</v>
      </c>
      <c r="I1141" s="198">
        <f t="shared" si="503"/>
        <v>14601.779999999999</v>
      </c>
      <c r="M1141" s="113"/>
      <c r="N1141" s="1"/>
      <c r="O1141" s="1"/>
      <c r="P1141" s="1"/>
      <c r="AF1141" s="1"/>
      <c r="AG1141" s="1"/>
      <c r="AI1141" s="1"/>
      <c r="AJ1141" s="1"/>
      <c r="AL1141" s="1"/>
    </row>
    <row r="1142" spans="1:38" s="233" customFormat="1" ht="15.75" x14ac:dyDescent="0.25">
      <c r="A1142" s="199" t="s">
        <v>390</v>
      </c>
      <c r="B1142" s="197">
        <v>908</v>
      </c>
      <c r="C1142" s="200" t="s">
        <v>132</v>
      </c>
      <c r="D1142" s="200" t="s">
        <v>132</v>
      </c>
      <c r="E1142" s="200" t="s">
        <v>389</v>
      </c>
      <c r="F1142" s="200"/>
      <c r="G1142" s="27">
        <f>G1143+G1146</f>
        <v>13663.12</v>
      </c>
      <c r="H1142" s="27">
        <f t="shared" ref="H1142:I1142" si="504">H1143+H1146</f>
        <v>14123.25</v>
      </c>
      <c r="I1142" s="27">
        <f t="shared" si="504"/>
        <v>14601.779999999999</v>
      </c>
      <c r="J1142" s="267"/>
      <c r="K1142" s="207"/>
      <c r="L1142" s="203"/>
    </row>
    <row r="1143" spans="1:38" s="233" customFormat="1" ht="47.25" x14ac:dyDescent="0.25">
      <c r="A1143" s="367" t="s">
        <v>309</v>
      </c>
      <c r="B1143" s="491">
        <v>908</v>
      </c>
      <c r="C1143" s="370" t="s">
        <v>132</v>
      </c>
      <c r="D1143" s="370" t="s">
        <v>132</v>
      </c>
      <c r="E1143" s="370" t="s">
        <v>392</v>
      </c>
      <c r="F1143" s="370"/>
      <c r="G1143" s="201">
        <f>G1144</f>
        <v>498</v>
      </c>
      <c r="H1143" s="201">
        <f t="shared" ref="H1143:I1144" si="505">H1144</f>
        <v>498</v>
      </c>
      <c r="I1143" s="201">
        <f t="shared" si="505"/>
        <v>498</v>
      </c>
      <c r="J1143" s="267"/>
      <c r="K1143" s="207"/>
      <c r="L1143" s="203"/>
    </row>
    <row r="1144" spans="1:38" s="233" customFormat="1" ht="78.75" x14ac:dyDescent="0.25">
      <c r="A1144" s="367" t="s">
        <v>87</v>
      </c>
      <c r="B1144" s="491">
        <v>908</v>
      </c>
      <c r="C1144" s="370" t="s">
        <v>132</v>
      </c>
      <c r="D1144" s="370" t="s">
        <v>132</v>
      </c>
      <c r="E1144" s="370" t="s">
        <v>392</v>
      </c>
      <c r="F1144" s="370" t="s">
        <v>88</v>
      </c>
      <c r="G1144" s="201">
        <f>G1145</f>
        <v>498</v>
      </c>
      <c r="H1144" s="201">
        <f t="shared" si="505"/>
        <v>498</v>
      </c>
      <c r="I1144" s="201">
        <f t="shared" si="505"/>
        <v>498</v>
      </c>
      <c r="J1144" s="267"/>
      <c r="K1144" s="207"/>
      <c r="L1144" s="203"/>
    </row>
    <row r="1145" spans="1:38" s="233" customFormat="1" ht="15.75" x14ac:dyDescent="0.25">
      <c r="A1145" s="367" t="s">
        <v>171</v>
      </c>
      <c r="B1145" s="491">
        <v>908</v>
      </c>
      <c r="C1145" s="370" t="s">
        <v>132</v>
      </c>
      <c r="D1145" s="370" t="s">
        <v>132</v>
      </c>
      <c r="E1145" s="370" t="s">
        <v>392</v>
      </c>
      <c r="F1145" s="370" t="s">
        <v>120</v>
      </c>
      <c r="G1145" s="201">
        <v>498</v>
      </c>
      <c r="H1145" s="201">
        <v>498</v>
      </c>
      <c r="I1145" s="201">
        <v>498</v>
      </c>
      <c r="J1145" s="267"/>
      <c r="K1145" s="207"/>
      <c r="L1145" s="203"/>
    </row>
    <row r="1146" spans="1:38" s="233" customFormat="1" ht="15.75" x14ac:dyDescent="0.25">
      <c r="A1146" s="367" t="s">
        <v>288</v>
      </c>
      <c r="B1146" s="491">
        <v>908</v>
      </c>
      <c r="C1146" s="370" t="s">
        <v>132</v>
      </c>
      <c r="D1146" s="370" t="s">
        <v>132</v>
      </c>
      <c r="E1146" s="370" t="s">
        <v>391</v>
      </c>
      <c r="F1146" s="370"/>
      <c r="G1146" s="201">
        <f>G1148+G1150+G1151</f>
        <v>13165.12</v>
      </c>
      <c r="H1146" s="201">
        <f t="shared" ref="H1146:I1146" si="506">H1148+H1150+H1151</f>
        <v>13625.25</v>
      </c>
      <c r="I1146" s="201">
        <f t="shared" si="506"/>
        <v>14103.779999999999</v>
      </c>
      <c r="J1146" s="267"/>
      <c r="K1146" s="207"/>
      <c r="L1146" s="203"/>
    </row>
    <row r="1147" spans="1:38" s="233" customFormat="1" ht="78.75" x14ac:dyDescent="0.25">
      <c r="A1147" s="367" t="s">
        <v>87</v>
      </c>
      <c r="B1147" s="491">
        <v>908</v>
      </c>
      <c r="C1147" s="370" t="s">
        <v>132</v>
      </c>
      <c r="D1147" s="370" t="s">
        <v>132</v>
      </c>
      <c r="E1147" s="370" t="s">
        <v>391</v>
      </c>
      <c r="F1147" s="370" t="s">
        <v>88</v>
      </c>
      <c r="G1147" s="201">
        <f>G1148</f>
        <v>11484.03</v>
      </c>
      <c r="H1147" s="201">
        <f t="shared" ref="H1147:I1147" si="507">H1148</f>
        <v>11943.4</v>
      </c>
      <c r="I1147" s="201">
        <f t="shared" si="507"/>
        <v>12421.13</v>
      </c>
      <c r="J1147" s="267"/>
      <c r="K1147" s="207"/>
      <c r="L1147" s="203"/>
    </row>
    <row r="1148" spans="1:38" s="233" customFormat="1" ht="15.75" x14ac:dyDescent="0.25">
      <c r="A1148" s="367" t="s">
        <v>171</v>
      </c>
      <c r="B1148" s="491">
        <v>908</v>
      </c>
      <c r="C1148" s="370" t="s">
        <v>132</v>
      </c>
      <c r="D1148" s="370" t="s">
        <v>132</v>
      </c>
      <c r="E1148" s="370" t="s">
        <v>391</v>
      </c>
      <c r="F1148" s="370" t="s">
        <v>120</v>
      </c>
      <c r="G1148" s="18">
        <v>11484.03</v>
      </c>
      <c r="H1148" s="18">
        <v>11943.4</v>
      </c>
      <c r="I1148" s="18">
        <v>12421.13</v>
      </c>
      <c r="J1148" s="267"/>
      <c r="K1148" s="207"/>
      <c r="L1148" s="203"/>
    </row>
    <row r="1149" spans="1:38" s="233" customFormat="1" ht="31.5" x14ac:dyDescent="0.25">
      <c r="A1149" s="367" t="s">
        <v>91</v>
      </c>
      <c r="B1149" s="491">
        <v>908</v>
      </c>
      <c r="C1149" s="370" t="s">
        <v>132</v>
      </c>
      <c r="D1149" s="370" t="s">
        <v>132</v>
      </c>
      <c r="E1149" s="370" t="s">
        <v>391</v>
      </c>
      <c r="F1149" s="370" t="s">
        <v>92</v>
      </c>
      <c r="G1149" s="201">
        <f>G1150</f>
        <v>1634.09</v>
      </c>
      <c r="H1149" s="201">
        <f t="shared" ref="H1149:I1149" si="508">H1150</f>
        <v>1634.85</v>
      </c>
      <c r="I1149" s="201">
        <f t="shared" si="508"/>
        <v>1635.65</v>
      </c>
      <c r="J1149" s="267"/>
      <c r="K1149" s="207"/>
      <c r="L1149" s="203"/>
    </row>
    <row r="1150" spans="1:38" s="233" customFormat="1" ht="31.5" x14ac:dyDescent="0.25">
      <c r="A1150" s="367" t="s">
        <v>93</v>
      </c>
      <c r="B1150" s="491">
        <v>908</v>
      </c>
      <c r="C1150" s="370" t="s">
        <v>132</v>
      </c>
      <c r="D1150" s="370" t="s">
        <v>132</v>
      </c>
      <c r="E1150" s="370" t="s">
        <v>391</v>
      </c>
      <c r="F1150" s="370" t="s">
        <v>94</v>
      </c>
      <c r="G1150" s="18">
        <v>1634.09</v>
      </c>
      <c r="H1150" s="18">
        <v>1634.85</v>
      </c>
      <c r="I1150" s="18">
        <v>1635.65</v>
      </c>
      <c r="J1150" s="267"/>
      <c r="K1150" s="207"/>
      <c r="L1150" s="203"/>
    </row>
    <row r="1151" spans="1:38" s="233" customFormat="1" ht="15.75" x14ac:dyDescent="0.25">
      <c r="A1151" s="367" t="s">
        <v>95</v>
      </c>
      <c r="B1151" s="491">
        <v>908</v>
      </c>
      <c r="C1151" s="370" t="s">
        <v>132</v>
      </c>
      <c r="D1151" s="370" t="s">
        <v>132</v>
      </c>
      <c r="E1151" s="370" t="s">
        <v>391</v>
      </c>
      <c r="F1151" s="370" t="s">
        <v>101</v>
      </c>
      <c r="G1151" s="18">
        <f>G1152</f>
        <v>47</v>
      </c>
      <c r="H1151" s="18">
        <f t="shared" ref="H1151:I1151" si="509">H1152</f>
        <v>47</v>
      </c>
      <c r="I1151" s="18">
        <f t="shared" si="509"/>
        <v>47</v>
      </c>
      <c r="J1151" s="267"/>
      <c r="K1151" s="207"/>
      <c r="L1151" s="203"/>
    </row>
    <row r="1152" spans="1:38" s="233" customFormat="1" ht="15.75" x14ac:dyDescent="0.25">
      <c r="A1152" s="367" t="s">
        <v>226</v>
      </c>
      <c r="B1152" s="491">
        <v>908</v>
      </c>
      <c r="C1152" s="370" t="s">
        <v>132</v>
      </c>
      <c r="D1152" s="370" t="s">
        <v>132</v>
      </c>
      <c r="E1152" s="370" t="s">
        <v>391</v>
      </c>
      <c r="F1152" s="370" t="s">
        <v>97</v>
      </c>
      <c r="G1152" s="18">
        <v>47</v>
      </c>
      <c r="H1152" s="18">
        <v>47</v>
      </c>
      <c r="I1152" s="18">
        <v>47</v>
      </c>
      <c r="J1152" s="267"/>
      <c r="K1152" s="207"/>
      <c r="L1152" s="203"/>
    </row>
    <row r="1153" spans="1:38" s="113" customFormat="1" ht="31.5" x14ac:dyDescent="0.25">
      <c r="A1153" s="199" t="s">
        <v>335</v>
      </c>
      <c r="B1153" s="197">
        <v>908</v>
      </c>
      <c r="C1153" s="200" t="s">
        <v>132</v>
      </c>
      <c r="D1153" s="200" t="s">
        <v>132</v>
      </c>
      <c r="E1153" s="200" t="s">
        <v>333</v>
      </c>
      <c r="F1153" s="200"/>
      <c r="G1153" s="198">
        <f>G1154+G1161</f>
        <v>1000</v>
      </c>
      <c r="H1153" s="198">
        <f t="shared" ref="H1153:I1153" si="510">H1154+H1161</f>
        <v>0</v>
      </c>
      <c r="I1153" s="198">
        <f t="shared" si="510"/>
        <v>0</v>
      </c>
      <c r="J1153" s="267"/>
      <c r="K1153" s="207"/>
      <c r="L1153" s="203"/>
    </row>
    <row r="1154" spans="1:38" ht="31.5" x14ac:dyDescent="0.25">
      <c r="A1154" s="367" t="s">
        <v>228</v>
      </c>
      <c r="B1154" s="491">
        <v>908</v>
      </c>
      <c r="C1154" s="370" t="s">
        <v>132</v>
      </c>
      <c r="D1154" s="370" t="s">
        <v>132</v>
      </c>
      <c r="E1154" s="370" t="s">
        <v>420</v>
      </c>
      <c r="F1154" s="370"/>
      <c r="G1154" s="18">
        <f>G1157+G1155</f>
        <v>1000</v>
      </c>
      <c r="H1154" s="18">
        <f t="shared" ref="H1154:I1154" si="511">H1157+H1155</f>
        <v>0</v>
      </c>
      <c r="I1154" s="18">
        <f t="shared" si="511"/>
        <v>0</v>
      </c>
      <c r="M1154" s="113"/>
      <c r="N1154" s="1"/>
      <c r="O1154" s="1"/>
      <c r="P1154" s="1"/>
      <c r="AF1154" s="1"/>
      <c r="AG1154" s="1"/>
      <c r="AI1154" s="1"/>
      <c r="AJ1154" s="1"/>
      <c r="AL1154" s="1"/>
    </row>
    <row r="1155" spans="1:38" s="113" customFormat="1" ht="15.75" hidden="1" x14ac:dyDescent="0.25">
      <c r="A1155" s="367" t="s">
        <v>687</v>
      </c>
      <c r="B1155" s="491">
        <v>908</v>
      </c>
      <c r="C1155" s="370" t="s">
        <v>132</v>
      </c>
      <c r="D1155" s="370" t="s">
        <v>132</v>
      </c>
      <c r="E1155" s="370" t="s">
        <v>420</v>
      </c>
      <c r="F1155" s="370" t="s">
        <v>141</v>
      </c>
      <c r="G1155" s="18">
        <f>G1156</f>
        <v>0</v>
      </c>
      <c r="H1155" s="18">
        <f t="shared" ref="H1155:I1155" si="512">H1156</f>
        <v>0</v>
      </c>
      <c r="I1155" s="18">
        <f t="shared" si="512"/>
        <v>0</v>
      </c>
      <c r="J1155" s="267"/>
      <c r="K1155" s="207"/>
      <c r="L1155" s="203"/>
    </row>
    <row r="1156" spans="1:38" s="113" customFormat="1" ht="15.75" hidden="1" x14ac:dyDescent="0.25">
      <c r="A1156" s="367" t="s">
        <v>686</v>
      </c>
      <c r="B1156" s="491">
        <v>908</v>
      </c>
      <c r="C1156" s="370" t="s">
        <v>132</v>
      </c>
      <c r="D1156" s="370" t="s">
        <v>132</v>
      </c>
      <c r="E1156" s="370" t="s">
        <v>420</v>
      </c>
      <c r="F1156" s="370" t="s">
        <v>688</v>
      </c>
      <c r="G1156" s="18">
        <f>4500-240-240-1748.75-2271.25</f>
        <v>0</v>
      </c>
      <c r="H1156" s="18">
        <f t="shared" ref="H1156:I1156" si="513">4500-240-240-1748.75-2271.25</f>
        <v>0</v>
      </c>
      <c r="I1156" s="18">
        <f t="shared" si="513"/>
        <v>0</v>
      </c>
      <c r="J1156" s="479"/>
      <c r="K1156" s="207"/>
      <c r="L1156" s="203"/>
    </row>
    <row r="1157" spans="1:38" ht="15.75" x14ac:dyDescent="0.25">
      <c r="A1157" s="367" t="s">
        <v>95</v>
      </c>
      <c r="B1157" s="491">
        <v>908</v>
      </c>
      <c r="C1157" s="370" t="s">
        <v>132</v>
      </c>
      <c r="D1157" s="370" t="s">
        <v>132</v>
      </c>
      <c r="E1157" s="370" t="s">
        <v>420</v>
      </c>
      <c r="F1157" s="370" t="s">
        <v>101</v>
      </c>
      <c r="G1157" s="18">
        <f>G1158+G1159+G1160</f>
        <v>1000</v>
      </c>
      <c r="H1157" s="18">
        <f t="shared" ref="H1157:I1157" si="514">H1158+H1159+H1160</f>
        <v>0</v>
      </c>
      <c r="I1157" s="18">
        <f t="shared" si="514"/>
        <v>0</v>
      </c>
      <c r="M1157" s="113"/>
      <c r="N1157" s="1"/>
      <c r="O1157" s="1"/>
      <c r="P1157" s="1"/>
      <c r="AF1157" s="1"/>
      <c r="AG1157" s="1"/>
      <c r="AI1157" s="1"/>
      <c r="AJ1157" s="1"/>
      <c r="AL1157" s="1"/>
    </row>
    <row r="1158" spans="1:38" ht="47.25" customHeight="1" x14ac:dyDescent="0.25">
      <c r="A1158" s="367" t="s">
        <v>113</v>
      </c>
      <c r="B1158" s="491">
        <v>908</v>
      </c>
      <c r="C1158" s="370" t="s">
        <v>132</v>
      </c>
      <c r="D1158" s="370" t="s">
        <v>132</v>
      </c>
      <c r="E1158" s="370" t="s">
        <v>420</v>
      </c>
      <c r="F1158" s="370" t="s">
        <v>108</v>
      </c>
      <c r="G1158" s="18">
        <v>1000</v>
      </c>
      <c r="H1158" s="18">
        <v>0</v>
      </c>
      <c r="I1158" s="18">
        <v>0</v>
      </c>
      <c r="M1158" s="113"/>
      <c r="N1158" s="1"/>
      <c r="O1158" s="1"/>
      <c r="P1158" s="1"/>
      <c r="AF1158" s="1"/>
      <c r="AG1158" s="1"/>
      <c r="AI1158" s="1"/>
      <c r="AJ1158" s="1"/>
      <c r="AL1158" s="1"/>
    </row>
    <row r="1159" spans="1:38" s="113" customFormat="1" ht="15.75" hidden="1" x14ac:dyDescent="0.25">
      <c r="A1159" s="367" t="s">
        <v>263</v>
      </c>
      <c r="B1159" s="491">
        <v>908</v>
      </c>
      <c r="C1159" s="370" t="s">
        <v>132</v>
      </c>
      <c r="D1159" s="370" t="s">
        <v>132</v>
      </c>
      <c r="E1159" s="370" t="s">
        <v>420</v>
      </c>
      <c r="F1159" s="370" t="s">
        <v>97</v>
      </c>
      <c r="G1159" s="18"/>
      <c r="H1159" s="18"/>
      <c r="I1159" s="18"/>
      <c r="J1159" s="479"/>
      <c r="K1159" s="207"/>
      <c r="L1159" s="203"/>
      <c r="M1159" s="214"/>
      <c r="P1159" s="214"/>
      <c r="S1159" s="214"/>
      <c r="U1159" s="214"/>
    </row>
    <row r="1160" spans="1:38" s="113" customFormat="1" ht="15.75" hidden="1" x14ac:dyDescent="0.25">
      <c r="A1160" s="367" t="s">
        <v>717</v>
      </c>
      <c r="B1160" s="491">
        <v>908</v>
      </c>
      <c r="C1160" s="370" t="s">
        <v>132</v>
      </c>
      <c r="D1160" s="370" t="s">
        <v>132</v>
      </c>
      <c r="E1160" s="370" t="s">
        <v>420</v>
      </c>
      <c r="F1160" s="370" t="s">
        <v>718</v>
      </c>
      <c r="G1160" s="18">
        <f>240-240</f>
        <v>0</v>
      </c>
      <c r="H1160" s="18">
        <f t="shared" ref="H1160:I1160" si="515">240-240</f>
        <v>0</v>
      </c>
      <c r="I1160" s="18">
        <f t="shared" si="515"/>
        <v>0</v>
      </c>
      <c r="J1160" s="267"/>
      <c r="K1160" s="211"/>
      <c r="L1160" s="203"/>
    </row>
    <row r="1161" spans="1:38" s="113" customFormat="1" ht="37.5" hidden="1" customHeight="1" x14ac:dyDescent="0.25">
      <c r="A1161" s="367" t="s">
        <v>723</v>
      </c>
      <c r="B1161" s="491">
        <v>908</v>
      </c>
      <c r="C1161" s="370" t="s">
        <v>132</v>
      </c>
      <c r="D1161" s="370" t="s">
        <v>132</v>
      </c>
      <c r="E1161" s="370" t="s">
        <v>724</v>
      </c>
      <c r="F1161" s="370"/>
      <c r="G1161" s="18">
        <f>G1162+G1164</f>
        <v>0</v>
      </c>
      <c r="H1161" s="18">
        <f t="shared" ref="H1161:I1161" si="516">H1162+H1164</f>
        <v>0</v>
      </c>
      <c r="I1161" s="18">
        <f t="shared" si="516"/>
        <v>0</v>
      </c>
      <c r="J1161" s="267"/>
      <c r="K1161" s="207"/>
      <c r="L1161" s="203"/>
    </row>
    <row r="1162" spans="1:38" s="113" customFormat="1" ht="21.75" hidden="1" customHeight="1" x14ac:dyDescent="0.25">
      <c r="A1162" s="367" t="s">
        <v>725</v>
      </c>
      <c r="B1162" s="491">
        <v>908</v>
      </c>
      <c r="C1162" s="370" t="s">
        <v>132</v>
      </c>
      <c r="D1162" s="370" t="s">
        <v>132</v>
      </c>
      <c r="E1162" s="370" t="s">
        <v>724</v>
      </c>
      <c r="F1162" s="370" t="s">
        <v>307</v>
      </c>
      <c r="G1162" s="18">
        <f>G1163</f>
        <v>0</v>
      </c>
      <c r="H1162" s="18">
        <f t="shared" ref="H1162:I1162" si="517">H1163</f>
        <v>0</v>
      </c>
      <c r="I1162" s="18">
        <f t="shared" si="517"/>
        <v>0</v>
      </c>
      <c r="J1162" s="267"/>
      <c r="K1162" s="207"/>
      <c r="L1162" s="203"/>
    </row>
    <row r="1163" spans="1:38" s="113" customFormat="1" ht="35.25" hidden="1" customHeight="1" x14ac:dyDescent="0.25">
      <c r="A1163" s="367" t="s">
        <v>308</v>
      </c>
      <c r="B1163" s="491">
        <v>908</v>
      </c>
      <c r="C1163" s="370" t="s">
        <v>132</v>
      </c>
      <c r="D1163" s="370" t="s">
        <v>132</v>
      </c>
      <c r="E1163" s="370" t="s">
        <v>724</v>
      </c>
      <c r="F1163" s="370" t="s">
        <v>726</v>
      </c>
      <c r="G1163" s="18"/>
      <c r="H1163" s="18"/>
      <c r="I1163" s="18"/>
      <c r="J1163" s="273"/>
      <c r="K1163" s="207"/>
      <c r="L1163" s="203"/>
    </row>
    <row r="1164" spans="1:38" s="113" customFormat="1" ht="21.75" hidden="1" customHeight="1" x14ac:dyDescent="0.25">
      <c r="A1164" s="367" t="s">
        <v>95</v>
      </c>
      <c r="B1164" s="491">
        <v>908</v>
      </c>
      <c r="C1164" s="370" t="s">
        <v>132</v>
      </c>
      <c r="D1164" s="370" t="s">
        <v>132</v>
      </c>
      <c r="E1164" s="370" t="s">
        <v>724</v>
      </c>
      <c r="F1164" s="370" t="s">
        <v>101</v>
      </c>
      <c r="G1164" s="18">
        <f>G1165</f>
        <v>0</v>
      </c>
      <c r="H1164" s="18">
        <f t="shared" ref="H1164:I1164" si="518">H1165</f>
        <v>0</v>
      </c>
      <c r="I1164" s="18">
        <f t="shared" si="518"/>
        <v>0</v>
      </c>
      <c r="J1164" s="273"/>
      <c r="K1164" s="207"/>
      <c r="L1164" s="203"/>
    </row>
    <row r="1165" spans="1:38" s="113" customFormat="1" ht="39.75" hidden="1" customHeight="1" x14ac:dyDescent="0.25">
      <c r="A1165" s="367" t="s">
        <v>113</v>
      </c>
      <c r="B1165" s="491">
        <v>908</v>
      </c>
      <c r="C1165" s="370" t="s">
        <v>132</v>
      </c>
      <c r="D1165" s="370" t="s">
        <v>132</v>
      </c>
      <c r="E1165" s="370" t="s">
        <v>724</v>
      </c>
      <c r="F1165" s="370" t="s">
        <v>108</v>
      </c>
      <c r="G1165" s="18"/>
      <c r="H1165" s="18"/>
      <c r="I1165" s="18"/>
      <c r="J1165" s="273"/>
      <c r="K1165" s="207"/>
      <c r="L1165" s="203"/>
    </row>
    <row r="1166" spans="1:38" s="113" customFormat="1" ht="47.25" hidden="1" x14ac:dyDescent="0.25">
      <c r="A1166" s="23" t="s">
        <v>903</v>
      </c>
      <c r="B1166" s="197">
        <v>908</v>
      </c>
      <c r="C1166" s="200" t="s">
        <v>132</v>
      </c>
      <c r="D1166" s="200" t="s">
        <v>132</v>
      </c>
      <c r="E1166" s="200" t="s">
        <v>165</v>
      </c>
      <c r="F1166" s="200"/>
      <c r="G1166" s="198">
        <f t="shared" ref="G1166:I1169" si="519">G1167</f>
        <v>0</v>
      </c>
      <c r="H1166" s="198">
        <f t="shared" si="519"/>
        <v>0</v>
      </c>
      <c r="I1166" s="198">
        <f t="shared" si="519"/>
        <v>0</v>
      </c>
      <c r="J1166" s="267"/>
      <c r="K1166" s="207"/>
      <c r="L1166" s="203"/>
    </row>
    <row r="1167" spans="1:38" s="113" customFormat="1" ht="63" hidden="1" x14ac:dyDescent="0.25">
      <c r="A1167" s="23" t="s">
        <v>442</v>
      </c>
      <c r="B1167" s="197">
        <v>908</v>
      </c>
      <c r="C1167" s="200" t="s">
        <v>132</v>
      </c>
      <c r="D1167" s="200" t="s">
        <v>132</v>
      </c>
      <c r="E1167" s="200" t="s">
        <v>377</v>
      </c>
      <c r="F1167" s="200"/>
      <c r="G1167" s="198">
        <f t="shared" si="519"/>
        <v>0</v>
      </c>
      <c r="H1167" s="198">
        <f t="shared" si="519"/>
        <v>0</v>
      </c>
      <c r="I1167" s="198">
        <f t="shared" si="519"/>
        <v>0</v>
      </c>
      <c r="J1167" s="267"/>
      <c r="K1167" s="207"/>
      <c r="L1167" s="203"/>
    </row>
    <row r="1168" spans="1:38" s="113" customFormat="1" ht="47.25" hidden="1" x14ac:dyDescent="0.25">
      <c r="A1168" s="21" t="s">
        <v>498</v>
      </c>
      <c r="B1168" s="491">
        <v>908</v>
      </c>
      <c r="C1168" s="370" t="s">
        <v>132</v>
      </c>
      <c r="D1168" s="370" t="s">
        <v>132</v>
      </c>
      <c r="E1168" s="370" t="s">
        <v>458</v>
      </c>
      <c r="F1168" s="370"/>
      <c r="G1168" s="201">
        <f t="shared" si="519"/>
        <v>0</v>
      </c>
      <c r="H1168" s="201">
        <f t="shared" si="519"/>
        <v>0</v>
      </c>
      <c r="I1168" s="201">
        <f t="shared" si="519"/>
        <v>0</v>
      </c>
      <c r="J1168" s="267"/>
      <c r="K1168" s="207"/>
      <c r="L1168" s="203"/>
    </row>
    <row r="1169" spans="1:38" s="113" customFormat="1" ht="31.5" hidden="1" x14ac:dyDescent="0.25">
      <c r="A1169" s="367" t="s">
        <v>91</v>
      </c>
      <c r="B1169" s="491">
        <v>908</v>
      </c>
      <c r="C1169" s="370" t="s">
        <v>132</v>
      </c>
      <c r="D1169" s="370" t="s">
        <v>132</v>
      </c>
      <c r="E1169" s="370" t="s">
        <v>458</v>
      </c>
      <c r="F1169" s="370" t="s">
        <v>92</v>
      </c>
      <c r="G1169" s="201">
        <f t="shared" si="519"/>
        <v>0</v>
      </c>
      <c r="H1169" s="201">
        <f t="shared" si="519"/>
        <v>0</v>
      </c>
      <c r="I1169" s="201">
        <f t="shared" si="519"/>
        <v>0</v>
      </c>
      <c r="J1169" s="267"/>
      <c r="K1169" s="207"/>
      <c r="L1169" s="203"/>
    </row>
    <row r="1170" spans="1:38" s="113" customFormat="1" ht="31.5" hidden="1" x14ac:dyDescent="0.25">
      <c r="A1170" s="367" t="s">
        <v>93</v>
      </c>
      <c r="B1170" s="491">
        <v>908</v>
      </c>
      <c r="C1170" s="370" t="s">
        <v>132</v>
      </c>
      <c r="D1170" s="370" t="s">
        <v>132</v>
      </c>
      <c r="E1170" s="370" t="s">
        <v>458</v>
      </c>
      <c r="F1170" s="370" t="s">
        <v>94</v>
      </c>
      <c r="G1170" s="201"/>
      <c r="H1170" s="201"/>
      <c r="I1170" s="201"/>
      <c r="J1170" s="267"/>
      <c r="K1170" s="207"/>
      <c r="L1170" s="203"/>
    </row>
    <row r="1171" spans="1:38" s="233" customFormat="1" ht="15.75" x14ac:dyDescent="0.25">
      <c r="A1171" s="199" t="s">
        <v>840</v>
      </c>
      <c r="B1171" s="197">
        <v>908</v>
      </c>
      <c r="C1171" s="200" t="s">
        <v>86</v>
      </c>
      <c r="D1171" s="200"/>
      <c r="E1171" s="200"/>
      <c r="F1171" s="200"/>
      <c r="G1171" s="198">
        <f>G1172</f>
        <v>611.79999999999995</v>
      </c>
      <c r="H1171" s="198">
        <f t="shared" ref="H1171:I1173" si="520">H1172</f>
        <v>766</v>
      </c>
      <c r="I1171" s="198">
        <f t="shared" si="520"/>
        <v>1404.1</v>
      </c>
      <c r="J1171" s="267"/>
      <c r="K1171" s="207"/>
      <c r="L1171" s="203"/>
    </row>
    <row r="1172" spans="1:38" s="233" customFormat="1" ht="16.149999999999999" customHeight="1" x14ac:dyDescent="0.25">
      <c r="A1172" s="199" t="s">
        <v>841</v>
      </c>
      <c r="B1172" s="197">
        <v>908</v>
      </c>
      <c r="C1172" s="200" t="s">
        <v>86</v>
      </c>
      <c r="D1172" s="200" t="s">
        <v>132</v>
      </c>
      <c r="E1172" s="200"/>
      <c r="F1172" s="200"/>
      <c r="G1172" s="198">
        <f>G1173</f>
        <v>611.79999999999995</v>
      </c>
      <c r="H1172" s="198">
        <f t="shared" si="520"/>
        <v>766</v>
      </c>
      <c r="I1172" s="198">
        <f t="shared" si="520"/>
        <v>1404.1</v>
      </c>
      <c r="J1172" s="267"/>
      <c r="K1172" s="207"/>
      <c r="L1172" s="203"/>
    </row>
    <row r="1173" spans="1:38" s="233" customFormat="1" ht="63" x14ac:dyDescent="0.25">
      <c r="A1173" s="199" t="s">
        <v>1068</v>
      </c>
      <c r="B1173" s="197">
        <v>908</v>
      </c>
      <c r="C1173" s="200" t="s">
        <v>86</v>
      </c>
      <c r="D1173" s="200" t="s">
        <v>132</v>
      </c>
      <c r="E1173" s="200" t="s">
        <v>843</v>
      </c>
      <c r="F1173" s="200"/>
      <c r="G1173" s="198">
        <f>G1174</f>
        <v>611.79999999999995</v>
      </c>
      <c r="H1173" s="198">
        <f t="shared" si="520"/>
        <v>766</v>
      </c>
      <c r="I1173" s="198">
        <f t="shared" si="520"/>
        <v>1404.1</v>
      </c>
      <c r="J1173" s="267"/>
      <c r="K1173" s="207"/>
      <c r="L1173" s="203"/>
    </row>
    <row r="1174" spans="1:38" s="233" customFormat="1" ht="31.5" x14ac:dyDescent="0.25">
      <c r="A1174" s="23" t="s">
        <v>1069</v>
      </c>
      <c r="B1174" s="197">
        <v>908</v>
      </c>
      <c r="C1174" s="200" t="s">
        <v>86</v>
      </c>
      <c r="D1174" s="200" t="s">
        <v>132</v>
      </c>
      <c r="E1174" s="200" t="s">
        <v>844</v>
      </c>
      <c r="F1174" s="200"/>
      <c r="G1174" s="198">
        <f t="shared" ref="G1174:I1176" si="521">G1175</f>
        <v>611.79999999999995</v>
      </c>
      <c r="H1174" s="198">
        <f t="shared" si="521"/>
        <v>766</v>
      </c>
      <c r="I1174" s="198">
        <f t="shared" si="521"/>
        <v>1404.1</v>
      </c>
      <c r="J1174" s="267"/>
      <c r="K1174" s="207"/>
      <c r="L1174" s="203"/>
    </row>
    <row r="1175" spans="1:38" s="233" customFormat="1" ht="31.5" x14ac:dyDescent="0.25">
      <c r="A1175" s="21" t="s">
        <v>826</v>
      </c>
      <c r="B1175" s="491">
        <v>908</v>
      </c>
      <c r="C1175" s="370" t="s">
        <v>86</v>
      </c>
      <c r="D1175" s="370" t="s">
        <v>132</v>
      </c>
      <c r="E1175" s="370" t="s">
        <v>845</v>
      </c>
      <c r="F1175" s="370"/>
      <c r="G1175" s="201">
        <f t="shared" si="521"/>
        <v>611.79999999999995</v>
      </c>
      <c r="H1175" s="201">
        <f t="shared" si="521"/>
        <v>766</v>
      </c>
      <c r="I1175" s="201">
        <f t="shared" si="521"/>
        <v>1404.1</v>
      </c>
      <c r="J1175" s="267"/>
      <c r="K1175" s="207"/>
      <c r="L1175" s="203"/>
    </row>
    <row r="1176" spans="1:38" s="233" customFormat="1" ht="31.5" x14ac:dyDescent="0.25">
      <c r="A1176" s="367" t="s">
        <v>91</v>
      </c>
      <c r="B1176" s="491">
        <v>908</v>
      </c>
      <c r="C1176" s="370" t="s">
        <v>86</v>
      </c>
      <c r="D1176" s="370" t="s">
        <v>132</v>
      </c>
      <c r="E1176" s="370" t="s">
        <v>845</v>
      </c>
      <c r="F1176" s="370" t="s">
        <v>92</v>
      </c>
      <c r="G1176" s="201">
        <f t="shared" si="521"/>
        <v>611.79999999999995</v>
      </c>
      <c r="H1176" s="201">
        <f t="shared" si="521"/>
        <v>766</v>
      </c>
      <c r="I1176" s="201">
        <f t="shared" si="521"/>
        <v>1404.1</v>
      </c>
      <c r="J1176" s="267"/>
      <c r="K1176" s="207"/>
      <c r="L1176" s="203"/>
    </row>
    <row r="1177" spans="1:38" s="233" customFormat="1" ht="31.5" x14ac:dyDescent="0.25">
      <c r="A1177" s="367" t="s">
        <v>93</v>
      </c>
      <c r="B1177" s="491">
        <v>908</v>
      </c>
      <c r="C1177" s="370" t="s">
        <v>86</v>
      </c>
      <c r="D1177" s="370" t="s">
        <v>132</v>
      </c>
      <c r="E1177" s="370" t="s">
        <v>845</v>
      </c>
      <c r="F1177" s="370" t="s">
        <v>94</v>
      </c>
      <c r="G1177" s="201">
        <v>611.79999999999995</v>
      </c>
      <c r="H1177" s="201">
        <v>766</v>
      </c>
      <c r="I1177" s="201">
        <v>1404.1</v>
      </c>
      <c r="J1177" s="481"/>
      <c r="K1177" s="207"/>
      <c r="L1177" s="203"/>
    </row>
    <row r="1178" spans="1:38" ht="15.75" x14ac:dyDescent="0.25">
      <c r="A1178" s="199" t="s">
        <v>136</v>
      </c>
      <c r="B1178" s="197">
        <v>908</v>
      </c>
      <c r="C1178" s="200" t="s">
        <v>137</v>
      </c>
      <c r="D1178" s="200"/>
      <c r="E1178" s="200"/>
      <c r="F1178" s="200"/>
      <c r="G1178" s="198">
        <f>G1179</f>
        <v>35.1</v>
      </c>
      <c r="H1178" s="198">
        <f t="shared" ref="H1178:I1178" si="522">H1179</f>
        <v>84.4</v>
      </c>
      <c r="I1178" s="198">
        <f t="shared" si="522"/>
        <v>85</v>
      </c>
      <c r="M1178" s="113"/>
      <c r="N1178" s="1"/>
      <c r="O1178" s="1"/>
      <c r="P1178" s="1"/>
      <c r="AF1178" s="1"/>
      <c r="AG1178" s="1"/>
      <c r="AI1178" s="1"/>
      <c r="AJ1178" s="1"/>
      <c r="AL1178" s="1"/>
    </row>
    <row r="1179" spans="1:38" ht="15.75" x14ac:dyDescent="0.25">
      <c r="A1179" s="199" t="s">
        <v>145</v>
      </c>
      <c r="B1179" s="197">
        <v>908</v>
      </c>
      <c r="C1179" s="200" t="s">
        <v>137</v>
      </c>
      <c r="D1179" s="200" t="s">
        <v>86</v>
      </c>
      <c r="E1179" s="200"/>
      <c r="F1179" s="200"/>
      <c r="G1179" s="198">
        <f t="shared" ref="G1179:I1179" si="523">G1180</f>
        <v>35.1</v>
      </c>
      <c r="H1179" s="198">
        <f t="shared" si="523"/>
        <v>84.4</v>
      </c>
      <c r="I1179" s="198">
        <f t="shared" si="523"/>
        <v>85</v>
      </c>
      <c r="M1179" s="113"/>
      <c r="N1179" s="1"/>
      <c r="O1179" s="1"/>
      <c r="P1179" s="1"/>
      <c r="AF1179" s="1"/>
      <c r="AG1179" s="1"/>
      <c r="AI1179" s="1"/>
      <c r="AJ1179" s="1"/>
      <c r="AL1179" s="1"/>
    </row>
    <row r="1180" spans="1:38" ht="15.75" x14ac:dyDescent="0.25">
      <c r="A1180" s="199" t="s">
        <v>100</v>
      </c>
      <c r="B1180" s="197">
        <v>908</v>
      </c>
      <c r="C1180" s="200" t="s">
        <v>137</v>
      </c>
      <c r="D1180" s="200" t="s">
        <v>86</v>
      </c>
      <c r="E1180" s="200" t="s">
        <v>334</v>
      </c>
      <c r="F1180" s="200"/>
      <c r="G1180" s="198">
        <f t="shared" ref="G1180:I1184" si="524">G1181</f>
        <v>35.1</v>
      </c>
      <c r="H1180" s="198">
        <f t="shared" si="524"/>
        <v>84.4</v>
      </c>
      <c r="I1180" s="198">
        <f t="shared" si="524"/>
        <v>85</v>
      </c>
      <c r="M1180" s="113"/>
      <c r="N1180" s="1"/>
      <c r="O1180" s="1"/>
      <c r="P1180" s="1"/>
      <c r="AF1180" s="1"/>
      <c r="AG1180" s="1"/>
      <c r="AI1180" s="1"/>
      <c r="AJ1180" s="1"/>
      <c r="AL1180" s="1"/>
    </row>
    <row r="1181" spans="1:38" ht="15.75" x14ac:dyDescent="0.25">
      <c r="A1181" s="199" t="s">
        <v>100</v>
      </c>
      <c r="B1181" s="197">
        <v>908</v>
      </c>
      <c r="C1181" s="200" t="s">
        <v>137</v>
      </c>
      <c r="D1181" s="200" t="s">
        <v>86</v>
      </c>
      <c r="E1181" s="200" t="s">
        <v>333</v>
      </c>
      <c r="F1181" s="200"/>
      <c r="G1181" s="198">
        <f t="shared" si="524"/>
        <v>35.1</v>
      </c>
      <c r="H1181" s="198">
        <f t="shared" si="524"/>
        <v>84.4</v>
      </c>
      <c r="I1181" s="198">
        <f t="shared" si="524"/>
        <v>85</v>
      </c>
      <c r="M1181" s="113"/>
      <c r="N1181" s="1"/>
      <c r="O1181" s="1"/>
      <c r="P1181" s="1"/>
      <c r="AF1181" s="1"/>
      <c r="AG1181" s="1"/>
      <c r="AI1181" s="1"/>
      <c r="AJ1181" s="1"/>
      <c r="AL1181" s="1"/>
    </row>
    <row r="1182" spans="1:38" ht="31.5" x14ac:dyDescent="0.25">
      <c r="A1182" s="199" t="s">
        <v>335</v>
      </c>
      <c r="B1182" s="197">
        <v>908</v>
      </c>
      <c r="C1182" s="200" t="s">
        <v>137</v>
      </c>
      <c r="D1182" s="200" t="s">
        <v>86</v>
      </c>
      <c r="E1182" s="200" t="s">
        <v>333</v>
      </c>
      <c r="F1182" s="200"/>
      <c r="G1182" s="198">
        <f t="shared" si="524"/>
        <v>35.1</v>
      </c>
      <c r="H1182" s="198">
        <f t="shared" si="524"/>
        <v>84.4</v>
      </c>
      <c r="I1182" s="198">
        <f t="shared" si="524"/>
        <v>85</v>
      </c>
      <c r="M1182" s="113"/>
      <c r="N1182" s="1"/>
      <c r="O1182" s="1"/>
      <c r="P1182" s="1"/>
      <c r="AF1182" s="1"/>
      <c r="AG1182" s="1"/>
      <c r="AI1182" s="1"/>
      <c r="AJ1182" s="1"/>
      <c r="AL1182" s="1"/>
    </row>
    <row r="1183" spans="1:38" ht="15.75" x14ac:dyDescent="0.25">
      <c r="A1183" s="367" t="s">
        <v>229</v>
      </c>
      <c r="B1183" s="491">
        <v>908</v>
      </c>
      <c r="C1183" s="370" t="s">
        <v>137</v>
      </c>
      <c r="D1183" s="370" t="s">
        <v>86</v>
      </c>
      <c r="E1183" s="370" t="s">
        <v>421</v>
      </c>
      <c r="F1183" s="370"/>
      <c r="G1183" s="201">
        <f t="shared" si="524"/>
        <v>35.1</v>
      </c>
      <c r="H1183" s="201">
        <f t="shared" si="524"/>
        <v>84.4</v>
      </c>
      <c r="I1183" s="201">
        <f t="shared" si="524"/>
        <v>85</v>
      </c>
      <c r="M1183" s="113"/>
      <c r="N1183" s="1"/>
      <c r="O1183" s="1"/>
      <c r="P1183" s="1"/>
      <c r="AF1183" s="1"/>
      <c r="AG1183" s="1"/>
      <c r="AI1183" s="1"/>
      <c r="AJ1183" s="1"/>
      <c r="AL1183" s="1"/>
    </row>
    <row r="1184" spans="1:38" ht="31.5" x14ac:dyDescent="0.25">
      <c r="A1184" s="367" t="s">
        <v>91</v>
      </c>
      <c r="B1184" s="491">
        <v>908</v>
      </c>
      <c r="C1184" s="370" t="s">
        <v>137</v>
      </c>
      <c r="D1184" s="370" t="s">
        <v>86</v>
      </c>
      <c r="E1184" s="370" t="s">
        <v>421</v>
      </c>
      <c r="F1184" s="370" t="s">
        <v>92</v>
      </c>
      <c r="G1184" s="201">
        <f t="shared" si="524"/>
        <v>35.1</v>
      </c>
      <c r="H1184" s="201">
        <f t="shared" si="524"/>
        <v>84.4</v>
      </c>
      <c r="I1184" s="201">
        <f t="shared" si="524"/>
        <v>85</v>
      </c>
      <c r="M1184" s="113"/>
      <c r="N1184" s="1"/>
      <c r="O1184" s="1"/>
      <c r="P1184" s="1"/>
      <c r="AF1184" s="1"/>
      <c r="AG1184" s="1"/>
      <c r="AI1184" s="1"/>
      <c r="AJ1184" s="1"/>
      <c r="AL1184" s="1"/>
    </row>
    <row r="1185" spans="1:38" ht="31.5" x14ac:dyDescent="0.25">
      <c r="A1185" s="367" t="s">
        <v>93</v>
      </c>
      <c r="B1185" s="491">
        <v>908</v>
      </c>
      <c r="C1185" s="370" t="s">
        <v>137</v>
      </c>
      <c r="D1185" s="370" t="s">
        <v>86</v>
      </c>
      <c r="E1185" s="370" t="s">
        <v>421</v>
      </c>
      <c r="F1185" s="370" t="s">
        <v>94</v>
      </c>
      <c r="G1185" s="201">
        <v>35.1</v>
      </c>
      <c r="H1185" s="201">
        <v>84.4</v>
      </c>
      <c r="I1185" s="201">
        <v>85</v>
      </c>
      <c r="M1185" s="113"/>
      <c r="N1185" s="1"/>
      <c r="O1185" s="1"/>
      <c r="P1185" s="1"/>
      <c r="AF1185" s="1"/>
      <c r="AG1185" s="1"/>
      <c r="AI1185" s="1"/>
      <c r="AJ1185" s="1"/>
      <c r="AL1185" s="1"/>
    </row>
    <row r="1186" spans="1:38" ht="33.950000000000003" customHeight="1" x14ac:dyDescent="0.25">
      <c r="A1186" s="197" t="s">
        <v>1023</v>
      </c>
      <c r="B1186" s="197">
        <v>910</v>
      </c>
      <c r="C1186" s="30"/>
      <c r="D1186" s="30"/>
      <c r="E1186" s="30"/>
      <c r="F1186" s="30"/>
      <c r="G1186" s="198">
        <f>G1187</f>
        <v>7954.11</v>
      </c>
      <c r="H1186" s="198">
        <f t="shared" ref="H1186:I1189" si="525">H1187</f>
        <v>8125.9</v>
      </c>
      <c r="I1186" s="198">
        <f t="shared" si="525"/>
        <v>8507.2199999999993</v>
      </c>
      <c r="J1186" s="268"/>
      <c r="M1186" s="113"/>
      <c r="N1186" s="1"/>
      <c r="O1186" s="1"/>
      <c r="P1186" s="1"/>
      <c r="AF1186" s="1"/>
      <c r="AG1186" s="1"/>
      <c r="AI1186" s="1"/>
      <c r="AJ1186" s="1"/>
      <c r="AL1186" s="1"/>
    </row>
    <row r="1187" spans="1:38" ht="15.75" x14ac:dyDescent="0.25">
      <c r="A1187" s="199" t="s">
        <v>83</v>
      </c>
      <c r="B1187" s="197">
        <v>910</v>
      </c>
      <c r="C1187" s="200" t="s">
        <v>84</v>
      </c>
      <c r="D1187" s="200"/>
      <c r="E1187" s="200"/>
      <c r="F1187" s="200"/>
      <c r="G1187" s="198">
        <f>G1188</f>
        <v>7954.11</v>
      </c>
      <c r="H1187" s="198">
        <f t="shared" si="525"/>
        <v>8125.9</v>
      </c>
      <c r="I1187" s="198">
        <f t="shared" si="525"/>
        <v>8507.2199999999993</v>
      </c>
      <c r="M1187" s="113"/>
      <c r="N1187" s="1"/>
      <c r="O1187" s="1"/>
      <c r="P1187" s="1"/>
      <c r="AF1187" s="1"/>
      <c r="AG1187" s="1"/>
      <c r="AI1187" s="1"/>
      <c r="AJ1187" s="1"/>
      <c r="AL1187" s="1"/>
    </row>
    <row r="1188" spans="1:38" ht="63" x14ac:dyDescent="0.25">
      <c r="A1188" s="199" t="s">
        <v>232</v>
      </c>
      <c r="B1188" s="197">
        <v>910</v>
      </c>
      <c r="C1188" s="200" t="s">
        <v>84</v>
      </c>
      <c r="D1188" s="200" t="s">
        <v>123</v>
      </c>
      <c r="E1188" s="200"/>
      <c r="F1188" s="200"/>
      <c r="G1188" s="198">
        <f>G1189</f>
        <v>7954.11</v>
      </c>
      <c r="H1188" s="198">
        <f t="shared" si="525"/>
        <v>8125.9</v>
      </c>
      <c r="I1188" s="198">
        <f t="shared" si="525"/>
        <v>8507.2199999999993</v>
      </c>
      <c r="M1188" s="113"/>
      <c r="N1188" s="1"/>
      <c r="O1188" s="1"/>
      <c r="P1188" s="1"/>
      <c r="AF1188" s="1"/>
      <c r="AG1188" s="1"/>
      <c r="AI1188" s="1"/>
      <c r="AJ1188" s="1"/>
      <c r="AL1188" s="1"/>
    </row>
    <row r="1189" spans="1:38" ht="31.5" x14ac:dyDescent="0.25">
      <c r="A1189" s="199" t="s">
        <v>367</v>
      </c>
      <c r="B1189" s="197">
        <v>910</v>
      </c>
      <c r="C1189" s="200" t="s">
        <v>84</v>
      </c>
      <c r="D1189" s="200" t="s">
        <v>123</v>
      </c>
      <c r="E1189" s="200" t="s">
        <v>326</v>
      </c>
      <c r="F1189" s="200"/>
      <c r="G1189" s="198">
        <f>G1190</f>
        <v>7954.11</v>
      </c>
      <c r="H1189" s="198">
        <f t="shared" si="525"/>
        <v>8125.9</v>
      </c>
      <c r="I1189" s="198">
        <f t="shared" si="525"/>
        <v>8507.2199999999993</v>
      </c>
      <c r="M1189" s="113"/>
      <c r="N1189" s="1"/>
      <c r="O1189" s="1"/>
      <c r="P1189" s="1"/>
      <c r="AF1189" s="1"/>
      <c r="AG1189" s="1"/>
      <c r="AI1189" s="1"/>
      <c r="AJ1189" s="1"/>
      <c r="AL1189" s="1"/>
    </row>
    <row r="1190" spans="1:38" ht="31.5" x14ac:dyDescent="0.25">
      <c r="A1190" s="199" t="s">
        <v>422</v>
      </c>
      <c r="B1190" s="197">
        <v>910</v>
      </c>
      <c r="C1190" s="200" t="s">
        <v>84</v>
      </c>
      <c r="D1190" s="200" t="s">
        <v>123</v>
      </c>
      <c r="E1190" s="200" t="s">
        <v>423</v>
      </c>
      <c r="F1190" s="200"/>
      <c r="G1190" s="198">
        <f>G1196+G1201+G1191</f>
        <v>7954.11</v>
      </c>
      <c r="H1190" s="198">
        <f t="shared" ref="H1190:I1190" si="526">H1196+H1201+H1191</f>
        <v>8125.9</v>
      </c>
      <c r="I1190" s="198">
        <f t="shared" si="526"/>
        <v>8507.2199999999993</v>
      </c>
      <c r="M1190" s="113"/>
      <c r="N1190" s="1"/>
      <c r="O1190" s="1"/>
      <c r="P1190" s="1"/>
      <c r="AF1190" s="1"/>
      <c r="AG1190" s="1"/>
      <c r="AI1190" s="1"/>
      <c r="AJ1190" s="1"/>
      <c r="AL1190" s="1"/>
    </row>
    <row r="1191" spans="1:38" s="113" customFormat="1" ht="31.5" x14ac:dyDescent="0.25">
      <c r="A1191" s="145" t="s">
        <v>649</v>
      </c>
      <c r="B1191" s="491">
        <v>910</v>
      </c>
      <c r="C1191" s="370" t="s">
        <v>84</v>
      </c>
      <c r="D1191" s="370" t="s">
        <v>123</v>
      </c>
      <c r="E1191" s="370" t="s">
        <v>655</v>
      </c>
      <c r="F1191" s="200"/>
      <c r="G1191" s="201">
        <f>G1192+G1194</f>
        <v>6231.24</v>
      </c>
      <c r="H1191" s="201">
        <f t="shared" ref="H1191:I1191" si="527">H1192+H1194</f>
        <v>6452.33</v>
      </c>
      <c r="I1191" s="201">
        <f t="shared" si="527"/>
        <v>6706.7</v>
      </c>
      <c r="J1191" s="267"/>
      <c r="K1191" s="207"/>
      <c r="L1191" s="203"/>
    </row>
    <row r="1192" spans="1:38" s="113" customFormat="1" ht="78.75" x14ac:dyDescent="0.25">
      <c r="A1192" s="367" t="s">
        <v>87</v>
      </c>
      <c r="B1192" s="491">
        <v>910</v>
      </c>
      <c r="C1192" s="370" t="s">
        <v>84</v>
      </c>
      <c r="D1192" s="370" t="s">
        <v>123</v>
      </c>
      <c r="E1192" s="370" t="s">
        <v>655</v>
      </c>
      <c r="F1192" s="370" t="s">
        <v>88</v>
      </c>
      <c r="G1192" s="201">
        <f>G1193</f>
        <v>6138.24</v>
      </c>
      <c r="H1192" s="201">
        <f t="shared" ref="H1192:I1192" si="528">H1193</f>
        <v>6359.33</v>
      </c>
      <c r="I1192" s="201">
        <f t="shared" si="528"/>
        <v>6613.7</v>
      </c>
      <c r="J1192" s="267"/>
      <c r="K1192" s="207"/>
      <c r="L1192" s="203"/>
    </row>
    <row r="1193" spans="1:38" s="113" customFormat="1" ht="31.5" x14ac:dyDescent="0.25">
      <c r="A1193" s="367" t="s">
        <v>89</v>
      </c>
      <c r="B1193" s="491">
        <v>910</v>
      </c>
      <c r="C1193" s="370" t="s">
        <v>84</v>
      </c>
      <c r="D1193" s="370" t="s">
        <v>123</v>
      </c>
      <c r="E1193" s="370" t="s">
        <v>655</v>
      </c>
      <c r="F1193" s="370" t="s">
        <v>90</v>
      </c>
      <c r="G1193" s="201">
        <v>6138.24</v>
      </c>
      <c r="H1193" s="201">
        <v>6359.33</v>
      </c>
      <c r="I1193" s="201">
        <v>6613.7</v>
      </c>
      <c r="J1193" s="271"/>
      <c r="K1193" s="207"/>
      <c r="L1193" s="203"/>
    </row>
    <row r="1194" spans="1:38" s="113" customFormat="1" ht="31.5" x14ac:dyDescent="0.25">
      <c r="A1194" s="367" t="s">
        <v>117</v>
      </c>
      <c r="B1194" s="491">
        <v>910</v>
      </c>
      <c r="C1194" s="370" t="s">
        <v>84</v>
      </c>
      <c r="D1194" s="370" t="s">
        <v>123</v>
      </c>
      <c r="E1194" s="370" t="s">
        <v>655</v>
      </c>
      <c r="F1194" s="370" t="s">
        <v>92</v>
      </c>
      <c r="G1194" s="201">
        <f>G1195</f>
        <v>93</v>
      </c>
      <c r="H1194" s="201">
        <f t="shared" ref="H1194:I1194" si="529">H1195</f>
        <v>93</v>
      </c>
      <c r="I1194" s="201">
        <f t="shared" si="529"/>
        <v>93</v>
      </c>
      <c r="J1194" s="267"/>
      <c r="K1194" s="207"/>
      <c r="L1194" s="203"/>
    </row>
    <row r="1195" spans="1:38" s="113" customFormat="1" ht="31.5" x14ac:dyDescent="0.25">
      <c r="A1195" s="367" t="s">
        <v>93</v>
      </c>
      <c r="B1195" s="491">
        <v>910</v>
      </c>
      <c r="C1195" s="370" t="s">
        <v>84</v>
      </c>
      <c r="D1195" s="370" t="s">
        <v>123</v>
      </c>
      <c r="E1195" s="370" t="s">
        <v>655</v>
      </c>
      <c r="F1195" s="370" t="s">
        <v>94</v>
      </c>
      <c r="G1195" s="201">
        <v>93</v>
      </c>
      <c r="H1195" s="201">
        <v>93</v>
      </c>
      <c r="I1195" s="201">
        <v>93</v>
      </c>
      <c r="J1195" s="267"/>
      <c r="K1195" s="207"/>
      <c r="L1195" s="203"/>
    </row>
    <row r="1196" spans="1:38" ht="37.35" customHeight="1" x14ac:dyDescent="0.25">
      <c r="A1196" s="367" t="s">
        <v>425</v>
      </c>
      <c r="B1196" s="491">
        <v>910</v>
      </c>
      <c r="C1196" s="370" t="s">
        <v>84</v>
      </c>
      <c r="D1196" s="370" t="s">
        <v>123</v>
      </c>
      <c r="E1196" s="370" t="s">
        <v>426</v>
      </c>
      <c r="F1196" s="370"/>
      <c r="G1196" s="201">
        <f>G1197+G1199</f>
        <v>1636.87</v>
      </c>
      <c r="H1196" s="201">
        <f t="shared" ref="H1196:I1196" si="530">H1197+H1199</f>
        <v>1673.57</v>
      </c>
      <c r="I1196" s="201">
        <f t="shared" si="530"/>
        <v>1740.52</v>
      </c>
      <c r="M1196" s="113"/>
      <c r="N1196" s="1"/>
      <c r="O1196" s="1"/>
      <c r="P1196" s="1"/>
      <c r="AF1196" s="1"/>
      <c r="AG1196" s="1"/>
      <c r="AI1196" s="1"/>
      <c r="AJ1196" s="1"/>
      <c r="AL1196" s="1"/>
    </row>
    <row r="1197" spans="1:38" ht="78.75" x14ac:dyDescent="0.25">
      <c r="A1197" s="367" t="s">
        <v>87</v>
      </c>
      <c r="B1197" s="491">
        <v>910</v>
      </c>
      <c r="C1197" s="370" t="s">
        <v>84</v>
      </c>
      <c r="D1197" s="370" t="s">
        <v>123</v>
      </c>
      <c r="E1197" s="370" t="s">
        <v>426</v>
      </c>
      <c r="F1197" s="370" t="s">
        <v>88</v>
      </c>
      <c r="G1197" s="201">
        <f>G1198</f>
        <v>1636.87</v>
      </c>
      <c r="H1197" s="201">
        <f t="shared" ref="H1197:I1197" si="531">H1198</f>
        <v>1673.57</v>
      </c>
      <c r="I1197" s="201">
        <f t="shared" si="531"/>
        <v>1740.52</v>
      </c>
      <c r="M1197" s="113"/>
      <c r="N1197" s="1"/>
      <c r="O1197" s="1"/>
      <c r="P1197" s="1"/>
      <c r="AF1197" s="1"/>
      <c r="AG1197" s="1"/>
      <c r="AI1197" s="1"/>
      <c r="AJ1197" s="1"/>
      <c r="AL1197" s="1"/>
    </row>
    <row r="1198" spans="1:38" ht="31.5" x14ac:dyDescent="0.25">
      <c r="A1198" s="367" t="s">
        <v>89</v>
      </c>
      <c r="B1198" s="491">
        <v>910</v>
      </c>
      <c r="C1198" s="370" t="s">
        <v>84</v>
      </c>
      <c r="D1198" s="370" t="s">
        <v>123</v>
      </c>
      <c r="E1198" s="370" t="s">
        <v>426</v>
      </c>
      <c r="F1198" s="370" t="s">
        <v>90</v>
      </c>
      <c r="G1198" s="201">
        <v>1636.87</v>
      </c>
      <c r="H1198" s="201">
        <v>1673.57</v>
      </c>
      <c r="I1198" s="201">
        <v>1740.52</v>
      </c>
      <c r="M1198" s="113"/>
      <c r="N1198" s="1"/>
      <c r="O1198" s="1"/>
      <c r="P1198" s="1"/>
      <c r="AF1198" s="1"/>
      <c r="AG1198" s="1"/>
      <c r="AI1198" s="1"/>
      <c r="AJ1198" s="1"/>
      <c r="AL1198" s="1"/>
    </row>
    <row r="1199" spans="1:38" ht="31.5" hidden="1" x14ac:dyDescent="0.25">
      <c r="A1199" s="367" t="s">
        <v>117</v>
      </c>
      <c r="B1199" s="491">
        <v>910</v>
      </c>
      <c r="C1199" s="370" t="s">
        <v>84</v>
      </c>
      <c r="D1199" s="370" t="s">
        <v>123</v>
      </c>
      <c r="E1199" s="370" t="s">
        <v>426</v>
      </c>
      <c r="F1199" s="370" t="s">
        <v>92</v>
      </c>
      <c r="G1199" s="201">
        <f>G1200</f>
        <v>0</v>
      </c>
      <c r="H1199" s="201">
        <f t="shared" ref="H1199:I1199" si="532">H1200</f>
        <v>0</v>
      </c>
      <c r="I1199" s="201">
        <f t="shared" si="532"/>
        <v>0</v>
      </c>
      <c r="M1199" s="113"/>
      <c r="N1199" s="1"/>
      <c r="O1199" s="1"/>
      <c r="P1199" s="1"/>
      <c r="AF1199" s="1"/>
      <c r="AG1199" s="1"/>
      <c r="AI1199" s="1"/>
      <c r="AJ1199" s="1"/>
      <c r="AL1199" s="1"/>
    </row>
    <row r="1200" spans="1:38" ht="31.5" hidden="1" x14ac:dyDescent="0.25">
      <c r="A1200" s="367" t="s">
        <v>93</v>
      </c>
      <c r="B1200" s="491">
        <v>910</v>
      </c>
      <c r="C1200" s="370" t="s">
        <v>84</v>
      </c>
      <c r="D1200" s="370" t="s">
        <v>123</v>
      </c>
      <c r="E1200" s="370" t="s">
        <v>426</v>
      </c>
      <c r="F1200" s="370" t="s">
        <v>94</v>
      </c>
      <c r="G1200" s="201">
        <v>0</v>
      </c>
      <c r="H1200" s="201">
        <v>0</v>
      </c>
      <c r="I1200" s="201">
        <v>0</v>
      </c>
      <c r="M1200" s="113"/>
      <c r="N1200" s="1"/>
      <c r="O1200" s="1"/>
      <c r="P1200" s="1"/>
      <c r="AF1200" s="1"/>
      <c r="AG1200" s="1"/>
      <c r="AI1200" s="1"/>
      <c r="AJ1200" s="1"/>
      <c r="AL1200" s="1"/>
    </row>
    <row r="1201" spans="1:38" s="113" customFormat="1" ht="39.75" customHeight="1" x14ac:dyDescent="0.25">
      <c r="A1201" s="367" t="s">
        <v>309</v>
      </c>
      <c r="B1201" s="491">
        <v>910</v>
      </c>
      <c r="C1201" s="370" t="s">
        <v>84</v>
      </c>
      <c r="D1201" s="370" t="s">
        <v>123</v>
      </c>
      <c r="E1201" s="370" t="s">
        <v>424</v>
      </c>
      <c r="F1201" s="370"/>
      <c r="G1201" s="201">
        <f>G1202</f>
        <v>86</v>
      </c>
      <c r="H1201" s="201">
        <f t="shared" ref="H1201:I1202" si="533">H1202</f>
        <v>0</v>
      </c>
      <c r="I1201" s="201">
        <f t="shared" si="533"/>
        <v>60</v>
      </c>
      <c r="J1201" s="267"/>
      <c r="K1201" s="207"/>
      <c r="L1201" s="203"/>
    </row>
    <row r="1202" spans="1:38" s="113" customFormat="1" ht="69.75" customHeight="1" x14ac:dyDescent="0.25">
      <c r="A1202" s="367" t="s">
        <v>87</v>
      </c>
      <c r="B1202" s="491">
        <v>910</v>
      </c>
      <c r="C1202" s="370" t="s">
        <v>84</v>
      </c>
      <c r="D1202" s="370" t="s">
        <v>123</v>
      </c>
      <c r="E1202" s="370" t="s">
        <v>424</v>
      </c>
      <c r="F1202" s="370" t="s">
        <v>88</v>
      </c>
      <c r="G1202" s="201">
        <f>G1203</f>
        <v>86</v>
      </c>
      <c r="H1202" s="201">
        <f t="shared" si="533"/>
        <v>0</v>
      </c>
      <c r="I1202" s="201">
        <f t="shared" si="533"/>
        <v>60</v>
      </c>
      <c r="J1202" s="267"/>
      <c r="K1202" s="207"/>
      <c r="L1202" s="203"/>
    </row>
    <row r="1203" spans="1:38" s="113" customFormat="1" ht="35.450000000000003" customHeight="1" x14ac:dyDescent="0.25">
      <c r="A1203" s="367" t="s">
        <v>89</v>
      </c>
      <c r="B1203" s="491">
        <v>910</v>
      </c>
      <c r="C1203" s="370" t="s">
        <v>84</v>
      </c>
      <c r="D1203" s="370" t="s">
        <v>123</v>
      </c>
      <c r="E1203" s="370" t="s">
        <v>424</v>
      </c>
      <c r="F1203" s="370" t="s">
        <v>90</v>
      </c>
      <c r="G1203" s="201">
        <v>86</v>
      </c>
      <c r="H1203" s="201">
        <v>0</v>
      </c>
      <c r="I1203" s="201">
        <f>60</f>
        <v>60</v>
      </c>
      <c r="J1203" s="267"/>
      <c r="K1203" s="207"/>
      <c r="L1203" s="203"/>
    </row>
    <row r="1204" spans="1:38" ht="15.75" x14ac:dyDescent="0.25">
      <c r="A1204" s="31" t="s">
        <v>235</v>
      </c>
      <c r="B1204" s="31"/>
      <c r="C1204" s="200"/>
      <c r="D1204" s="200"/>
      <c r="E1204" s="200"/>
      <c r="F1204" s="200"/>
      <c r="G1204" s="435">
        <f>G1186+G924+G808+G613+G569+G248+G38+G11+G551</f>
        <v>965544.68481000001</v>
      </c>
      <c r="H1204" s="435">
        <f>H1186+H924+H808+H613+H569+H248+H38+H11+H551+H10</f>
        <v>892193.95121999993</v>
      </c>
      <c r="I1204" s="435">
        <f>I1186+I924+I808+I613+I569+I248+I38+I11+I551+I10</f>
        <v>928336.23453999998</v>
      </c>
      <c r="J1204" s="274"/>
      <c r="L1204" s="113"/>
      <c r="M1204" s="113"/>
      <c r="N1204" s="1"/>
      <c r="O1204" s="1"/>
      <c r="P1204" s="1"/>
      <c r="AF1204" s="1"/>
      <c r="AG1204" s="1"/>
      <c r="AI1204" s="1"/>
      <c r="AJ1204" s="1"/>
      <c r="AL1204" s="1"/>
    </row>
    <row r="1205" spans="1:38" s="113" customFormat="1" ht="15.75" hidden="1" x14ac:dyDescent="0.25">
      <c r="A1205" s="258"/>
      <c r="B1205" s="258"/>
      <c r="C1205" s="313"/>
      <c r="D1205" s="313"/>
      <c r="E1205" s="313"/>
      <c r="F1205" s="313"/>
      <c r="G1205" s="305"/>
      <c r="H1205" s="305"/>
      <c r="I1205" s="305"/>
      <c r="J1205" s="266"/>
      <c r="K1205" s="208"/>
      <c r="L1205" s="517"/>
      <c r="M1205" s="518"/>
      <c r="N1205" s="518"/>
      <c r="O1205" s="518"/>
      <c r="P1205" s="518"/>
      <c r="Q1205" s="518"/>
      <c r="R1205" s="518"/>
      <c r="S1205" s="518"/>
      <c r="T1205" s="518"/>
      <c r="U1205" s="519"/>
    </row>
    <row r="1206" spans="1:38" ht="28.5" hidden="1" customHeight="1" x14ac:dyDescent="0.25">
      <c r="A1206" s="314"/>
      <c r="B1206" s="32"/>
      <c r="C1206" s="32"/>
      <c r="D1206" s="32"/>
      <c r="E1206" s="314"/>
      <c r="F1206" s="32"/>
      <c r="J1206" s="266"/>
      <c r="K1206" s="208"/>
      <c r="L1206" s="152"/>
      <c r="M1206" s="152"/>
      <c r="N1206" s="152"/>
      <c r="O1206" s="152"/>
      <c r="P1206" s="152"/>
      <c r="Q1206" s="152"/>
      <c r="R1206" s="152"/>
      <c r="S1206" s="152"/>
      <c r="T1206" s="152"/>
      <c r="U1206" s="152"/>
      <c r="V1206" s="113"/>
      <c r="W1206" s="113"/>
      <c r="X1206" s="113"/>
      <c r="Y1206" s="113"/>
      <c r="Z1206" s="113"/>
      <c r="AA1206" s="113"/>
      <c r="AB1206" s="113"/>
      <c r="AC1206" s="113"/>
      <c r="AF1206" s="1"/>
      <c r="AG1206" s="1"/>
      <c r="AI1206" s="1"/>
      <c r="AJ1206" s="1"/>
      <c r="AL1206" s="1"/>
    </row>
    <row r="1207" spans="1:38" ht="18.75" hidden="1" x14ac:dyDescent="0.3">
      <c r="A1207" s="314"/>
      <c r="B1207" s="32"/>
      <c r="C1207" s="315"/>
      <c r="D1207" s="315"/>
      <c r="E1207" s="315"/>
      <c r="F1207" s="316" t="s">
        <v>236</v>
      </c>
      <c r="G1207" s="306">
        <f>G1204-G1208</f>
        <v>611319.22147999995</v>
      </c>
      <c r="H1207" s="306">
        <f t="shared" ref="H1207:I1207" si="534">H1204-H1208</f>
        <v>580738.82884999993</v>
      </c>
      <c r="I1207" s="306">
        <f t="shared" si="534"/>
        <v>600491.45345000003</v>
      </c>
      <c r="J1207" s="274"/>
      <c r="K1207" s="208"/>
      <c r="L1207" s="166"/>
      <c r="M1207" s="205"/>
      <c r="N1207" s="166"/>
      <c r="O1207" s="166"/>
      <c r="P1207" s="166"/>
      <c r="Q1207" s="166"/>
      <c r="R1207" s="166"/>
      <c r="S1207" s="166"/>
      <c r="T1207" s="166"/>
      <c r="U1207" s="176"/>
      <c r="V1207" s="113"/>
      <c r="W1207" s="113"/>
      <c r="X1207" s="113"/>
      <c r="Y1207" s="113"/>
      <c r="Z1207" s="113"/>
      <c r="AA1207" s="113"/>
      <c r="AB1207" s="113"/>
      <c r="AC1207" s="113"/>
      <c r="AF1207" s="1"/>
      <c r="AG1207" s="1"/>
      <c r="AI1207" s="1"/>
      <c r="AJ1207" s="1"/>
      <c r="AL1207" s="1"/>
    </row>
    <row r="1208" spans="1:38" ht="18.75" hidden="1" x14ac:dyDescent="0.3">
      <c r="A1208" s="314"/>
      <c r="B1208" s="32"/>
      <c r="C1208" s="315"/>
      <c r="D1208" s="315"/>
      <c r="E1208" s="315"/>
      <c r="F1208" s="316" t="s">
        <v>237</v>
      </c>
      <c r="G1208" s="306">
        <f>'пр.1дох.23-25'!C86-'пр.1дох.23-25'!C88</f>
        <v>354225.46333000006</v>
      </c>
      <c r="H1208" s="306">
        <f>'пр.1дох.23-25'!D86-'пр.1дох.23-25'!D88</f>
        <v>311455.12236999994</v>
      </c>
      <c r="I1208" s="306">
        <f>'пр.1дох.23-25'!E86-'пр.1дох.23-25'!E88</f>
        <v>327844.78108999995</v>
      </c>
      <c r="J1208" s="275"/>
      <c r="K1208" s="213"/>
      <c r="L1208" s="166"/>
      <c r="M1208" s="166"/>
      <c r="N1208" s="166"/>
      <c r="O1208" s="166"/>
      <c r="P1208" s="166"/>
      <c r="Q1208" s="166"/>
      <c r="R1208" s="166"/>
      <c r="S1208" s="176"/>
      <c r="T1208" s="166"/>
      <c r="U1208" s="176"/>
      <c r="V1208" s="113"/>
      <c r="W1208" s="113"/>
      <c r="X1208" s="113"/>
      <c r="Y1208" s="113"/>
      <c r="Z1208" s="113"/>
      <c r="AA1208" s="113"/>
      <c r="AB1208" s="113"/>
      <c r="AC1208" s="113"/>
      <c r="AF1208" s="1"/>
      <c r="AG1208" s="1"/>
      <c r="AI1208" s="1"/>
      <c r="AJ1208" s="1"/>
      <c r="AL1208" s="1"/>
    </row>
    <row r="1209" spans="1:38" s="113" customFormat="1" ht="18.75" hidden="1" x14ac:dyDescent="0.3">
      <c r="A1209" s="314"/>
      <c r="B1209" s="32"/>
      <c r="C1209" s="315"/>
      <c r="D1209" s="315"/>
      <c r="E1209" s="315"/>
      <c r="F1209" s="316"/>
      <c r="G1209" s="306"/>
      <c r="H1209" s="306"/>
      <c r="I1209" s="306"/>
      <c r="J1209" s="275"/>
      <c r="K1209" s="213"/>
      <c r="L1209" s="166"/>
      <c r="M1209" s="205"/>
      <c r="N1209" s="166"/>
      <c r="O1209" s="166"/>
      <c r="P1209" s="166"/>
      <c r="Q1209" s="166"/>
      <c r="R1209" s="166"/>
      <c r="S1209" s="166"/>
      <c r="T1209" s="166"/>
      <c r="U1209" s="166"/>
      <c r="V1209" s="123"/>
    </row>
    <row r="1210" spans="1:38" ht="15.75" hidden="1" x14ac:dyDescent="0.25">
      <c r="A1210" s="314"/>
      <c r="B1210" s="32"/>
      <c r="C1210" s="315"/>
      <c r="D1210" s="317"/>
      <c r="E1210" s="317"/>
      <c r="F1210" s="318" t="s">
        <v>257</v>
      </c>
      <c r="G1210" s="307"/>
      <c r="H1210" s="307"/>
      <c r="I1210" s="307"/>
      <c r="J1210" s="275"/>
      <c r="K1210" s="211"/>
      <c r="L1210" s="376"/>
      <c r="M1210" s="376"/>
      <c r="N1210" s="376"/>
      <c r="O1210" s="376"/>
      <c r="P1210" s="376"/>
      <c r="Q1210" s="175"/>
      <c r="R1210" s="175"/>
      <c r="S1210" s="175"/>
      <c r="T1210" s="192"/>
      <c r="U1210" s="175"/>
      <c r="V1210" s="113"/>
      <c r="W1210" s="113"/>
      <c r="X1210" s="113"/>
      <c r="Y1210" s="113"/>
      <c r="Z1210" s="113"/>
      <c r="AA1210" s="113"/>
      <c r="AB1210" s="113"/>
      <c r="AC1210" s="113"/>
      <c r="AF1210" s="1"/>
      <c r="AG1210" s="1"/>
      <c r="AI1210" s="1"/>
      <c r="AJ1210" s="1"/>
      <c r="AL1210" s="1"/>
    </row>
    <row r="1211" spans="1:38" ht="15.75" hidden="1" x14ac:dyDescent="0.25">
      <c r="A1211" s="314"/>
      <c r="B1211" s="32"/>
      <c r="C1211" s="315"/>
      <c r="D1211" s="317"/>
      <c r="E1211" s="317"/>
      <c r="F1211" s="317" t="s">
        <v>998</v>
      </c>
      <c r="G1211" s="307"/>
      <c r="H1211" s="307">
        <f>H10</f>
        <v>14494.400000000001</v>
      </c>
      <c r="I1211" s="307">
        <f>I10</f>
        <v>29970.399999999998</v>
      </c>
      <c r="J1211" s="270"/>
      <c r="L1211" s="63"/>
      <c r="M1211" s="63"/>
      <c r="Q1211" s="64"/>
      <c r="R1211" s="113"/>
      <c r="S1211" s="64"/>
      <c r="T1211" s="64"/>
      <c r="U1211" s="64"/>
      <c r="V1211" s="113"/>
      <c r="W1211" s="113"/>
      <c r="X1211" s="113"/>
      <c r="Y1211" s="113"/>
      <c r="Z1211" s="113"/>
      <c r="AA1211" s="113"/>
      <c r="AB1211" s="113"/>
      <c r="AC1211" s="113"/>
      <c r="AF1211" s="1"/>
      <c r="AG1211" s="1"/>
      <c r="AI1211" s="1"/>
      <c r="AJ1211" s="1"/>
      <c r="AL1211" s="1"/>
    </row>
    <row r="1212" spans="1:38" ht="15.75" hidden="1" x14ac:dyDescent="0.25">
      <c r="A1212" s="314"/>
      <c r="B1212" s="32"/>
      <c r="C1212" s="315"/>
      <c r="D1212" s="317"/>
      <c r="E1212" s="317"/>
      <c r="F1212" s="389" t="s">
        <v>84</v>
      </c>
      <c r="G1212" s="307">
        <f>G12+G39+G249+G552+G570+G614+G809+G925+G1187</f>
        <v>202590.141</v>
      </c>
      <c r="H1212" s="307">
        <f>H12+H39+H249+H552+H570+H614+H809+H925+H1187</f>
        <v>184867.94999999998</v>
      </c>
      <c r="I1212" s="307">
        <f>I12+I39+I249+I552+I570+I614+I809+I925+I1187</f>
        <v>182432.55</v>
      </c>
      <c r="L1212" s="190"/>
      <c r="M1212" s="65"/>
      <c r="Q1212" s="113"/>
      <c r="R1212" s="113"/>
      <c r="S1212" s="113"/>
      <c r="T1212" s="113"/>
      <c r="U1212" s="123"/>
      <c r="V1212" s="113"/>
      <c r="W1212" s="113"/>
      <c r="X1212" s="113"/>
      <c r="Y1212" s="113"/>
      <c r="Z1212" s="113"/>
      <c r="AA1212" s="113"/>
      <c r="AB1212" s="113"/>
      <c r="AC1212" s="113"/>
      <c r="AF1212" s="1"/>
      <c r="AG1212" s="1"/>
      <c r="AI1212" s="1"/>
      <c r="AJ1212" s="1"/>
      <c r="AL1212" s="1"/>
    </row>
    <row r="1213" spans="1:38" s="400" customFormat="1" ht="15.75" hidden="1" x14ac:dyDescent="0.25">
      <c r="A1213" s="390"/>
      <c r="B1213" s="390"/>
      <c r="C1213" s="391"/>
      <c r="D1213" s="392"/>
      <c r="E1213" s="392"/>
      <c r="F1213" s="393" t="s">
        <v>236</v>
      </c>
      <c r="G1213" s="394">
        <f>G1212-G1214</f>
        <v>198116.34100000001</v>
      </c>
      <c r="H1213" s="394">
        <f t="shared" ref="H1213:I1213" si="535">H1212-H1214</f>
        <v>180216.24999999997</v>
      </c>
      <c r="I1213" s="394">
        <f t="shared" si="535"/>
        <v>177604.94999999998</v>
      </c>
      <c r="J1213" s="395"/>
      <c r="K1213" s="396"/>
      <c r="L1213" s="397"/>
      <c r="M1213" s="398"/>
      <c r="N1213" s="399"/>
      <c r="O1213" s="399"/>
      <c r="P1213" s="399"/>
      <c r="U1213" s="401"/>
    </row>
    <row r="1214" spans="1:38" s="400" customFormat="1" ht="15.75" hidden="1" x14ac:dyDescent="0.25">
      <c r="A1214" s="390"/>
      <c r="B1214" s="390"/>
      <c r="C1214" s="391"/>
      <c r="D1214" s="392"/>
      <c r="E1214" s="392"/>
      <c r="F1214" s="393" t="s">
        <v>237</v>
      </c>
      <c r="G1214" s="394">
        <f>G76+Лист1!F13/1000</f>
        <v>4473.8</v>
      </c>
      <c r="H1214" s="394">
        <f>H76+247.3</f>
        <v>4651.7</v>
      </c>
      <c r="I1214" s="394">
        <f>I76+247.3</f>
        <v>4827.5999999999995</v>
      </c>
      <c r="J1214" s="395"/>
      <c r="K1214" s="396"/>
      <c r="L1214" s="397"/>
      <c r="M1214" s="398"/>
      <c r="N1214" s="399"/>
      <c r="O1214" s="399"/>
      <c r="P1214" s="399"/>
      <c r="U1214" s="401"/>
    </row>
    <row r="1215" spans="1:38" ht="15.75" hidden="1" x14ac:dyDescent="0.25">
      <c r="A1215" s="314"/>
      <c r="B1215" s="32"/>
      <c r="C1215" s="389"/>
      <c r="D1215" s="317"/>
      <c r="E1215" s="317"/>
      <c r="F1215" s="389" t="s">
        <v>122</v>
      </c>
      <c r="G1215" s="307">
        <f>G168</f>
        <v>0</v>
      </c>
      <c r="H1215" s="307">
        <f>H168</f>
        <v>0</v>
      </c>
      <c r="I1215" s="307">
        <f>I168</f>
        <v>0</v>
      </c>
      <c r="J1215" s="268"/>
      <c r="L1215" s="190"/>
      <c r="Q1215" s="113"/>
      <c r="R1215" s="113"/>
      <c r="S1215" s="113"/>
      <c r="T1215" s="113"/>
      <c r="U1215" s="64"/>
      <c r="V1215" s="113"/>
      <c r="W1215" s="113"/>
      <c r="X1215" s="113"/>
      <c r="Y1215" s="113"/>
      <c r="Z1215" s="113"/>
      <c r="AA1215" s="113"/>
      <c r="AB1215" s="113"/>
      <c r="AC1215" s="113"/>
      <c r="AJ1215" s="1"/>
      <c r="AL1215" s="1"/>
    </row>
    <row r="1216" spans="1:38" ht="15.75" hidden="1" customHeight="1" x14ac:dyDescent="0.25">
      <c r="A1216" s="314"/>
      <c r="B1216" s="32"/>
      <c r="C1216" s="389"/>
      <c r="D1216" s="317"/>
      <c r="E1216" s="317"/>
      <c r="F1216" s="389" t="s">
        <v>237</v>
      </c>
      <c r="G1216" s="307"/>
      <c r="H1216" s="307"/>
      <c r="I1216" s="307"/>
      <c r="J1216" s="274"/>
      <c r="K1216" s="208"/>
      <c r="L1216" s="174"/>
      <c r="M1216" s="113"/>
      <c r="N1216" s="113"/>
      <c r="O1216" s="113"/>
      <c r="P1216" s="113"/>
      <c r="Q1216" s="113"/>
      <c r="R1216" s="113"/>
      <c r="S1216" s="113"/>
      <c r="T1216" s="113"/>
      <c r="U1216" s="113"/>
      <c r="V1216" s="113"/>
      <c r="W1216" s="113"/>
      <c r="X1216" s="113"/>
      <c r="Y1216" s="113"/>
      <c r="Z1216" s="113"/>
      <c r="AA1216" s="113"/>
      <c r="AB1216" s="113"/>
      <c r="AC1216" s="113"/>
      <c r="AJ1216" s="1"/>
      <c r="AL1216" s="1"/>
    </row>
    <row r="1217" spans="1:38" ht="15.75" hidden="1" x14ac:dyDescent="0.25">
      <c r="A1217" s="314"/>
      <c r="B1217" s="32"/>
      <c r="C1217" s="389"/>
      <c r="D1217" s="317"/>
      <c r="E1217" s="317"/>
      <c r="F1217" s="389" t="s">
        <v>122</v>
      </c>
      <c r="G1217" s="307"/>
      <c r="H1217" s="307"/>
      <c r="I1217" s="307"/>
      <c r="J1217" s="274"/>
      <c r="K1217" s="211"/>
      <c r="L1217" s="520"/>
      <c r="M1217" s="521"/>
      <c r="N1217" s="521"/>
      <c r="O1217" s="521"/>
      <c r="P1217" s="521"/>
      <c r="Q1217" s="521"/>
      <c r="R1217" s="521"/>
      <c r="S1217" s="521"/>
      <c r="T1217" s="521"/>
      <c r="U1217" s="521"/>
      <c r="V1217" s="521"/>
      <c r="W1217" s="521"/>
      <c r="X1217" s="521"/>
      <c r="Y1217" s="521"/>
      <c r="Z1217" s="521"/>
      <c r="AA1217" s="521"/>
      <c r="AB1217" s="521"/>
      <c r="AC1217" s="521"/>
      <c r="AD1217" s="521"/>
      <c r="AE1217" s="521"/>
      <c r="AF1217" s="521"/>
      <c r="AG1217" s="521"/>
      <c r="AJ1217" s="1"/>
      <c r="AL1217" s="1"/>
    </row>
    <row r="1218" spans="1:38" ht="15.6" hidden="1" customHeight="1" x14ac:dyDescent="0.25">
      <c r="A1218" s="314"/>
      <c r="B1218" s="32"/>
      <c r="C1218" s="389"/>
      <c r="D1218" s="317"/>
      <c r="E1218" s="317"/>
      <c r="F1218" s="389" t="s">
        <v>123</v>
      </c>
      <c r="G1218" s="307">
        <f>G175+G940</f>
        <v>8989.2000000000007</v>
      </c>
      <c r="H1218" s="307">
        <f>H175+H940</f>
        <v>8856.7999999999993</v>
      </c>
      <c r="I1218" s="307">
        <f>I175+I940</f>
        <v>8836.7999999999993</v>
      </c>
      <c r="J1218" s="268"/>
      <c r="K1218" s="211"/>
      <c r="L1218" s="374"/>
      <c r="M1218" s="374"/>
      <c r="N1218" s="374"/>
      <c r="O1218" s="374"/>
      <c r="P1218" s="374"/>
      <c r="Q1218" s="373"/>
      <c r="R1218" s="191"/>
      <c r="S1218" s="191"/>
      <c r="T1218" s="514"/>
      <c r="U1218" s="515"/>
      <c r="V1218" s="516"/>
      <c r="W1218" s="191"/>
      <c r="X1218" s="191"/>
      <c r="Y1218" s="191"/>
      <c r="Z1218" s="191"/>
      <c r="AA1218" s="191"/>
      <c r="AB1218" s="191"/>
      <c r="AC1218" s="191"/>
      <c r="AD1218" s="191"/>
      <c r="AE1218" s="191"/>
      <c r="AF1218" s="191"/>
      <c r="AG1218" s="191"/>
      <c r="AJ1218" s="1"/>
      <c r="AL1218" s="1"/>
    </row>
    <row r="1219" spans="1:38" s="366" customFormat="1" ht="15.6" hidden="1" customHeight="1" x14ac:dyDescent="0.25">
      <c r="A1219" s="314"/>
      <c r="B1219" s="32"/>
      <c r="C1219" s="389"/>
      <c r="D1219" s="317"/>
      <c r="E1219" s="317"/>
      <c r="F1219" s="393" t="s">
        <v>236</v>
      </c>
      <c r="G1219" s="394">
        <f>G175+G940</f>
        <v>8989.2000000000007</v>
      </c>
      <c r="H1219" s="394">
        <f>H175+H940</f>
        <v>8856.7999999999993</v>
      </c>
      <c r="I1219" s="394">
        <f>I175+I940</f>
        <v>8836.7999999999993</v>
      </c>
      <c r="J1219" s="268"/>
      <c r="K1219" s="211"/>
      <c r="L1219" s="374"/>
      <c r="M1219" s="374"/>
      <c r="N1219" s="374"/>
      <c r="O1219" s="374"/>
      <c r="P1219" s="374"/>
      <c r="Q1219" s="373"/>
      <c r="R1219" s="191"/>
      <c r="S1219" s="191"/>
      <c r="T1219" s="371"/>
      <c r="U1219" s="372"/>
      <c r="V1219" s="373"/>
      <c r="W1219" s="191"/>
      <c r="X1219" s="191"/>
      <c r="Y1219" s="191"/>
      <c r="Z1219" s="191"/>
      <c r="AA1219" s="191"/>
      <c r="AB1219" s="191"/>
      <c r="AC1219" s="191"/>
      <c r="AD1219" s="191"/>
      <c r="AE1219" s="191"/>
      <c r="AF1219" s="191"/>
      <c r="AG1219" s="191"/>
    </row>
    <row r="1220" spans="1:38" s="366" customFormat="1" ht="15.6" hidden="1" customHeight="1" x14ac:dyDescent="0.25">
      <c r="A1220" s="314"/>
      <c r="B1220" s="32"/>
      <c r="C1220" s="389"/>
      <c r="D1220" s="317"/>
      <c r="E1220" s="317"/>
      <c r="F1220" s="393" t="s">
        <v>237</v>
      </c>
      <c r="G1220" s="394">
        <v>0</v>
      </c>
      <c r="H1220" s="394"/>
      <c r="I1220" s="394"/>
      <c r="J1220" s="268"/>
      <c r="K1220" s="211"/>
      <c r="L1220" s="374"/>
      <c r="M1220" s="374"/>
      <c r="N1220" s="374"/>
      <c r="O1220" s="374"/>
      <c r="P1220" s="374"/>
      <c r="Q1220" s="373"/>
      <c r="R1220" s="191"/>
      <c r="S1220" s="191"/>
      <c r="T1220" s="371"/>
      <c r="U1220" s="372"/>
      <c r="V1220" s="373"/>
      <c r="W1220" s="191"/>
      <c r="X1220" s="191"/>
      <c r="Y1220" s="191"/>
      <c r="Z1220" s="191"/>
      <c r="AA1220" s="191"/>
      <c r="AB1220" s="191"/>
      <c r="AC1220" s="191"/>
      <c r="AD1220" s="191"/>
      <c r="AE1220" s="191"/>
      <c r="AF1220" s="191"/>
      <c r="AG1220" s="191"/>
    </row>
    <row r="1221" spans="1:38" ht="15.75" hidden="1" x14ac:dyDescent="0.25">
      <c r="A1221" s="314"/>
      <c r="B1221" s="32"/>
      <c r="C1221" s="389"/>
      <c r="D1221" s="317"/>
      <c r="E1221" s="317"/>
      <c r="F1221" s="389" t="s">
        <v>106</v>
      </c>
      <c r="G1221" s="307">
        <f>G201+G290+G947</f>
        <v>7609.9323999999997</v>
      </c>
      <c r="H1221" s="307">
        <f>H201+H290+H947</f>
        <v>7882.1100000000006</v>
      </c>
      <c r="I1221" s="307">
        <f>I201+I290+I947</f>
        <v>8128.43</v>
      </c>
      <c r="J1221" s="268"/>
      <c r="L1221" s="252"/>
      <c r="M1221" s="252"/>
      <c r="N1221" s="253"/>
      <c r="O1221" s="252"/>
      <c r="P1221" s="252"/>
      <c r="Q1221" s="247"/>
      <c r="R1221" s="153"/>
      <c r="S1221" s="153"/>
      <c r="T1221" s="172"/>
      <c r="U1221" s="172"/>
      <c r="V1221" s="172"/>
      <c r="W1221" s="153"/>
      <c r="X1221" s="173"/>
      <c r="Y1221" s="173"/>
      <c r="Z1221" s="173"/>
      <c r="AA1221" s="173"/>
      <c r="AB1221" s="153"/>
      <c r="AC1221" s="153"/>
      <c r="AD1221" s="153"/>
      <c r="AE1221" s="153"/>
      <c r="AF1221" s="153"/>
      <c r="AG1221" s="153"/>
      <c r="AJ1221" s="1"/>
      <c r="AL1221" s="1"/>
    </row>
    <row r="1222" spans="1:38" s="113" customFormat="1" ht="15.75" hidden="1" x14ac:dyDescent="0.25">
      <c r="A1222" s="314"/>
      <c r="B1222" s="32"/>
      <c r="C1222" s="389"/>
      <c r="D1222" s="317"/>
      <c r="E1222" s="317"/>
      <c r="F1222" s="389" t="s">
        <v>237</v>
      </c>
      <c r="G1222" s="307"/>
      <c r="H1222" s="307"/>
      <c r="I1222" s="307"/>
      <c r="J1222" s="274"/>
      <c r="K1222" s="379"/>
      <c r="L1222" s="380"/>
      <c r="M1222" s="380"/>
      <c r="N1222" s="380"/>
      <c r="O1222" s="380"/>
      <c r="P1222" s="380"/>
      <c r="Q1222" s="153"/>
      <c r="R1222" s="153"/>
      <c r="S1222" s="153"/>
      <c r="T1222" s="173"/>
      <c r="U1222" s="173"/>
      <c r="V1222" s="173"/>
      <c r="W1222" s="153"/>
      <c r="X1222" s="173"/>
      <c r="Y1222" s="173"/>
      <c r="Z1222" s="153"/>
      <c r="AA1222" s="153"/>
      <c r="AB1222" s="153"/>
      <c r="AC1222" s="153"/>
      <c r="AD1222" s="153"/>
      <c r="AE1222" s="153"/>
      <c r="AF1222" s="153"/>
      <c r="AG1222" s="153"/>
      <c r="AI1222" s="123" t="e">
        <f>U1212+#REF!</f>
        <v>#REF!</v>
      </c>
    </row>
    <row r="1223" spans="1:38" s="113" customFormat="1" ht="15.75" hidden="1" x14ac:dyDescent="0.25">
      <c r="A1223" s="314"/>
      <c r="B1223" s="32"/>
      <c r="C1223" s="389"/>
      <c r="D1223" s="317"/>
      <c r="E1223" s="317"/>
      <c r="F1223" s="389" t="s">
        <v>106</v>
      </c>
      <c r="G1223" s="307"/>
      <c r="H1223" s="307"/>
      <c r="I1223" s="307"/>
      <c r="J1223" s="274"/>
      <c r="K1223" s="377"/>
      <c r="L1223" s="378"/>
      <c r="M1223" s="378"/>
      <c r="N1223" s="378"/>
      <c r="O1223" s="378"/>
      <c r="P1223" s="378"/>
      <c r="Q1223" s="166"/>
      <c r="R1223" s="166"/>
      <c r="S1223" s="166"/>
      <c r="T1223" s="166"/>
      <c r="U1223" s="166"/>
      <c r="V1223" s="166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</row>
    <row r="1224" spans="1:38" s="366" customFormat="1" ht="15.75" hidden="1" x14ac:dyDescent="0.25">
      <c r="A1224" s="314"/>
      <c r="B1224" s="32"/>
      <c r="C1224" s="389"/>
      <c r="D1224" s="317"/>
      <c r="E1224" s="317"/>
      <c r="F1224" s="393" t="s">
        <v>236</v>
      </c>
      <c r="G1224" s="394">
        <f>G1221-G1225</f>
        <v>6828.5599999999995</v>
      </c>
      <c r="H1224" s="394">
        <f t="shared" ref="H1224:I1224" si="536">H1221-H1225</f>
        <v>7086.9436000000005</v>
      </c>
      <c r="I1224" s="394">
        <f t="shared" si="536"/>
        <v>7318.9372000000003</v>
      </c>
      <c r="J1224" s="274"/>
      <c r="K1224" s="211"/>
      <c r="L1224" s="250"/>
      <c r="M1224" s="250"/>
      <c r="N1224" s="250"/>
      <c r="O1224" s="250"/>
      <c r="P1224" s="250"/>
      <c r="Q1224" s="248"/>
      <c r="R1224" s="166"/>
      <c r="S1224" s="166"/>
      <c r="T1224" s="166"/>
      <c r="U1224" s="166"/>
      <c r="V1224" s="166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</row>
    <row r="1225" spans="1:38" s="366" customFormat="1" ht="15.75" hidden="1" x14ac:dyDescent="0.25">
      <c r="A1225" s="314"/>
      <c r="B1225" s="32"/>
      <c r="C1225" s="389"/>
      <c r="D1225" s="317"/>
      <c r="E1225" s="317"/>
      <c r="F1225" s="393" t="s">
        <v>237</v>
      </c>
      <c r="G1225" s="394">
        <f>G214+Лист1!F15/1000+Лист1!F16/1000</f>
        <v>781.37239999999997</v>
      </c>
      <c r="H1225" s="394">
        <f>H214+237.2+200</f>
        <v>795.16640000000007</v>
      </c>
      <c r="I1225" s="394">
        <f>I214+237.2+200</f>
        <v>809.49279999999999</v>
      </c>
      <c r="J1225" s="274"/>
      <c r="K1225" s="211"/>
      <c r="L1225" s="250"/>
      <c r="M1225" s="250"/>
      <c r="N1225" s="250"/>
      <c r="O1225" s="250"/>
      <c r="P1225" s="250"/>
      <c r="Q1225" s="248"/>
      <c r="R1225" s="166"/>
      <c r="S1225" s="166"/>
      <c r="T1225" s="166"/>
      <c r="U1225" s="166"/>
      <c r="V1225" s="166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</row>
    <row r="1226" spans="1:38" ht="15.75" hidden="1" x14ac:dyDescent="0.25">
      <c r="A1226" s="314"/>
      <c r="B1226" s="32"/>
      <c r="C1226" s="389"/>
      <c r="D1226" s="317"/>
      <c r="E1226" s="317"/>
      <c r="F1226" s="389" t="s">
        <v>132</v>
      </c>
      <c r="G1226" s="307">
        <f>G595+G971</f>
        <v>103901.47021000001</v>
      </c>
      <c r="H1226" s="307">
        <f>H595+H971</f>
        <v>45772.224970000003</v>
      </c>
      <c r="I1226" s="307">
        <f>I595+I971</f>
        <v>43963.027289999998</v>
      </c>
      <c r="J1226" s="268"/>
      <c r="K1226" s="211"/>
      <c r="L1226" s="251"/>
      <c r="M1226" s="251"/>
      <c r="N1226" s="251"/>
      <c r="O1226" s="251"/>
      <c r="P1226" s="251"/>
      <c r="Q1226" s="249"/>
      <c r="R1226" s="175"/>
      <c r="S1226" s="175"/>
      <c r="T1226" s="192"/>
      <c r="U1226" s="175"/>
      <c r="V1226" s="192"/>
      <c r="W1226" s="175"/>
      <c r="X1226" s="175"/>
      <c r="Y1226" s="175"/>
      <c r="Z1226" s="175"/>
      <c r="AA1226" s="175"/>
      <c r="AB1226" s="175"/>
      <c r="AC1226" s="175"/>
      <c r="AD1226" s="175"/>
      <c r="AE1226" s="175"/>
      <c r="AF1226" s="175"/>
      <c r="AG1226" s="175"/>
      <c r="AJ1226" s="1"/>
      <c r="AL1226" s="1"/>
    </row>
    <row r="1227" spans="1:38" ht="15.75" hidden="1" x14ac:dyDescent="0.25">
      <c r="A1227" s="314"/>
      <c r="B1227" s="32"/>
      <c r="C1227" s="389"/>
      <c r="D1227" s="317"/>
      <c r="E1227" s="317"/>
      <c r="F1227" s="389" t="s">
        <v>237</v>
      </c>
      <c r="G1227" s="307"/>
      <c r="H1227" s="307"/>
      <c r="I1227" s="307"/>
      <c r="J1227" s="274"/>
      <c r="K1227" s="208"/>
      <c r="L1227" s="1"/>
      <c r="M1227" s="1"/>
      <c r="N1227" s="1"/>
      <c r="O1227" s="1"/>
      <c r="P1227" s="1"/>
      <c r="AF1227" s="1"/>
      <c r="AG1227" s="1"/>
      <c r="AJ1227" s="1"/>
      <c r="AL1227" s="1"/>
    </row>
    <row r="1228" spans="1:38" ht="15.75" hidden="1" x14ac:dyDescent="0.25">
      <c r="A1228" s="314"/>
      <c r="B1228" s="32"/>
      <c r="C1228" s="389"/>
      <c r="D1228" s="317"/>
      <c r="E1228" s="317"/>
      <c r="F1228" s="389" t="s">
        <v>132</v>
      </c>
      <c r="G1228" s="307"/>
      <c r="H1228" s="307"/>
      <c r="I1228" s="307"/>
      <c r="J1228" s="274"/>
      <c r="K1228" s="208"/>
      <c r="L1228" s="1"/>
      <c r="M1228" s="1"/>
      <c r="N1228" s="1"/>
      <c r="O1228" s="1"/>
      <c r="P1228" s="1"/>
      <c r="AF1228" s="1"/>
      <c r="AG1228" s="1"/>
      <c r="AJ1228" s="1"/>
      <c r="AL1228" s="1"/>
    </row>
    <row r="1229" spans="1:38" s="366" customFormat="1" ht="15.75" hidden="1" x14ac:dyDescent="0.25">
      <c r="A1229" s="314"/>
      <c r="B1229" s="32"/>
      <c r="C1229" s="389"/>
      <c r="D1229" s="317"/>
      <c r="E1229" s="317"/>
      <c r="F1229" s="393" t="s">
        <v>236</v>
      </c>
      <c r="G1229" s="394">
        <f>G1226-G1230</f>
        <v>68699.847930000018</v>
      </c>
      <c r="H1229" s="394">
        <f t="shared" ref="H1229:I1229" si="537">H1226-H1230</f>
        <v>43985.224970000003</v>
      </c>
      <c r="I1229" s="394">
        <f t="shared" si="537"/>
        <v>42176.027289999998</v>
      </c>
      <c r="J1229" s="274"/>
      <c r="K1229" s="208"/>
    </row>
    <row r="1230" spans="1:38" s="366" customFormat="1" ht="15.75" hidden="1" x14ac:dyDescent="0.25">
      <c r="A1230" s="314"/>
      <c r="B1230" s="32"/>
      <c r="C1230" s="389"/>
      <c r="D1230" s="317"/>
      <c r="E1230" s="317"/>
      <c r="F1230" s="393" t="s">
        <v>237</v>
      </c>
      <c r="G1230" s="394">
        <f>G1057+Лист1!F17/1000+G1100+Лист1!F22/1000+Лист1!G22/1000</f>
        <v>35201.622279999996</v>
      </c>
      <c r="H1230" s="394">
        <f>H1100</f>
        <v>1787</v>
      </c>
      <c r="I1230" s="394">
        <f>I1100</f>
        <v>1787</v>
      </c>
      <c r="J1230" s="274"/>
      <c r="K1230" s="208"/>
    </row>
    <row r="1231" spans="1:38" ht="15.75" hidden="1" x14ac:dyDescent="0.25">
      <c r="A1231" s="314"/>
      <c r="B1231" s="32"/>
      <c r="C1231" s="389"/>
      <c r="D1231" s="317"/>
      <c r="E1231" s="317"/>
      <c r="F1231" s="389" t="s">
        <v>86</v>
      </c>
      <c r="G1231" s="307">
        <f>G1171</f>
        <v>611.79999999999995</v>
      </c>
      <c r="H1231" s="307">
        <f>H1171</f>
        <v>766</v>
      </c>
      <c r="I1231" s="307">
        <f>I1171</f>
        <v>1404.1</v>
      </c>
      <c r="J1231" s="268"/>
      <c r="M1231" s="63"/>
      <c r="Q1231" s="113"/>
      <c r="R1231" s="113"/>
      <c r="S1231" s="113"/>
      <c r="T1231" s="113"/>
      <c r="U1231" s="113"/>
      <c r="V1231" s="113"/>
      <c r="W1231" s="113"/>
      <c r="X1231" s="113"/>
      <c r="Y1231" s="113"/>
      <c r="Z1231" s="113"/>
      <c r="AA1231" s="113"/>
      <c r="AB1231" s="113"/>
      <c r="AC1231" s="123"/>
      <c r="AJ1231" s="1"/>
      <c r="AL1231" s="1"/>
    </row>
    <row r="1232" spans="1:38" ht="15.75" hidden="1" x14ac:dyDescent="0.25">
      <c r="A1232" s="314"/>
      <c r="B1232" s="32"/>
      <c r="C1232" s="389"/>
      <c r="D1232" s="317"/>
      <c r="E1232" s="317"/>
      <c r="F1232" s="389" t="s">
        <v>237</v>
      </c>
      <c r="G1232" s="307"/>
      <c r="H1232" s="307"/>
      <c r="I1232" s="307"/>
      <c r="J1232" s="274"/>
      <c r="K1232" s="208"/>
      <c r="L1232" s="64"/>
      <c r="M1232" s="64"/>
      <c r="N1232" s="64"/>
      <c r="O1232" s="64"/>
      <c r="P1232" s="64"/>
      <c r="Q1232" s="64"/>
      <c r="R1232" s="64"/>
      <c r="S1232" s="64"/>
      <c r="T1232" s="113"/>
      <c r="U1232" s="113"/>
      <c r="V1232" s="64"/>
      <c r="W1232" s="64"/>
      <c r="X1232" s="64"/>
      <c r="Y1232" s="64"/>
      <c r="Z1232" s="64"/>
      <c r="AA1232" s="64"/>
      <c r="AB1232" s="64"/>
      <c r="AC1232" s="113"/>
      <c r="AJ1232" s="1"/>
      <c r="AL1232" s="1"/>
    </row>
    <row r="1233" spans="1:38" ht="15.75" hidden="1" x14ac:dyDescent="0.25">
      <c r="A1233" s="314"/>
      <c r="B1233" s="32"/>
      <c r="C1233" s="389"/>
      <c r="D1233" s="317"/>
      <c r="E1233" s="317"/>
      <c r="F1233" s="389" t="s">
        <v>86</v>
      </c>
      <c r="G1233" s="307"/>
      <c r="H1233" s="307"/>
      <c r="I1233" s="307"/>
      <c r="J1233" s="274"/>
      <c r="K1233" s="208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3"/>
      <c r="Z1233" s="113"/>
      <c r="AA1233" s="113"/>
      <c r="AB1233" s="113"/>
      <c r="AJ1233" s="1"/>
      <c r="AL1233" s="1"/>
    </row>
    <row r="1234" spans="1:38" s="366" customFormat="1" ht="15.75" hidden="1" x14ac:dyDescent="0.25">
      <c r="A1234" s="314"/>
      <c r="B1234" s="32"/>
      <c r="C1234" s="389"/>
      <c r="D1234" s="317"/>
      <c r="E1234" s="317"/>
      <c r="F1234" s="393" t="s">
        <v>236</v>
      </c>
      <c r="G1234" s="394">
        <f>G1231-G1235</f>
        <v>611.79999999999995</v>
      </c>
      <c r="H1234" s="394">
        <f t="shared" ref="H1234:I1234" si="538">H1231-H1235</f>
        <v>766</v>
      </c>
      <c r="I1234" s="394">
        <f t="shared" si="538"/>
        <v>1404.1</v>
      </c>
      <c r="J1234" s="274"/>
      <c r="K1234" s="208"/>
    </row>
    <row r="1235" spans="1:38" s="366" customFormat="1" ht="15.75" hidden="1" x14ac:dyDescent="0.25">
      <c r="A1235" s="314"/>
      <c r="B1235" s="32"/>
      <c r="C1235" s="389"/>
      <c r="D1235" s="317"/>
      <c r="E1235" s="317"/>
      <c r="F1235" s="393" t="s">
        <v>237</v>
      </c>
      <c r="G1235" s="394"/>
      <c r="H1235" s="394"/>
      <c r="I1235" s="394"/>
      <c r="J1235" s="274"/>
      <c r="K1235" s="208"/>
    </row>
    <row r="1236" spans="1:38" ht="15.75" hidden="1" x14ac:dyDescent="0.25">
      <c r="A1236" s="314"/>
      <c r="B1236" s="32"/>
      <c r="C1236" s="389"/>
      <c r="D1236" s="317"/>
      <c r="E1236" s="317"/>
      <c r="F1236" s="389" t="s">
        <v>148</v>
      </c>
      <c r="G1236" s="307">
        <f>G310+G626</f>
        <v>440642.19619999995</v>
      </c>
      <c r="H1236" s="307">
        <f>H310+H626</f>
        <v>433628.00624999998</v>
      </c>
      <c r="I1236" s="307">
        <f>I310+I626</f>
        <v>451871.56725000002</v>
      </c>
      <c r="J1236" s="268"/>
      <c r="L1236" s="63"/>
      <c r="AJ1236" s="1"/>
      <c r="AL1236" s="1"/>
    </row>
    <row r="1237" spans="1:38" ht="15.75" hidden="1" x14ac:dyDescent="0.25">
      <c r="A1237" s="314"/>
      <c r="B1237" s="32"/>
      <c r="C1237" s="389"/>
      <c r="D1237" s="317"/>
      <c r="E1237" s="317"/>
      <c r="F1237" s="389" t="s">
        <v>237</v>
      </c>
      <c r="G1237" s="307"/>
      <c r="H1237" s="307"/>
      <c r="I1237" s="307"/>
      <c r="J1237" s="274"/>
      <c r="K1237" s="208"/>
      <c r="L1237" s="123"/>
      <c r="M1237" s="123"/>
      <c r="N1237" s="1"/>
      <c r="O1237" s="1"/>
      <c r="P1237" s="1"/>
      <c r="AJ1237" s="1"/>
      <c r="AL1237" s="1"/>
    </row>
    <row r="1238" spans="1:38" ht="15.75" hidden="1" x14ac:dyDescent="0.25">
      <c r="A1238" s="314"/>
      <c r="B1238" s="32"/>
      <c r="C1238" s="389"/>
      <c r="D1238" s="317"/>
      <c r="E1238" s="317"/>
      <c r="F1238" s="389" t="s">
        <v>148</v>
      </c>
      <c r="G1238" s="307"/>
      <c r="H1238" s="307"/>
      <c r="I1238" s="307"/>
      <c r="J1238" s="274"/>
      <c r="K1238" s="208"/>
      <c r="L1238" s="123"/>
      <c r="M1238" s="123"/>
      <c r="N1238" s="1"/>
      <c r="O1238" s="1"/>
      <c r="P1238" s="1"/>
      <c r="AJ1238" s="1"/>
      <c r="AL1238" s="1"/>
    </row>
    <row r="1239" spans="1:38" s="366" customFormat="1" ht="15.75" hidden="1" x14ac:dyDescent="0.25">
      <c r="A1239" s="314"/>
      <c r="B1239" s="32"/>
      <c r="C1239" s="389"/>
      <c r="D1239" s="317"/>
      <c r="E1239" s="317"/>
      <c r="F1239" s="393" t="s">
        <v>236</v>
      </c>
      <c r="G1239" s="394">
        <f>G1236-G1240</f>
        <v>156428.8961999999</v>
      </c>
      <c r="H1239" s="394">
        <f t="shared" ref="H1239:I1239" si="539">H1236-H1240</f>
        <v>152752.60624999995</v>
      </c>
      <c r="I1239" s="394">
        <f t="shared" si="539"/>
        <v>154910.86725000001</v>
      </c>
      <c r="J1239" s="274"/>
      <c r="K1239" s="208"/>
      <c r="L1239" s="123"/>
      <c r="M1239" s="123"/>
    </row>
    <row r="1240" spans="1:38" s="366" customFormat="1" ht="15.75" hidden="1" x14ac:dyDescent="0.25">
      <c r="A1240" s="314"/>
      <c r="B1240" s="32"/>
      <c r="C1240" s="389"/>
      <c r="D1240" s="317"/>
      <c r="E1240" s="317"/>
      <c r="F1240" s="393" t="s">
        <v>237</v>
      </c>
      <c r="G1240" s="394">
        <f>(Лист1!F5+Лист1!G5)/1000+Лист1!F26/1000+Лист1!F27/1000+(Лист1!F28+Лист1!G28)/1000+Лист1!F29/1000+G633+G334+G681+G748</f>
        <v>284213.30000000005</v>
      </c>
      <c r="H1240" s="394">
        <f>Лист1!L26/1000+Лист1!L27/1000+5080.6+Лист1!L29/1000+H334+H633+H681+H748-1196</f>
        <v>280875.40000000002</v>
      </c>
      <c r="I1240" s="394">
        <f>Лист1!R26/1000+Лист1!R27/1000+(Лист1!R28+Лист1!S28)/1000+Лист1!R29/1000+I334+I633+I681+I748-1196</f>
        <v>296960.7</v>
      </c>
      <c r="J1240" s="274"/>
      <c r="K1240" s="208"/>
      <c r="L1240" s="123"/>
      <c r="M1240" s="123"/>
    </row>
    <row r="1241" spans="1:38" ht="15.75" hidden="1" x14ac:dyDescent="0.25">
      <c r="A1241" s="314"/>
      <c r="B1241" s="32"/>
      <c r="C1241" s="389"/>
      <c r="D1241" s="317"/>
      <c r="E1241" s="317"/>
      <c r="F1241" s="389" t="s">
        <v>162</v>
      </c>
      <c r="G1241" s="307">
        <f>G371</f>
        <v>89965.37</v>
      </c>
      <c r="H1241" s="307">
        <f>H371</f>
        <v>85587.4</v>
      </c>
      <c r="I1241" s="307">
        <f>I371</f>
        <v>88557.799999999988</v>
      </c>
      <c r="J1241" s="268"/>
      <c r="L1241" s="63"/>
      <c r="AF1241" s="1"/>
      <c r="AG1241" s="1"/>
      <c r="AI1241" s="1"/>
      <c r="AJ1241" s="1"/>
      <c r="AL1241" s="1"/>
    </row>
    <row r="1242" spans="1:38" ht="15.75" hidden="1" x14ac:dyDescent="0.25">
      <c r="A1242" s="314"/>
      <c r="B1242" s="32"/>
      <c r="C1242" s="389"/>
      <c r="D1242" s="317"/>
      <c r="E1242" s="317"/>
      <c r="F1242" s="389" t="s">
        <v>237</v>
      </c>
      <c r="G1242" s="307"/>
      <c r="H1242" s="307"/>
      <c r="I1242" s="307"/>
      <c r="J1242" s="274"/>
      <c r="K1242" s="208"/>
      <c r="L1242" s="64"/>
      <c r="M1242" s="1"/>
      <c r="N1242" s="1"/>
      <c r="O1242" s="1"/>
      <c r="P1242" s="1"/>
      <c r="AF1242" s="1"/>
      <c r="AG1242" s="1"/>
      <c r="AI1242" s="1"/>
      <c r="AJ1242" s="1"/>
      <c r="AL1242" s="1"/>
    </row>
    <row r="1243" spans="1:38" ht="15.75" hidden="1" x14ac:dyDescent="0.25">
      <c r="A1243" s="314"/>
      <c r="B1243" s="32"/>
      <c r="C1243" s="389"/>
      <c r="D1243" s="317"/>
      <c r="E1243" s="317"/>
      <c r="F1243" s="389" t="s">
        <v>162</v>
      </c>
      <c r="G1243" s="307"/>
      <c r="H1243" s="307"/>
      <c r="I1243" s="307"/>
      <c r="J1243" s="274"/>
      <c r="K1243" s="208"/>
      <c r="L1243" s="123"/>
      <c r="M1243" s="1"/>
      <c r="N1243" s="1"/>
      <c r="O1243" s="1"/>
      <c r="P1243" s="1"/>
      <c r="AF1243" s="1"/>
      <c r="AG1243" s="1"/>
      <c r="AI1243" s="1"/>
      <c r="AJ1243" s="1"/>
      <c r="AL1243" s="1"/>
    </row>
    <row r="1244" spans="1:38" s="366" customFormat="1" ht="15.75" hidden="1" x14ac:dyDescent="0.25">
      <c r="A1244" s="314"/>
      <c r="B1244" s="32"/>
      <c r="C1244" s="389"/>
      <c r="D1244" s="317"/>
      <c r="E1244" s="317"/>
      <c r="F1244" s="393" t="s">
        <v>236</v>
      </c>
      <c r="G1244" s="394">
        <f>G1241-G1245</f>
        <v>82545.26999999999</v>
      </c>
      <c r="H1244" s="394">
        <f t="shared" ref="H1244:I1244" si="540">H1241-H1245</f>
        <v>83279.7</v>
      </c>
      <c r="I1244" s="394">
        <f t="shared" si="540"/>
        <v>86250.099999999991</v>
      </c>
      <c r="J1244" s="274"/>
      <c r="K1244" s="208"/>
      <c r="L1244" s="123"/>
    </row>
    <row r="1245" spans="1:38" s="366" customFormat="1" ht="15.75" hidden="1" x14ac:dyDescent="0.25">
      <c r="A1245" s="314"/>
      <c r="B1245" s="32"/>
      <c r="C1245" s="389"/>
      <c r="D1245" s="317"/>
      <c r="E1245" s="317"/>
      <c r="F1245" s="393" t="s">
        <v>237</v>
      </c>
      <c r="G1245" s="394">
        <f>(Лист1!F6+Лист1!G6)/1000+5000+G410</f>
        <v>7420.1</v>
      </c>
      <c r="H1245" s="394">
        <f>H410</f>
        <v>2307.7000000000003</v>
      </c>
      <c r="I1245" s="394">
        <f>I410</f>
        <v>2307.7000000000003</v>
      </c>
      <c r="J1245" s="274"/>
      <c r="K1245" s="208"/>
      <c r="L1245" s="123"/>
    </row>
    <row r="1246" spans="1:38" ht="15.75" hidden="1" x14ac:dyDescent="0.25">
      <c r="A1246" s="314"/>
      <c r="B1246" s="32"/>
      <c r="C1246" s="389"/>
      <c r="D1246" s="317"/>
      <c r="E1246" s="317"/>
      <c r="F1246" s="389" t="s">
        <v>137</v>
      </c>
      <c r="G1246" s="307">
        <f>G225+G506+G1178+G605</f>
        <v>19812.305</v>
      </c>
      <c r="H1246" s="307">
        <f>H225+H506+H1178+H605</f>
        <v>20169.900000000001</v>
      </c>
      <c r="I1246" s="307">
        <f>I225+I506+I1178+I605</f>
        <v>19602.900000000001</v>
      </c>
      <c r="J1246" s="268"/>
      <c r="AF1246" s="1"/>
      <c r="AG1246" s="1"/>
      <c r="AI1246" s="1"/>
      <c r="AJ1246" s="1"/>
      <c r="AL1246" s="1"/>
    </row>
    <row r="1247" spans="1:38" ht="15.75" hidden="1" x14ac:dyDescent="0.25">
      <c r="A1247" s="314"/>
      <c r="B1247" s="32"/>
      <c r="C1247" s="389"/>
      <c r="D1247" s="317"/>
      <c r="E1247" s="317"/>
      <c r="F1247" s="389" t="s">
        <v>237</v>
      </c>
      <c r="G1247" s="307"/>
      <c r="H1247" s="307"/>
      <c r="I1247" s="307"/>
      <c r="J1247" s="274"/>
      <c r="K1247" s="208"/>
      <c r="L1247" s="1"/>
      <c r="M1247" s="1"/>
      <c r="N1247" s="1"/>
      <c r="O1247" s="1"/>
      <c r="P1247" s="1"/>
      <c r="AF1247" s="1"/>
      <c r="AG1247" s="1"/>
      <c r="AI1247" s="1"/>
      <c r="AJ1247" s="1"/>
      <c r="AL1247" s="1"/>
    </row>
    <row r="1248" spans="1:38" ht="15.75" hidden="1" x14ac:dyDescent="0.25">
      <c r="A1248" s="314"/>
      <c r="B1248" s="32"/>
      <c r="C1248" s="389"/>
      <c r="D1248" s="317"/>
      <c r="E1248" s="317"/>
      <c r="F1248" s="389" t="s">
        <v>137</v>
      </c>
      <c r="G1248" s="307"/>
      <c r="H1248" s="307"/>
      <c r="I1248" s="307"/>
      <c r="J1248" s="274"/>
      <c r="K1248" s="208"/>
      <c r="L1248" s="123"/>
      <c r="M1248" s="1"/>
      <c r="N1248" s="1"/>
      <c r="O1248" s="1"/>
      <c r="P1248" s="1"/>
      <c r="AF1248" s="1"/>
      <c r="AG1248" s="1"/>
      <c r="AI1248" s="1"/>
      <c r="AJ1248" s="1"/>
      <c r="AL1248" s="1"/>
    </row>
    <row r="1249" spans="1:38" s="366" customFormat="1" ht="15.75" hidden="1" x14ac:dyDescent="0.25">
      <c r="A1249" s="314"/>
      <c r="B1249" s="32"/>
      <c r="C1249" s="389"/>
      <c r="D1249" s="317"/>
      <c r="E1249" s="317"/>
      <c r="F1249" s="389" t="s">
        <v>236</v>
      </c>
      <c r="G1249" s="394">
        <f>G1246-G1250</f>
        <v>12715.904999999999</v>
      </c>
      <c r="H1249" s="394">
        <f t="shared" ref="H1249:I1249" si="541">H1246-H1250</f>
        <v>12833.400000000001</v>
      </c>
      <c r="I1249" s="394">
        <f t="shared" si="541"/>
        <v>11984</v>
      </c>
      <c r="J1249" s="274"/>
      <c r="K1249" s="208"/>
      <c r="L1249" s="123"/>
    </row>
    <row r="1250" spans="1:38" s="366" customFormat="1" ht="15.75" hidden="1" x14ac:dyDescent="0.25">
      <c r="A1250" s="314"/>
      <c r="B1250" s="32"/>
      <c r="C1250" s="389"/>
      <c r="D1250" s="317"/>
      <c r="E1250" s="317"/>
      <c r="F1250" s="389" t="s">
        <v>237</v>
      </c>
      <c r="G1250" s="394">
        <f>G234+G605+282.6</f>
        <v>7096.4000000000005</v>
      </c>
      <c r="H1250" s="394">
        <f>H234+H605+282.6</f>
        <v>7336.5</v>
      </c>
      <c r="I1250" s="394">
        <f>I234+I605+282.6</f>
        <v>7618.9000000000005</v>
      </c>
      <c r="J1250" s="274"/>
      <c r="K1250" s="208"/>
      <c r="L1250" s="123"/>
    </row>
    <row r="1251" spans="1:38" ht="15.75" hidden="1" x14ac:dyDescent="0.25">
      <c r="A1251" s="314"/>
      <c r="B1251" s="32"/>
      <c r="C1251" s="389"/>
      <c r="D1251" s="317"/>
      <c r="E1251" s="317"/>
      <c r="F1251" s="389" t="s">
        <v>200</v>
      </c>
      <c r="G1251" s="307">
        <f>G821</f>
        <v>85449.33</v>
      </c>
      <c r="H1251" s="307">
        <f>H821</f>
        <v>83898.76999999999</v>
      </c>
      <c r="I1251" s="307">
        <f>I821</f>
        <v>87103.37999999999</v>
      </c>
      <c r="J1251" s="268"/>
      <c r="AF1251" s="1"/>
      <c r="AG1251" s="1"/>
      <c r="AI1251" s="1"/>
      <c r="AJ1251" s="1"/>
      <c r="AL1251" s="1"/>
    </row>
    <row r="1252" spans="1:38" ht="15.75" hidden="1" x14ac:dyDescent="0.25">
      <c r="A1252" s="314"/>
      <c r="B1252" s="32"/>
      <c r="C1252" s="389"/>
      <c r="D1252" s="317"/>
      <c r="E1252" s="317"/>
      <c r="F1252" s="389" t="s">
        <v>237</v>
      </c>
      <c r="G1252" s="307"/>
      <c r="H1252" s="307"/>
      <c r="I1252" s="307"/>
      <c r="J1252" s="274"/>
      <c r="K1252" s="208"/>
      <c r="L1252" s="1"/>
      <c r="M1252" s="1"/>
      <c r="N1252" s="1"/>
      <c r="O1252" s="1"/>
      <c r="P1252" s="1"/>
      <c r="AF1252" s="1"/>
      <c r="AG1252" s="1"/>
      <c r="AI1252" s="1"/>
      <c r="AJ1252" s="1"/>
      <c r="AL1252" s="1"/>
    </row>
    <row r="1253" spans="1:38" ht="15.75" hidden="1" x14ac:dyDescent="0.25">
      <c r="A1253" s="314"/>
      <c r="B1253" s="32"/>
      <c r="C1253" s="389"/>
      <c r="D1253" s="317"/>
      <c r="E1253" s="317"/>
      <c r="F1253" s="389" t="s">
        <v>200</v>
      </c>
      <c r="G1253" s="307"/>
      <c r="H1253" s="307"/>
      <c r="I1253" s="307"/>
      <c r="J1253" s="274"/>
      <c r="K1253" s="208"/>
      <c r="L1253" s="1"/>
      <c r="M1253" s="1"/>
      <c r="N1253" s="1"/>
      <c r="O1253" s="1"/>
      <c r="P1253" s="1"/>
      <c r="AF1253" s="1"/>
      <c r="AG1253" s="1"/>
      <c r="AI1253" s="1"/>
      <c r="AJ1253" s="1"/>
      <c r="AL1253" s="1"/>
    </row>
    <row r="1254" spans="1:38" s="366" customFormat="1" ht="15.75" hidden="1" x14ac:dyDescent="0.25">
      <c r="A1254" s="314"/>
      <c r="B1254" s="32"/>
      <c r="C1254" s="389"/>
      <c r="D1254" s="317"/>
      <c r="E1254" s="317"/>
      <c r="F1254" s="389" t="s">
        <v>236</v>
      </c>
      <c r="G1254" s="394">
        <f>G1251-G1255</f>
        <v>79640.03</v>
      </c>
      <c r="H1254" s="394">
        <f t="shared" ref="H1254:I1254" si="542">H1251-H1255</f>
        <v>77856.76999999999</v>
      </c>
      <c r="I1254" s="394">
        <f t="shared" si="542"/>
        <v>80819.779999999984</v>
      </c>
      <c r="J1254" s="274"/>
      <c r="K1254" s="208"/>
    </row>
    <row r="1255" spans="1:38" s="366" customFormat="1" ht="15.75" hidden="1" x14ac:dyDescent="0.25">
      <c r="A1255" s="314"/>
      <c r="B1255" s="32"/>
      <c r="C1255" s="389"/>
      <c r="D1255" s="317"/>
      <c r="E1255" s="317"/>
      <c r="F1255" s="389" t="s">
        <v>237</v>
      </c>
      <c r="G1255" s="394">
        <f>Лист1!F33/1000+G848</f>
        <v>5809.3</v>
      </c>
      <c r="H1255" s="394">
        <f>Лист1!L33/1000+H848</f>
        <v>6042</v>
      </c>
      <c r="I1255" s="394">
        <f>Лист1!R33/1000+I848</f>
        <v>6283.6</v>
      </c>
      <c r="J1255" s="274"/>
      <c r="K1255" s="208"/>
    </row>
    <row r="1256" spans="1:38" ht="15.75" hidden="1" x14ac:dyDescent="0.25">
      <c r="A1256" s="314"/>
      <c r="B1256" s="32"/>
      <c r="C1256" s="389"/>
      <c r="D1256" s="317"/>
      <c r="E1256" s="317"/>
      <c r="F1256" s="389" t="s">
        <v>135</v>
      </c>
      <c r="G1256" s="307">
        <f>G531</f>
        <v>5972.94</v>
      </c>
      <c r="H1256" s="307">
        <f>H531</f>
        <v>6270.39</v>
      </c>
      <c r="I1256" s="307">
        <f>I531</f>
        <v>6465.28</v>
      </c>
      <c r="J1256" s="268"/>
      <c r="AF1256" s="1"/>
      <c r="AG1256" s="1"/>
      <c r="AI1256" s="1"/>
      <c r="AJ1256" s="1"/>
      <c r="AL1256" s="1"/>
    </row>
    <row r="1257" spans="1:38" s="366" customFormat="1" ht="15.75" hidden="1" x14ac:dyDescent="0.25">
      <c r="A1257" s="314"/>
      <c r="B1257" s="32"/>
      <c r="C1257" s="389"/>
      <c r="D1257" s="317"/>
      <c r="E1257" s="317"/>
      <c r="F1257" s="393" t="s">
        <v>236</v>
      </c>
      <c r="G1257" s="394">
        <f>G1256</f>
        <v>5972.94</v>
      </c>
      <c r="H1257" s="394">
        <f t="shared" ref="H1257:I1257" si="543">H1256</f>
        <v>6270.39</v>
      </c>
      <c r="I1257" s="394">
        <f t="shared" si="543"/>
        <v>6465.28</v>
      </c>
      <c r="J1257" s="268"/>
      <c r="K1257" s="207"/>
      <c r="L1257" s="203"/>
      <c r="M1257" s="203"/>
      <c r="N1257" s="203"/>
      <c r="O1257" s="203"/>
      <c r="P1257" s="203"/>
    </row>
    <row r="1258" spans="1:38" s="366" customFormat="1" ht="15.75" hidden="1" x14ac:dyDescent="0.25">
      <c r="A1258" s="314"/>
      <c r="B1258" s="32"/>
      <c r="C1258" s="389"/>
      <c r="D1258" s="317"/>
      <c r="E1258" s="317"/>
      <c r="F1258" s="393" t="s">
        <v>237</v>
      </c>
      <c r="G1258" s="394"/>
      <c r="H1258" s="394"/>
      <c r="I1258" s="394"/>
      <c r="J1258" s="268"/>
      <c r="K1258" s="207"/>
      <c r="L1258" s="203"/>
      <c r="M1258" s="203"/>
      <c r="N1258" s="203"/>
      <c r="O1258" s="203"/>
      <c r="P1258" s="203"/>
    </row>
    <row r="1259" spans="1:38" ht="15.75" hidden="1" x14ac:dyDescent="0.25">
      <c r="A1259" s="314"/>
      <c r="B1259" s="32"/>
      <c r="C1259" s="389"/>
      <c r="D1259" s="317"/>
      <c r="E1259" s="317"/>
      <c r="F1259" s="317"/>
      <c r="G1259" s="308">
        <f>G1212+G1215+G1218+G1221+G1226+G1231+G1236+G1241+G1246+G1251+G1256</f>
        <v>965544.68480999989</v>
      </c>
      <c r="H1259" s="308">
        <f>H1212+H1215+H1218+H1221+H1226+H1231+H1236+H1241+H1246+H1251+H1256+H1211</f>
        <v>892193.95122000005</v>
      </c>
      <c r="I1259" s="308">
        <f>I1212+I1215+I1218+I1221+I1226+I1231+I1236+I1241+I1246+I1251+I1256+I1211</f>
        <v>928336.23453999998</v>
      </c>
      <c r="J1259" s="268"/>
      <c r="AF1259" s="1"/>
      <c r="AG1259" s="1"/>
      <c r="AI1259" s="1"/>
      <c r="AJ1259" s="1"/>
      <c r="AL1259" s="1"/>
    </row>
    <row r="1260" spans="1:38" ht="15.75" hidden="1" x14ac:dyDescent="0.25">
      <c r="A1260" s="314"/>
      <c r="B1260" s="32"/>
      <c r="C1260" s="319"/>
      <c r="D1260" s="317"/>
      <c r="E1260" s="317"/>
      <c r="F1260" s="317"/>
      <c r="G1260" s="308"/>
      <c r="H1260" s="308"/>
      <c r="I1260" s="308"/>
      <c r="J1260" s="274"/>
      <c r="K1260" s="208"/>
      <c r="L1260" s="1"/>
      <c r="M1260" s="1"/>
      <c r="N1260" s="1"/>
      <c r="O1260" s="1"/>
      <c r="P1260" s="1"/>
      <c r="AF1260" s="1"/>
      <c r="AG1260" s="1"/>
      <c r="AI1260" s="1"/>
      <c r="AJ1260" s="1"/>
      <c r="AL1260" s="1"/>
    </row>
    <row r="1261" spans="1:38" ht="15.75" hidden="1" x14ac:dyDescent="0.25">
      <c r="A1261" s="314"/>
      <c r="B1261" s="32"/>
      <c r="C1261" s="319"/>
      <c r="D1261" s="317"/>
      <c r="E1261" s="317"/>
      <c r="F1261" s="317"/>
      <c r="G1261" s="308"/>
      <c r="H1261" s="308"/>
      <c r="I1261" s="308"/>
      <c r="J1261" s="274"/>
      <c r="K1261" s="208"/>
      <c r="L1261" s="1"/>
      <c r="M1261" s="1"/>
      <c r="N1261" s="1"/>
      <c r="O1261" s="1"/>
      <c r="P1261" s="1"/>
      <c r="AF1261" s="1"/>
      <c r="AG1261" s="1"/>
      <c r="AI1261" s="1"/>
      <c r="AJ1261" s="1"/>
      <c r="AL1261" s="1"/>
    </row>
    <row r="1262" spans="1:38" s="366" customFormat="1" ht="15.75" hidden="1" x14ac:dyDescent="0.25">
      <c r="A1262" s="314"/>
      <c r="B1262" s="32"/>
      <c r="C1262" s="319"/>
      <c r="D1262" s="317"/>
      <c r="E1262" s="317"/>
      <c r="F1262" s="317" t="s">
        <v>236</v>
      </c>
      <c r="G1262" s="308">
        <f>G1259-G1263</f>
        <v>620548.79012999986</v>
      </c>
      <c r="H1262" s="308">
        <f t="shared" ref="H1262:I1262" si="544">H1259-H1263</f>
        <v>588398.48482000001</v>
      </c>
      <c r="I1262" s="308">
        <f t="shared" si="544"/>
        <v>607741.24173999997</v>
      </c>
      <c r="J1262" s="274"/>
      <c r="K1262" s="208"/>
    </row>
    <row r="1263" spans="1:38" s="366" customFormat="1" ht="15.75" hidden="1" x14ac:dyDescent="0.25">
      <c r="A1263" s="314"/>
      <c r="B1263" s="32"/>
      <c r="C1263" s="319"/>
      <c r="D1263" s="317"/>
      <c r="E1263" s="317"/>
      <c r="F1263" s="317" t="s">
        <v>883</v>
      </c>
      <c r="G1263" s="308">
        <f>G1214+G1220+G1225+G1230+G1235+G1240+G1245+G1250+G1255+G1258</f>
        <v>344995.89468000003</v>
      </c>
      <c r="H1263" s="308">
        <f t="shared" ref="H1263:I1263" si="545">H1214+H1220+H1225+H1230+H1235+H1240+H1245+H1250+H1255+H1258</f>
        <v>303795.46640000003</v>
      </c>
      <c r="I1263" s="308">
        <f t="shared" si="545"/>
        <v>320594.99280000001</v>
      </c>
      <c r="J1263" s="274"/>
      <c r="K1263" s="208"/>
    </row>
    <row r="1264" spans="1:38" hidden="1" x14ac:dyDescent="0.25">
      <c r="G1264" s="91">
        <f>G1208-G1263</f>
        <v>9229.5686500000302</v>
      </c>
    </row>
    <row r="1265" spans="1:38" ht="18.75" hidden="1" x14ac:dyDescent="0.3">
      <c r="D1265" s="366" t="s">
        <v>238</v>
      </c>
      <c r="E1265" s="320">
        <v>50</v>
      </c>
      <c r="G1265" s="344">
        <f>G955</f>
        <v>3386.5</v>
      </c>
      <c r="H1265" s="344">
        <f>H955</f>
        <v>3644.88</v>
      </c>
      <c r="I1265" s="344">
        <f>I955</f>
        <v>3876.87</v>
      </c>
      <c r="AF1265" s="1"/>
      <c r="AG1265" s="1"/>
      <c r="AI1265" s="1"/>
      <c r="AJ1265" s="1"/>
      <c r="AL1265" s="1"/>
    </row>
    <row r="1266" spans="1:38" ht="18.75" hidden="1" x14ac:dyDescent="0.3">
      <c r="E1266" s="320">
        <v>51</v>
      </c>
      <c r="G1266" s="344">
        <f>G251+G292+G349+G495+G508</f>
        <v>3588.3599999999997</v>
      </c>
      <c r="H1266" s="344">
        <f>H251+H292+H349+H495+H508</f>
        <v>3531.86</v>
      </c>
      <c r="I1266" s="344">
        <f>I251+I292+I349+I495+I508</f>
        <v>2248.36</v>
      </c>
      <c r="AF1266" s="1"/>
      <c r="AG1266" s="1"/>
      <c r="AI1266" s="1"/>
      <c r="AJ1266" s="1"/>
      <c r="AL1266" s="1"/>
    </row>
    <row r="1267" spans="1:38" ht="18.75" hidden="1" x14ac:dyDescent="0.3">
      <c r="E1267" s="320">
        <v>52</v>
      </c>
      <c r="G1267" s="344">
        <f>G628+G676+G743+G799</f>
        <v>390737.24619999994</v>
      </c>
      <c r="H1267" s="344">
        <f>H628+H676+H743+H799</f>
        <v>385207.34625</v>
      </c>
      <c r="I1267" s="344">
        <f>I628+I676+I743+I799</f>
        <v>402259.97725000005</v>
      </c>
      <c r="J1267" s="203"/>
      <c r="K1267" s="203"/>
      <c r="AF1267" s="1"/>
      <c r="AG1267" s="1"/>
      <c r="AI1267" s="1"/>
      <c r="AJ1267" s="1"/>
      <c r="AL1267" s="1"/>
    </row>
    <row r="1268" spans="1:38" ht="18.75" hidden="1" x14ac:dyDescent="0.3">
      <c r="E1268" s="320">
        <v>53</v>
      </c>
      <c r="G1268" s="344">
        <f>G220</f>
        <v>150</v>
      </c>
      <c r="H1268" s="344">
        <f>H220</f>
        <v>150.00360000000001</v>
      </c>
      <c r="I1268" s="344">
        <f>I220</f>
        <v>150.00720000000001</v>
      </c>
      <c r="J1268" s="203"/>
      <c r="K1268" s="203"/>
      <c r="AF1268" s="1"/>
      <c r="AG1268" s="1"/>
      <c r="AI1268" s="1"/>
      <c r="AJ1268" s="1"/>
      <c r="AL1268" s="1"/>
    </row>
    <row r="1269" spans="1:38" ht="18.75" hidden="1" x14ac:dyDescent="0.3">
      <c r="E1269" s="320">
        <v>54</v>
      </c>
      <c r="G1269" s="344">
        <f>G95</f>
        <v>603</v>
      </c>
      <c r="H1269" s="344">
        <f>H95</f>
        <v>523</v>
      </c>
      <c r="I1269" s="344">
        <f>I95</f>
        <v>523</v>
      </c>
      <c r="J1269" s="203"/>
      <c r="K1269" s="203"/>
      <c r="AF1269" s="1"/>
      <c r="AG1269" s="1"/>
      <c r="AI1269" s="1"/>
      <c r="AJ1269" s="1"/>
      <c r="AL1269" s="1"/>
    </row>
    <row r="1270" spans="1:38" ht="18.75" hidden="1" x14ac:dyDescent="0.3">
      <c r="E1270" s="320">
        <v>57</v>
      </c>
      <c r="G1270" s="344">
        <f>G823+G917+G866</f>
        <v>69759.03</v>
      </c>
      <c r="H1270" s="344">
        <f t="shared" ref="H1270:I1270" si="546">H823+H917+H866</f>
        <v>67801.959999999992</v>
      </c>
      <c r="I1270" s="344">
        <f t="shared" si="546"/>
        <v>70420.429999999993</v>
      </c>
      <c r="J1270" s="203"/>
      <c r="K1270" s="203"/>
      <c r="AF1270" s="1"/>
      <c r="AG1270" s="1"/>
      <c r="AI1270" s="1"/>
      <c r="AJ1270" s="1"/>
      <c r="AL1270" s="1"/>
    </row>
    <row r="1271" spans="1:38" ht="18.75" hidden="1" x14ac:dyDescent="0.3">
      <c r="E1271" s="320">
        <v>58</v>
      </c>
      <c r="G1271" s="344">
        <f>G312+G373+G533</f>
        <v>86637.13</v>
      </c>
      <c r="H1271" s="344">
        <f>H312+H373+H533</f>
        <v>82228.649999999994</v>
      </c>
      <c r="I1271" s="344">
        <f>I312+I373+I533</f>
        <v>85404.989999999991</v>
      </c>
      <c r="J1271" s="203"/>
      <c r="K1271" s="203"/>
      <c r="AF1271" s="1"/>
      <c r="AG1271" s="1"/>
      <c r="AI1271" s="1"/>
      <c r="AJ1271" s="1"/>
      <c r="AL1271" s="1"/>
    </row>
    <row r="1272" spans="1:38" ht="18.75" hidden="1" x14ac:dyDescent="0.3">
      <c r="E1272" s="320">
        <v>59</v>
      </c>
      <c r="G1272" s="344">
        <f>G139+G338+G451+G501+G665+G732+G1166</f>
        <v>129</v>
      </c>
      <c r="H1272" s="344">
        <f>H139+H338+H451+H501+H665+H732+H1166</f>
        <v>140</v>
      </c>
      <c r="I1272" s="344">
        <f>I139+I338+I451+I501+I665+I732+I1166</f>
        <v>140</v>
      </c>
      <c r="J1272" s="203"/>
      <c r="K1272" s="203"/>
      <c r="AF1272" s="1"/>
      <c r="AG1272" s="1"/>
      <c r="AI1272" s="1"/>
      <c r="AJ1272" s="1"/>
      <c r="AL1272" s="1"/>
    </row>
    <row r="1273" spans="1:38" ht="18.75" hidden="1" x14ac:dyDescent="0.3">
      <c r="E1273" s="320">
        <v>60</v>
      </c>
      <c r="G1273" s="344">
        <f>G1069</f>
        <v>14532.63133</v>
      </c>
      <c r="H1273" s="344">
        <f>H1069</f>
        <v>9395.1549699999996</v>
      </c>
      <c r="I1273" s="344">
        <f>I1069</f>
        <v>9036.77729</v>
      </c>
      <c r="J1273" s="203"/>
      <c r="K1273" s="203"/>
      <c r="AF1273" s="1"/>
      <c r="AG1273" s="1"/>
      <c r="AI1273" s="1"/>
      <c r="AJ1273" s="1"/>
      <c r="AL1273" s="1"/>
    </row>
    <row r="1274" spans="1:38" ht="18.75" hidden="1" x14ac:dyDescent="0.3">
      <c r="E1274" s="320">
        <v>61</v>
      </c>
      <c r="G1274" s="344">
        <f>G203</f>
        <v>256.2</v>
      </c>
      <c r="H1274" s="344">
        <f>H203</f>
        <v>256.2</v>
      </c>
      <c r="I1274" s="344">
        <f>I203</f>
        <v>256.2</v>
      </c>
      <c r="J1274" s="203"/>
      <c r="K1274" s="203"/>
      <c r="AF1274" s="1"/>
      <c r="AG1274" s="1"/>
      <c r="AI1274" s="1"/>
      <c r="AJ1274" s="1"/>
      <c r="AL1274" s="1"/>
    </row>
    <row r="1275" spans="1:38" ht="18.75" hidden="1" x14ac:dyDescent="0.3">
      <c r="E1275" s="320">
        <v>62</v>
      </c>
      <c r="G1275" s="344">
        <f>G1023</f>
        <v>1660.3</v>
      </c>
      <c r="H1275" s="344">
        <f>H1023</f>
        <v>700</v>
      </c>
      <c r="I1275" s="344">
        <f>I1023</f>
        <v>0</v>
      </c>
      <c r="J1275" s="203"/>
      <c r="K1275" s="203"/>
      <c r="AF1275" s="1"/>
      <c r="AG1275" s="1"/>
      <c r="AI1275" s="1"/>
      <c r="AJ1275" s="1"/>
      <c r="AL1275" s="1"/>
    </row>
    <row r="1276" spans="1:38" ht="18.75" hidden="1" x14ac:dyDescent="0.3">
      <c r="E1276" s="320">
        <v>63</v>
      </c>
      <c r="G1276" s="344">
        <f>G263+G616+G811</f>
        <v>70</v>
      </c>
      <c r="H1276" s="344">
        <f>H263+H616+H811</f>
        <v>120</v>
      </c>
      <c r="I1276" s="344">
        <f>I263+I616+I811</f>
        <v>120</v>
      </c>
      <c r="J1276" s="203"/>
      <c r="K1276" s="203"/>
      <c r="AF1276" s="1"/>
      <c r="AG1276" s="1"/>
      <c r="AI1276" s="1"/>
      <c r="AJ1276" s="1"/>
      <c r="AL1276" s="1"/>
    </row>
    <row r="1277" spans="1:38" ht="18.75" hidden="1" x14ac:dyDescent="0.3">
      <c r="E1277" s="320">
        <v>64</v>
      </c>
      <c r="G1277" s="344">
        <f>G144+G196+G240+G280+G343+G459+G546+G670+G737+G760+G860+G889</f>
        <v>3699.2449999999999</v>
      </c>
      <c r="H1277" s="344">
        <f>H144+H196+H240+H280+H343+H459+H546+H670+H737+H760+H860+H889</f>
        <v>3667.44</v>
      </c>
      <c r="I1277" s="344">
        <f>I144+I196+I240+I280+I343+I459+I546+I670+I737+I760+I860+I889</f>
        <v>3667.44</v>
      </c>
      <c r="J1277" s="203"/>
      <c r="K1277" s="203"/>
      <c r="AF1277" s="1"/>
      <c r="AG1277" s="1"/>
      <c r="AI1277" s="1"/>
      <c r="AJ1277" s="1"/>
      <c r="AL1277" s="1"/>
    </row>
    <row r="1278" spans="1:38" s="366" customFormat="1" ht="18.75" hidden="1" x14ac:dyDescent="0.3">
      <c r="A1278" s="320"/>
      <c r="E1278" s="320">
        <v>65</v>
      </c>
      <c r="G1278" s="344">
        <f>G1113</f>
        <v>34211.454880000005</v>
      </c>
      <c r="H1278" s="344">
        <f t="shared" ref="H1278:I1278" si="547">H1117</f>
        <v>0</v>
      </c>
      <c r="I1278" s="344">
        <f t="shared" si="547"/>
        <v>0</v>
      </c>
      <c r="J1278" s="203"/>
      <c r="K1278" s="203"/>
      <c r="L1278" s="203"/>
      <c r="M1278" s="203"/>
      <c r="N1278" s="203"/>
      <c r="O1278" s="203"/>
      <c r="P1278" s="203"/>
    </row>
    <row r="1279" spans="1:38" ht="18.75" hidden="1" x14ac:dyDescent="0.3">
      <c r="E1279" s="320">
        <v>67</v>
      </c>
      <c r="G1279" s="344">
        <f>G153+G285+G621+G816</f>
        <v>45</v>
      </c>
      <c r="H1279" s="344">
        <f>H153+H285+H621+H816</f>
        <v>45</v>
      </c>
      <c r="I1279" s="344">
        <f>I153+I285+I621+I816</f>
        <v>35</v>
      </c>
      <c r="J1279" s="203"/>
      <c r="K1279" s="203"/>
      <c r="AF1279" s="1"/>
      <c r="AG1279" s="1"/>
      <c r="AI1279" s="1"/>
      <c r="AJ1279" s="1"/>
      <c r="AL1279" s="1"/>
    </row>
    <row r="1280" spans="1:38" ht="18.75" hidden="1" x14ac:dyDescent="0.3">
      <c r="E1280" s="320">
        <v>68</v>
      </c>
      <c r="G1280" s="344">
        <f>G158</f>
        <v>30</v>
      </c>
      <c r="H1280" s="344">
        <f>H158</f>
        <v>30</v>
      </c>
      <c r="I1280" s="344">
        <f>I158</f>
        <v>0</v>
      </c>
      <c r="J1280" s="203"/>
      <c r="K1280" s="203"/>
      <c r="AF1280" s="1"/>
      <c r="AG1280" s="1"/>
      <c r="AI1280" s="1"/>
      <c r="AJ1280" s="1"/>
      <c r="AL1280" s="1"/>
    </row>
    <row r="1281" spans="1:38" ht="18.75" hidden="1" x14ac:dyDescent="0.3">
      <c r="E1281" s="320">
        <v>69</v>
      </c>
      <c r="G1281" s="344">
        <f>G163</f>
        <v>95</v>
      </c>
      <c r="H1281" s="344">
        <f>H163</f>
        <v>115</v>
      </c>
      <c r="I1281" s="344">
        <f>I163</f>
        <v>105</v>
      </c>
      <c r="J1281" s="203"/>
      <c r="K1281" s="203"/>
      <c r="AF1281" s="1"/>
      <c r="AG1281" s="1"/>
      <c r="AI1281" s="1"/>
      <c r="AJ1281" s="1"/>
      <c r="AL1281" s="1"/>
    </row>
    <row r="1282" spans="1:38" ht="18.75" hidden="1" x14ac:dyDescent="0.3">
      <c r="E1282" s="320">
        <v>70</v>
      </c>
      <c r="G1282" s="344">
        <f>G1058</f>
        <v>215</v>
      </c>
      <c r="H1282" s="344">
        <f>H1058</f>
        <v>185</v>
      </c>
      <c r="I1282" s="344">
        <f>I1058</f>
        <v>0</v>
      </c>
      <c r="J1282" s="203"/>
      <c r="K1282" s="203"/>
      <c r="AF1282" s="1"/>
      <c r="AG1282" s="1"/>
      <c r="AI1282" s="1"/>
      <c r="AJ1282" s="1"/>
      <c r="AL1282" s="1"/>
    </row>
    <row r="1283" spans="1:38" ht="18.75" hidden="1" x14ac:dyDescent="0.3">
      <c r="E1283" s="320">
        <v>71</v>
      </c>
      <c r="G1283" s="344">
        <f>G1173</f>
        <v>611.79999999999995</v>
      </c>
      <c r="H1283" s="344">
        <f>H1173</f>
        <v>766</v>
      </c>
      <c r="I1283" s="344">
        <f>I1173</f>
        <v>1404.1</v>
      </c>
      <c r="J1283" s="203"/>
      <c r="K1283" s="203"/>
      <c r="AF1283" s="1"/>
      <c r="AG1283" s="1"/>
      <c r="AI1283" s="1"/>
      <c r="AJ1283" s="1"/>
      <c r="AL1283" s="1"/>
    </row>
    <row r="1284" spans="1:38" s="233" customFormat="1" ht="18.75" hidden="1" x14ac:dyDescent="0.3">
      <c r="A1284" s="320"/>
      <c r="B1284" s="366"/>
      <c r="C1284" s="366"/>
      <c r="D1284" s="366"/>
      <c r="E1284" s="320">
        <v>72</v>
      </c>
      <c r="F1284" s="366"/>
      <c r="G1284" s="344">
        <f>G986</f>
        <v>7419.83</v>
      </c>
      <c r="H1284" s="344">
        <f>H986</f>
        <v>0</v>
      </c>
      <c r="I1284" s="344">
        <f>I986</f>
        <v>0</v>
      </c>
      <c r="J1284" s="267"/>
      <c r="K1284" s="207"/>
      <c r="L1284" s="203"/>
      <c r="M1284" s="203"/>
      <c r="N1284" s="203"/>
      <c r="O1284" s="203"/>
      <c r="P1284" s="203"/>
    </row>
    <row r="1285" spans="1:38" ht="18.75" hidden="1" x14ac:dyDescent="0.3">
      <c r="G1285" s="402">
        <f>SUBTOTAL(9,G1265:G1284)</f>
        <v>617836.72740999993</v>
      </c>
      <c r="H1285" s="402">
        <f t="shared" ref="H1285:I1285" si="548">SUBTOTAL(9,H1265:H1284)</f>
        <v>558507.49481999991</v>
      </c>
      <c r="I1285" s="402">
        <f t="shared" si="548"/>
        <v>579648.15173999988</v>
      </c>
      <c r="AF1285" s="1"/>
      <c r="AG1285" s="1"/>
      <c r="AI1285" s="1"/>
      <c r="AJ1285" s="1"/>
      <c r="AL1285" s="1"/>
    </row>
    <row r="1286" spans="1:38" s="113" customFormat="1" ht="18.75" hidden="1" x14ac:dyDescent="0.3">
      <c r="A1286" s="320"/>
      <c r="B1286" s="366"/>
      <c r="C1286" s="366"/>
      <c r="D1286" s="366"/>
      <c r="E1286" s="320"/>
      <c r="F1286" s="366"/>
      <c r="G1286" s="344"/>
      <c r="H1286" s="344"/>
      <c r="I1286" s="344"/>
      <c r="J1286" s="267"/>
      <c r="K1286" s="207"/>
      <c r="L1286" s="203"/>
      <c r="M1286" s="203"/>
      <c r="N1286" s="203"/>
      <c r="O1286" s="203"/>
      <c r="P1286" s="203"/>
    </row>
    <row r="1287" spans="1:38" s="233" customFormat="1" ht="18.75" hidden="1" x14ac:dyDescent="0.3">
      <c r="A1287" s="320"/>
      <c r="B1287" s="366"/>
      <c r="C1287" s="366"/>
      <c r="D1287" s="366"/>
      <c r="E1287" s="320"/>
      <c r="F1287" s="366"/>
      <c r="G1287" s="344"/>
      <c r="H1287" s="344"/>
      <c r="I1287" s="344"/>
      <c r="J1287" s="267"/>
      <c r="K1287" s="207"/>
      <c r="L1287" s="203"/>
      <c r="M1287" s="203"/>
      <c r="N1287" s="203"/>
      <c r="O1287" s="203"/>
      <c r="P1287" s="203"/>
    </row>
    <row r="1288" spans="1:38" ht="18.75" hidden="1" x14ac:dyDescent="0.3">
      <c r="G1288" s="344"/>
      <c r="H1288" s="344"/>
      <c r="I1288" s="344"/>
      <c r="J1288" s="268"/>
      <c r="AF1288" s="1"/>
      <c r="AG1288" s="1"/>
      <c r="AI1288" s="1"/>
      <c r="AJ1288" s="1"/>
      <c r="AL1288" s="1"/>
    </row>
    <row r="1289" spans="1:38" hidden="1" x14ac:dyDescent="0.25">
      <c r="J1289" s="268"/>
      <c r="AF1289" s="1"/>
      <c r="AG1289" s="1"/>
      <c r="AI1289" s="1"/>
      <c r="AJ1289" s="1"/>
      <c r="AL1289" s="1"/>
    </row>
    <row r="1290" spans="1:38" hidden="1" x14ac:dyDescent="0.25"/>
  </sheetData>
  <mergeCells count="17">
    <mergeCell ref="H3:I3"/>
    <mergeCell ref="H2:I2"/>
    <mergeCell ref="H1:I1"/>
    <mergeCell ref="T1218:V1218"/>
    <mergeCell ref="E3:G3"/>
    <mergeCell ref="E2:G2"/>
    <mergeCell ref="E1:G1"/>
    <mergeCell ref="L1205:U1205"/>
    <mergeCell ref="L1217:AG1217"/>
    <mergeCell ref="A5:I5"/>
    <mergeCell ref="A8:A9"/>
    <mergeCell ref="B8:B9"/>
    <mergeCell ref="C8:C9"/>
    <mergeCell ref="D8:D9"/>
    <mergeCell ref="E8:E9"/>
    <mergeCell ref="F8:F9"/>
    <mergeCell ref="G8:I8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  <rowBreaks count="1" manualBreakCount="1">
    <brk id="1204" max="6" man="1"/>
  </rowBreaks>
  <colBreaks count="3" manualBreakCount="3">
    <brk id="10" max="1201" man="1"/>
    <brk id="17" max="1201" man="1"/>
    <brk id="24" max="11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1"/>
  <sheetViews>
    <sheetView view="pageBreakPreview" zoomScale="80" zoomScaleNormal="79" zoomScaleSheetLayoutView="80" workbookViewId="0">
      <selection activeCell="K980" sqref="K980"/>
    </sheetView>
  </sheetViews>
  <sheetFormatPr defaultRowHeight="15" x14ac:dyDescent="0.25"/>
  <cols>
    <col min="1" max="1" width="52.28515625" style="416" customWidth="1"/>
    <col min="2" max="2" width="17.42578125" style="416" customWidth="1"/>
    <col min="3" max="3" width="8.28515625" style="417" customWidth="1"/>
    <col min="4" max="4" width="7.28515625" style="223" customWidth="1"/>
    <col min="5" max="5" width="8.7109375" style="223" customWidth="1"/>
    <col min="6" max="6" width="6.5703125" style="422" customWidth="1"/>
    <col min="7" max="7" width="13.7109375" style="418" customWidth="1"/>
    <col min="8" max="8" width="11.5703125" style="418" customWidth="1"/>
    <col min="9" max="9" width="11.85546875" style="418" customWidth="1"/>
    <col min="10" max="10" width="10.7109375" style="223" customWidth="1"/>
    <col min="11" max="13" width="9.140625" style="223" customWidth="1"/>
    <col min="14" max="14" width="11.5703125" style="223" customWidth="1"/>
  </cols>
  <sheetData>
    <row r="1" spans="1:14" ht="15.75" x14ac:dyDescent="0.25">
      <c r="D1" s="417"/>
      <c r="E1" s="417"/>
      <c r="F1" s="525"/>
      <c r="G1" s="525"/>
      <c r="H1" s="507" t="s">
        <v>76</v>
      </c>
      <c r="I1" s="507"/>
    </row>
    <row r="2" spans="1:14" ht="15.75" x14ac:dyDescent="0.25">
      <c r="D2" s="417"/>
      <c r="E2" s="417"/>
      <c r="F2" s="525"/>
      <c r="G2" s="525"/>
      <c r="H2" s="507" t="s">
        <v>1083</v>
      </c>
      <c r="I2" s="507"/>
    </row>
    <row r="3" spans="1:14" ht="15.75" x14ac:dyDescent="0.25">
      <c r="D3" s="417"/>
      <c r="E3" s="417"/>
      <c r="F3" s="493"/>
      <c r="G3" s="493"/>
      <c r="H3" s="507" t="s">
        <v>1105</v>
      </c>
      <c r="I3" s="507"/>
    </row>
    <row r="4" spans="1:14" s="112" customFormat="1" ht="15.75" x14ac:dyDescent="0.25">
      <c r="A4" s="416"/>
      <c r="B4" s="416"/>
      <c r="C4" s="417"/>
      <c r="D4" s="417"/>
      <c r="E4" s="417"/>
      <c r="F4" s="410"/>
      <c r="G4" s="404"/>
      <c r="H4" s="404"/>
      <c r="I4" s="404"/>
      <c r="J4" s="223"/>
      <c r="K4" s="223"/>
      <c r="L4" s="223"/>
      <c r="M4" s="223"/>
      <c r="N4" s="223"/>
    </row>
    <row r="5" spans="1:14" ht="38.25" customHeight="1" x14ac:dyDescent="0.25">
      <c r="A5" s="511" t="s">
        <v>1037</v>
      </c>
      <c r="B5" s="511"/>
      <c r="C5" s="511"/>
      <c r="D5" s="511"/>
      <c r="E5" s="511"/>
      <c r="F5" s="511"/>
      <c r="G5" s="511"/>
      <c r="H5" s="511"/>
      <c r="I5" s="511"/>
    </row>
    <row r="6" spans="1:14" ht="15.75" x14ac:dyDescent="0.25">
      <c r="A6" s="37"/>
      <c r="B6" s="37"/>
      <c r="C6" s="37"/>
      <c r="D6" s="37"/>
      <c r="E6" s="39"/>
      <c r="F6" s="411"/>
      <c r="G6" s="143"/>
      <c r="H6" s="143"/>
      <c r="I6" s="143" t="s">
        <v>1</v>
      </c>
    </row>
    <row r="7" spans="1:14" s="232" customFormat="1" x14ac:dyDescent="0.25">
      <c r="A7" s="508" t="s">
        <v>239</v>
      </c>
      <c r="B7" s="508" t="s">
        <v>1001</v>
      </c>
      <c r="C7" s="508" t="s">
        <v>79</v>
      </c>
      <c r="D7" s="508" t="s">
        <v>80</v>
      </c>
      <c r="E7" s="508" t="s">
        <v>82</v>
      </c>
      <c r="F7" s="508" t="s">
        <v>1002</v>
      </c>
      <c r="G7" s="510" t="s">
        <v>907</v>
      </c>
      <c r="H7" s="510"/>
      <c r="I7" s="510"/>
      <c r="J7" s="223"/>
      <c r="K7" s="223"/>
      <c r="L7" s="223"/>
      <c r="M7" s="223"/>
      <c r="N7" s="223"/>
    </row>
    <row r="8" spans="1:14" x14ac:dyDescent="0.25">
      <c r="A8" s="508"/>
      <c r="B8" s="508"/>
      <c r="C8" s="508"/>
      <c r="D8" s="508"/>
      <c r="E8" s="508"/>
      <c r="F8" s="508"/>
      <c r="G8" s="163" t="s">
        <v>908</v>
      </c>
      <c r="H8" s="163" t="s">
        <v>909</v>
      </c>
      <c r="I8" s="163" t="s">
        <v>910</v>
      </c>
    </row>
    <row r="9" spans="1:14" s="232" customFormat="1" ht="47.25" x14ac:dyDescent="0.25">
      <c r="A9" s="23" t="s">
        <v>890</v>
      </c>
      <c r="B9" s="200" t="s">
        <v>207</v>
      </c>
      <c r="C9" s="4"/>
      <c r="D9" s="4"/>
      <c r="E9" s="4"/>
      <c r="F9" s="4"/>
      <c r="G9" s="403">
        <f>G10+G17</f>
        <v>3386.5</v>
      </c>
      <c r="H9" s="403">
        <f t="shared" ref="H9:I9" si="0">H10+H17</f>
        <v>3644.88</v>
      </c>
      <c r="I9" s="403">
        <f t="shared" si="0"/>
        <v>3876.87</v>
      </c>
      <c r="J9" s="223"/>
      <c r="K9" s="223"/>
      <c r="L9" s="223"/>
      <c r="M9" s="223"/>
      <c r="N9" s="223"/>
    </row>
    <row r="10" spans="1:14" s="232" customFormat="1" ht="31.5" hidden="1" x14ac:dyDescent="0.25">
      <c r="A10" s="23" t="s">
        <v>433</v>
      </c>
      <c r="B10" s="6" t="s">
        <v>394</v>
      </c>
      <c r="C10" s="200"/>
      <c r="D10" s="4"/>
      <c r="E10" s="4"/>
      <c r="F10" s="4"/>
      <c r="G10" s="403">
        <f>G11</f>
        <v>0</v>
      </c>
      <c r="H10" s="403">
        <f t="shared" ref="H10:I14" si="1">H11</f>
        <v>0</v>
      </c>
      <c r="I10" s="403">
        <f t="shared" si="1"/>
        <v>0</v>
      </c>
      <c r="J10" s="223"/>
      <c r="K10" s="223"/>
      <c r="L10" s="223"/>
      <c r="M10" s="223"/>
      <c r="N10" s="223"/>
    </row>
    <row r="11" spans="1:14" s="232" customFormat="1" ht="15.75" hidden="1" x14ac:dyDescent="0.25">
      <c r="A11" s="20" t="s">
        <v>130</v>
      </c>
      <c r="B11" s="369" t="s">
        <v>394</v>
      </c>
      <c r="C11" s="370" t="s">
        <v>106</v>
      </c>
      <c r="D11" s="4"/>
      <c r="E11" s="4"/>
      <c r="F11" s="4"/>
      <c r="G11" s="163">
        <f>G12</f>
        <v>0</v>
      </c>
      <c r="H11" s="163">
        <f t="shared" si="1"/>
        <v>0</v>
      </c>
      <c r="I11" s="163">
        <f t="shared" si="1"/>
        <v>0</v>
      </c>
      <c r="J11" s="223"/>
      <c r="K11" s="223"/>
      <c r="L11" s="223"/>
      <c r="M11" s="223"/>
      <c r="N11" s="223"/>
    </row>
    <row r="12" spans="1:14" s="232" customFormat="1" ht="15.75" hidden="1" x14ac:dyDescent="0.25">
      <c r="A12" s="20" t="s">
        <v>206</v>
      </c>
      <c r="B12" s="369" t="s">
        <v>394</v>
      </c>
      <c r="C12" s="370" t="s">
        <v>106</v>
      </c>
      <c r="D12" s="8" t="s">
        <v>125</v>
      </c>
      <c r="E12" s="4"/>
      <c r="F12" s="4"/>
      <c r="G12" s="163">
        <f>G13</f>
        <v>0</v>
      </c>
      <c r="H12" s="163">
        <f t="shared" si="1"/>
        <v>0</v>
      </c>
      <c r="I12" s="163">
        <f t="shared" si="1"/>
        <v>0</v>
      </c>
      <c r="J12" s="223"/>
      <c r="K12" s="223"/>
      <c r="L12" s="223"/>
      <c r="M12" s="223"/>
      <c r="N12" s="223"/>
    </row>
    <row r="13" spans="1:14" s="232" customFormat="1" ht="15.75" hidden="1" x14ac:dyDescent="0.25">
      <c r="A13" s="20" t="s">
        <v>435</v>
      </c>
      <c r="B13" s="369" t="s">
        <v>434</v>
      </c>
      <c r="C13" s="370" t="s">
        <v>106</v>
      </c>
      <c r="D13" s="8" t="s">
        <v>125</v>
      </c>
      <c r="E13" s="4"/>
      <c r="F13" s="4"/>
      <c r="G13" s="163">
        <f>G14</f>
        <v>0</v>
      </c>
      <c r="H13" s="163">
        <f t="shared" si="1"/>
        <v>0</v>
      </c>
      <c r="I13" s="163">
        <f t="shared" si="1"/>
        <v>0</v>
      </c>
      <c r="J13" s="223"/>
      <c r="K13" s="223"/>
      <c r="L13" s="223"/>
      <c r="M13" s="223"/>
      <c r="N13" s="223"/>
    </row>
    <row r="14" spans="1:14" s="232" customFormat="1" ht="31.5" hidden="1" x14ac:dyDescent="0.25">
      <c r="A14" s="367" t="s">
        <v>91</v>
      </c>
      <c r="B14" s="369" t="s">
        <v>434</v>
      </c>
      <c r="C14" s="370" t="s">
        <v>106</v>
      </c>
      <c r="D14" s="8" t="s">
        <v>125</v>
      </c>
      <c r="E14" s="4">
        <v>200</v>
      </c>
      <c r="F14" s="4"/>
      <c r="G14" s="163">
        <f>G15</f>
        <v>0</v>
      </c>
      <c r="H14" s="163">
        <f t="shared" si="1"/>
        <v>0</v>
      </c>
      <c r="I14" s="163">
        <f t="shared" si="1"/>
        <v>0</v>
      </c>
      <c r="J14" s="223"/>
      <c r="K14" s="223"/>
      <c r="L14" s="223"/>
      <c r="M14" s="223"/>
      <c r="N14" s="223"/>
    </row>
    <row r="15" spans="1:14" s="232" customFormat="1" ht="47.25" hidden="1" x14ac:dyDescent="0.25">
      <c r="A15" s="367" t="s">
        <v>93</v>
      </c>
      <c r="B15" s="369" t="s">
        <v>434</v>
      </c>
      <c r="C15" s="370" t="s">
        <v>106</v>
      </c>
      <c r="D15" s="8" t="s">
        <v>125</v>
      </c>
      <c r="E15" s="4">
        <v>240</v>
      </c>
      <c r="F15" s="4"/>
      <c r="G15" s="163">
        <f>'Пр.4 Ведом23-25'!G959</f>
        <v>0</v>
      </c>
      <c r="H15" s="163">
        <f>'Пр.4 Ведом23-25'!H959</f>
        <v>0</v>
      </c>
      <c r="I15" s="163">
        <f>'Пр.4 Ведом23-25'!I959</f>
        <v>0</v>
      </c>
      <c r="J15" s="223"/>
      <c r="K15" s="223"/>
      <c r="L15" s="223"/>
      <c r="M15" s="223"/>
      <c r="N15" s="223"/>
    </row>
    <row r="16" spans="1:14" s="232" customFormat="1" ht="31.5" hidden="1" x14ac:dyDescent="0.25">
      <c r="A16" s="28" t="s">
        <v>240</v>
      </c>
      <c r="B16" s="369" t="s">
        <v>436</v>
      </c>
      <c r="C16" s="369" t="s">
        <v>106</v>
      </c>
      <c r="D16" s="8" t="s">
        <v>125</v>
      </c>
      <c r="E16" s="369" t="s">
        <v>94</v>
      </c>
      <c r="F16" s="369" t="s">
        <v>241</v>
      </c>
      <c r="G16" s="163">
        <f>G15</f>
        <v>0</v>
      </c>
      <c r="H16" s="163">
        <f t="shared" ref="H16:I16" si="2">H15</f>
        <v>0</v>
      </c>
      <c r="I16" s="163">
        <f t="shared" si="2"/>
        <v>0</v>
      </c>
      <c r="J16" s="223"/>
      <c r="K16" s="223"/>
      <c r="L16" s="223"/>
      <c r="M16" s="223"/>
      <c r="N16" s="223"/>
    </row>
    <row r="17" spans="1:14" s="232" customFormat="1" ht="31.5" x14ac:dyDescent="0.25">
      <c r="A17" s="23" t="s">
        <v>485</v>
      </c>
      <c r="B17" s="200" t="s">
        <v>395</v>
      </c>
      <c r="C17" s="200"/>
      <c r="D17" s="4"/>
      <c r="E17" s="4"/>
      <c r="F17" s="4"/>
      <c r="G17" s="403">
        <f>G18</f>
        <v>3386.5</v>
      </c>
      <c r="H17" s="403">
        <f t="shared" ref="H17:I18" si="3">H18</f>
        <v>3644.88</v>
      </c>
      <c r="I17" s="403">
        <f t="shared" si="3"/>
        <v>3876.87</v>
      </c>
      <c r="J17" s="223"/>
      <c r="K17" s="223"/>
      <c r="L17" s="223"/>
      <c r="M17" s="223"/>
      <c r="N17" s="223"/>
    </row>
    <row r="18" spans="1:14" s="232" customFormat="1" ht="15.75" x14ac:dyDescent="0.25">
      <c r="A18" s="20" t="s">
        <v>130</v>
      </c>
      <c r="B18" s="370" t="s">
        <v>395</v>
      </c>
      <c r="C18" s="370" t="s">
        <v>106</v>
      </c>
      <c r="D18" s="4"/>
      <c r="E18" s="4"/>
      <c r="F18" s="4"/>
      <c r="G18" s="163">
        <f>G19</f>
        <v>3386.5</v>
      </c>
      <c r="H18" s="163">
        <f t="shared" si="3"/>
        <v>3644.88</v>
      </c>
      <c r="I18" s="163">
        <f t="shared" si="3"/>
        <v>3876.87</v>
      </c>
      <c r="J18" s="223"/>
      <c r="K18" s="223"/>
      <c r="L18" s="223"/>
      <c r="M18" s="223"/>
      <c r="N18" s="223"/>
    </row>
    <row r="19" spans="1:14" s="232" customFormat="1" ht="15.75" x14ac:dyDescent="0.25">
      <c r="A19" s="20" t="s">
        <v>206</v>
      </c>
      <c r="B19" s="370" t="s">
        <v>395</v>
      </c>
      <c r="C19" s="370" t="s">
        <v>106</v>
      </c>
      <c r="D19" s="8" t="s">
        <v>125</v>
      </c>
      <c r="E19" s="4"/>
      <c r="F19" s="4"/>
      <c r="G19" s="163">
        <f>G20+G30</f>
        <v>3386.5</v>
      </c>
      <c r="H19" s="163">
        <f t="shared" ref="H19:I19" si="4">H20+H30</f>
        <v>3644.88</v>
      </c>
      <c r="I19" s="163">
        <f t="shared" si="4"/>
        <v>3876.87</v>
      </c>
      <c r="J19" s="223"/>
      <c r="K19" s="223"/>
      <c r="L19" s="223"/>
      <c r="M19" s="223"/>
      <c r="N19" s="223"/>
    </row>
    <row r="20" spans="1:14" s="232" customFormat="1" ht="15.75" x14ac:dyDescent="0.25">
      <c r="A20" s="20" t="s">
        <v>208</v>
      </c>
      <c r="B20" s="369" t="s">
        <v>436</v>
      </c>
      <c r="C20" s="370" t="s">
        <v>106</v>
      </c>
      <c r="D20" s="8" t="s">
        <v>125</v>
      </c>
      <c r="E20" s="4"/>
      <c r="F20" s="4"/>
      <c r="G20" s="163">
        <f>G21+G24+G27</f>
        <v>3386.5</v>
      </c>
      <c r="H20" s="163">
        <f t="shared" ref="H20:I20" si="5">H21+H24+H27</f>
        <v>3644.88</v>
      </c>
      <c r="I20" s="163">
        <f t="shared" si="5"/>
        <v>3876.87</v>
      </c>
      <c r="J20" s="223"/>
      <c r="K20" s="223"/>
      <c r="L20" s="223"/>
      <c r="M20" s="223"/>
      <c r="N20" s="223"/>
    </row>
    <row r="21" spans="1:14" s="232" customFormat="1" ht="78.75" hidden="1" x14ac:dyDescent="0.25">
      <c r="A21" s="367" t="s">
        <v>87</v>
      </c>
      <c r="B21" s="369" t="s">
        <v>436</v>
      </c>
      <c r="C21" s="370" t="s">
        <v>106</v>
      </c>
      <c r="D21" s="8" t="s">
        <v>125</v>
      </c>
      <c r="E21" s="4">
        <v>100</v>
      </c>
      <c r="F21" s="4"/>
      <c r="G21" s="163">
        <f>G22</f>
        <v>0</v>
      </c>
      <c r="H21" s="163">
        <f t="shared" ref="H21:I21" si="6">H22</f>
        <v>0</v>
      </c>
      <c r="I21" s="163">
        <f t="shared" si="6"/>
        <v>0</v>
      </c>
      <c r="J21" s="223"/>
      <c r="K21" s="223"/>
      <c r="L21" s="223"/>
      <c r="M21" s="223"/>
      <c r="N21" s="223"/>
    </row>
    <row r="22" spans="1:14" s="232" customFormat="1" ht="31.5" hidden="1" x14ac:dyDescent="0.25">
      <c r="A22" s="367" t="s">
        <v>171</v>
      </c>
      <c r="B22" s="369" t="s">
        <v>436</v>
      </c>
      <c r="C22" s="370" t="s">
        <v>106</v>
      </c>
      <c r="D22" s="8" t="s">
        <v>125</v>
      </c>
      <c r="E22" s="4">
        <v>110</v>
      </c>
      <c r="F22" s="4"/>
      <c r="G22" s="163">
        <f>'Пр.4 Ведом23-25'!G963</f>
        <v>0</v>
      </c>
      <c r="H22" s="163">
        <f>'Пр.4 Ведом23-25'!H963</f>
        <v>0</v>
      </c>
      <c r="I22" s="163">
        <f>'Пр.4 Ведом23-25'!I963</f>
        <v>0</v>
      </c>
      <c r="J22" s="223"/>
      <c r="K22" s="223"/>
      <c r="L22" s="223"/>
      <c r="M22" s="223"/>
      <c r="N22" s="223"/>
    </row>
    <row r="23" spans="1:14" s="232" customFormat="1" ht="47.25" hidden="1" x14ac:dyDescent="0.25">
      <c r="A23" s="28" t="s">
        <v>886</v>
      </c>
      <c r="B23" s="369" t="s">
        <v>436</v>
      </c>
      <c r="C23" s="369" t="s">
        <v>106</v>
      </c>
      <c r="D23" s="8" t="s">
        <v>125</v>
      </c>
      <c r="E23" s="369" t="s">
        <v>120</v>
      </c>
      <c r="F23" s="369" t="s">
        <v>241</v>
      </c>
      <c r="G23" s="163">
        <f>G22</f>
        <v>0</v>
      </c>
      <c r="H23" s="163">
        <f t="shared" ref="H23:I23" si="7">H22</f>
        <v>0</v>
      </c>
      <c r="I23" s="163">
        <f t="shared" si="7"/>
        <v>0</v>
      </c>
      <c r="J23" s="223"/>
      <c r="K23" s="223"/>
      <c r="L23" s="223"/>
      <c r="M23" s="223"/>
      <c r="N23" s="223"/>
    </row>
    <row r="24" spans="1:14" s="232" customFormat="1" ht="31.5" x14ac:dyDescent="0.25">
      <c r="A24" s="367" t="s">
        <v>91</v>
      </c>
      <c r="B24" s="369" t="s">
        <v>436</v>
      </c>
      <c r="C24" s="370" t="s">
        <v>106</v>
      </c>
      <c r="D24" s="8" t="s">
        <v>125</v>
      </c>
      <c r="E24" s="4">
        <v>200</v>
      </c>
      <c r="F24" s="4"/>
      <c r="G24" s="163">
        <f>G25</f>
        <v>3386.5</v>
      </c>
      <c r="H24" s="163">
        <f t="shared" ref="H24:I24" si="8">H25</f>
        <v>3644.88</v>
      </c>
      <c r="I24" s="163">
        <f t="shared" si="8"/>
        <v>3876.87</v>
      </c>
      <c r="J24" s="223"/>
      <c r="K24" s="223"/>
      <c r="L24" s="223"/>
      <c r="M24" s="223"/>
      <c r="N24" s="223"/>
    </row>
    <row r="25" spans="1:14" s="232" customFormat="1" ht="47.25" x14ac:dyDescent="0.25">
      <c r="A25" s="367" t="s">
        <v>93</v>
      </c>
      <c r="B25" s="369" t="s">
        <v>436</v>
      </c>
      <c r="C25" s="370" t="s">
        <v>106</v>
      </c>
      <c r="D25" s="8" t="s">
        <v>125</v>
      </c>
      <c r="E25" s="4">
        <v>240</v>
      </c>
      <c r="F25" s="4"/>
      <c r="G25" s="163">
        <f>'Пр.4 Ведом23-25'!G965</f>
        <v>3386.5</v>
      </c>
      <c r="H25" s="163">
        <f>'Пр.4 Ведом23-25'!H965</f>
        <v>3644.88</v>
      </c>
      <c r="I25" s="163">
        <f>'Пр.4 Ведом23-25'!I965</f>
        <v>3876.87</v>
      </c>
      <c r="J25" s="223"/>
      <c r="K25" s="223"/>
      <c r="L25" s="223"/>
      <c r="M25" s="223"/>
      <c r="N25" s="223"/>
    </row>
    <row r="26" spans="1:14" s="232" customFormat="1" ht="47.25" x14ac:dyDescent="0.25">
      <c r="A26" s="28" t="s">
        <v>886</v>
      </c>
      <c r="B26" s="369" t="s">
        <v>436</v>
      </c>
      <c r="C26" s="370" t="s">
        <v>106</v>
      </c>
      <c r="D26" s="8" t="s">
        <v>125</v>
      </c>
      <c r="E26" s="4">
        <v>240</v>
      </c>
      <c r="F26" s="4">
        <v>908</v>
      </c>
      <c r="G26" s="163">
        <f>G25</f>
        <v>3386.5</v>
      </c>
      <c r="H26" s="163">
        <f t="shared" ref="H26:I26" si="9">H25</f>
        <v>3644.88</v>
      </c>
      <c r="I26" s="163">
        <f t="shared" si="9"/>
        <v>3876.87</v>
      </c>
      <c r="J26" s="223"/>
      <c r="K26" s="223"/>
      <c r="L26" s="223"/>
      <c r="M26" s="223"/>
      <c r="N26" s="223"/>
    </row>
    <row r="27" spans="1:14" s="232" customFormat="1" ht="15.75" hidden="1" x14ac:dyDescent="0.25">
      <c r="A27" s="367" t="s">
        <v>95</v>
      </c>
      <c r="B27" s="369" t="s">
        <v>436</v>
      </c>
      <c r="C27" s="370" t="s">
        <v>106</v>
      </c>
      <c r="D27" s="8" t="s">
        <v>125</v>
      </c>
      <c r="E27" s="4">
        <v>800</v>
      </c>
      <c r="F27" s="4"/>
      <c r="G27" s="163">
        <f>G28</f>
        <v>0</v>
      </c>
      <c r="H27" s="163">
        <f t="shared" ref="H27:I27" si="10">H28</f>
        <v>0</v>
      </c>
      <c r="I27" s="163">
        <f t="shared" si="10"/>
        <v>0</v>
      </c>
      <c r="J27" s="223"/>
      <c r="K27" s="223"/>
      <c r="L27" s="223"/>
      <c r="M27" s="223"/>
      <c r="N27" s="223"/>
    </row>
    <row r="28" spans="1:14" s="232" customFormat="1" ht="15.75" hidden="1" x14ac:dyDescent="0.25">
      <c r="A28" s="367" t="s">
        <v>226</v>
      </c>
      <c r="B28" s="369" t="s">
        <v>436</v>
      </c>
      <c r="C28" s="369" t="s">
        <v>106</v>
      </c>
      <c r="D28" s="8" t="s">
        <v>125</v>
      </c>
      <c r="E28" s="4">
        <v>850</v>
      </c>
      <c r="F28" s="4"/>
      <c r="G28" s="163">
        <f>'Пр.4 Ведом23-25'!G967</f>
        <v>0</v>
      </c>
      <c r="H28" s="163">
        <f>'Пр.4 Ведом23-25'!H967</f>
        <v>0</v>
      </c>
      <c r="I28" s="163">
        <f>'Пр.4 Ведом23-25'!I967</f>
        <v>0</v>
      </c>
      <c r="J28" s="223"/>
      <c r="K28" s="223"/>
      <c r="L28" s="223"/>
      <c r="M28" s="223"/>
      <c r="N28" s="223"/>
    </row>
    <row r="29" spans="1:14" s="232" customFormat="1" ht="31.5" hidden="1" x14ac:dyDescent="0.25">
      <c r="A29" s="28" t="s">
        <v>240</v>
      </c>
      <c r="B29" s="369" t="s">
        <v>436</v>
      </c>
      <c r="C29" s="369" t="s">
        <v>106</v>
      </c>
      <c r="D29" s="8" t="s">
        <v>125</v>
      </c>
      <c r="E29" s="4">
        <v>850</v>
      </c>
      <c r="F29" s="4">
        <v>908</v>
      </c>
      <c r="G29" s="163">
        <f>G28</f>
        <v>0</v>
      </c>
      <c r="H29" s="163">
        <f t="shared" ref="H29:I29" si="11">H28</f>
        <v>0</v>
      </c>
      <c r="I29" s="163">
        <f t="shared" si="11"/>
        <v>0</v>
      </c>
      <c r="J29" s="223"/>
      <c r="K29" s="223"/>
      <c r="L29" s="223"/>
      <c r="M29" s="223"/>
      <c r="N29" s="223"/>
    </row>
    <row r="30" spans="1:14" s="232" customFormat="1" ht="15.75" hidden="1" x14ac:dyDescent="0.25">
      <c r="A30" s="90" t="s">
        <v>876</v>
      </c>
      <c r="B30" s="369" t="s">
        <v>877</v>
      </c>
      <c r="C30" s="369" t="s">
        <v>106</v>
      </c>
      <c r="D30" s="8" t="s">
        <v>125</v>
      </c>
      <c r="E30" s="4"/>
      <c r="F30" s="4"/>
      <c r="G30" s="163">
        <f>G31</f>
        <v>0</v>
      </c>
      <c r="H30" s="163">
        <f t="shared" ref="H30:I31" si="12">H31</f>
        <v>0</v>
      </c>
      <c r="I30" s="163">
        <f t="shared" si="12"/>
        <v>0</v>
      </c>
      <c r="J30" s="223"/>
      <c r="K30" s="223"/>
      <c r="L30" s="223"/>
      <c r="M30" s="223"/>
      <c r="N30" s="223"/>
    </row>
    <row r="31" spans="1:14" s="232" customFormat="1" ht="31.5" hidden="1" x14ac:dyDescent="0.25">
      <c r="A31" s="367" t="s">
        <v>91</v>
      </c>
      <c r="B31" s="369" t="s">
        <v>877</v>
      </c>
      <c r="C31" s="369" t="s">
        <v>106</v>
      </c>
      <c r="D31" s="8" t="s">
        <v>125</v>
      </c>
      <c r="E31" s="4">
        <v>200</v>
      </c>
      <c r="F31" s="4"/>
      <c r="G31" s="163">
        <f>G32</f>
        <v>0</v>
      </c>
      <c r="H31" s="163">
        <f t="shared" si="12"/>
        <v>0</v>
      </c>
      <c r="I31" s="163">
        <f t="shared" si="12"/>
        <v>0</v>
      </c>
      <c r="J31" s="223"/>
      <c r="K31" s="223"/>
      <c r="L31" s="223"/>
      <c r="M31" s="223"/>
      <c r="N31" s="223"/>
    </row>
    <row r="32" spans="1:14" s="232" customFormat="1" ht="47.25" hidden="1" x14ac:dyDescent="0.25">
      <c r="A32" s="367" t="s">
        <v>93</v>
      </c>
      <c r="B32" s="369" t="s">
        <v>877</v>
      </c>
      <c r="C32" s="369" t="s">
        <v>106</v>
      </c>
      <c r="D32" s="8" t="s">
        <v>125</v>
      </c>
      <c r="E32" s="4">
        <v>240</v>
      </c>
      <c r="F32" s="4"/>
      <c r="G32" s="163">
        <f>'Пр.4 Ведом23-25'!G970</f>
        <v>0</v>
      </c>
      <c r="H32" s="163">
        <f>'Пр.4 Ведом23-25'!H970</f>
        <v>0</v>
      </c>
      <c r="I32" s="163">
        <f>'Пр.4 Ведом23-25'!I970</f>
        <v>0</v>
      </c>
      <c r="J32" s="223"/>
      <c r="K32" s="223"/>
      <c r="L32" s="223"/>
      <c r="M32" s="223"/>
      <c r="N32" s="223"/>
    </row>
    <row r="33" spans="1:14" s="232" customFormat="1" ht="47.25" hidden="1" x14ac:dyDescent="0.25">
      <c r="A33" s="28" t="s">
        <v>886</v>
      </c>
      <c r="B33" s="369" t="s">
        <v>877</v>
      </c>
      <c r="C33" s="369" t="s">
        <v>106</v>
      </c>
      <c r="D33" s="8" t="s">
        <v>125</v>
      </c>
      <c r="E33" s="4">
        <v>240</v>
      </c>
      <c r="F33" s="4">
        <v>908</v>
      </c>
      <c r="G33" s="163">
        <f>G32</f>
        <v>0</v>
      </c>
      <c r="H33" s="163">
        <f t="shared" ref="H33:I33" si="13">H32</f>
        <v>0</v>
      </c>
      <c r="I33" s="163">
        <f t="shared" si="13"/>
        <v>0</v>
      </c>
      <c r="J33" s="223"/>
      <c r="K33" s="223"/>
      <c r="L33" s="223"/>
      <c r="M33" s="223"/>
      <c r="N33" s="223"/>
    </row>
    <row r="34" spans="1:14" s="232" customFormat="1" ht="47.25" x14ac:dyDescent="0.25">
      <c r="A34" s="199" t="s">
        <v>891</v>
      </c>
      <c r="B34" s="107" t="s">
        <v>172</v>
      </c>
      <c r="C34" s="107"/>
      <c r="D34" s="107"/>
      <c r="E34" s="107"/>
      <c r="F34" s="107"/>
      <c r="G34" s="403">
        <f>G35+G68+G76+G105+G129</f>
        <v>3588.3599999999997</v>
      </c>
      <c r="H34" s="403">
        <f t="shared" ref="H34:I34" si="14">H35+H68+H76+H105+H129</f>
        <v>3531.86</v>
      </c>
      <c r="I34" s="403">
        <f t="shared" si="14"/>
        <v>2248.3599999999997</v>
      </c>
      <c r="J34" s="223"/>
      <c r="K34" s="223"/>
      <c r="L34" s="223"/>
      <c r="M34" s="223"/>
      <c r="N34" s="223"/>
    </row>
    <row r="35" spans="1:14" s="232" customFormat="1" ht="31.5" x14ac:dyDescent="0.25">
      <c r="A35" s="199" t="s">
        <v>173</v>
      </c>
      <c r="B35" s="200" t="s">
        <v>174</v>
      </c>
      <c r="C35" s="200"/>
      <c r="D35" s="4"/>
      <c r="E35" s="4"/>
      <c r="F35" s="4"/>
      <c r="G35" s="403">
        <f>G36+G51+G61</f>
        <v>1295</v>
      </c>
      <c r="H35" s="403">
        <f t="shared" ref="H35:I35" si="15">H36+H51+H61</f>
        <v>1295</v>
      </c>
      <c r="I35" s="403">
        <f t="shared" si="15"/>
        <v>895</v>
      </c>
      <c r="J35" s="223"/>
      <c r="K35" s="223"/>
      <c r="L35" s="223"/>
      <c r="M35" s="223"/>
      <c r="N35" s="223"/>
    </row>
    <row r="36" spans="1:14" s="232" customFormat="1" ht="63" x14ac:dyDescent="0.25">
      <c r="A36" s="34" t="s">
        <v>459</v>
      </c>
      <c r="B36" s="200" t="s">
        <v>348</v>
      </c>
      <c r="C36" s="200"/>
      <c r="D36" s="4"/>
      <c r="E36" s="4"/>
      <c r="F36" s="4"/>
      <c r="G36" s="403">
        <f>G37</f>
        <v>870</v>
      </c>
      <c r="H36" s="403">
        <f t="shared" ref="H36:I37" si="16">H37</f>
        <v>870</v>
      </c>
      <c r="I36" s="403">
        <f t="shared" si="16"/>
        <v>870</v>
      </c>
      <c r="J36" s="223"/>
      <c r="K36" s="223"/>
      <c r="L36" s="223"/>
      <c r="M36" s="223"/>
      <c r="N36" s="223"/>
    </row>
    <row r="37" spans="1:14" s="232" customFormat="1" ht="15.75" x14ac:dyDescent="0.25">
      <c r="A37" s="367" t="s">
        <v>147</v>
      </c>
      <c r="B37" s="370" t="s">
        <v>348</v>
      </c>
      <c r="C37" s="370" t="s">
        <v>148</v>
      </c>
      <c r="D37" s="4"/>
      <c r="E37" s="4"/>
      <c r="F37" s="4"/>
      <c r="G37" s="163">
        <f>G38</f>
        <v>870</v>
      </c>
      <c r="H37" s="163">
        <f t="shared" si="16"/>
        <v>870</v>
      </c>
      <c r="I37" s="163">
        <f t="shared" si="16"/>
        <v>870</v>
      </c>
      <c r="J37" s="223"/>
      <c r="K37" s="223"/>
      <c r="L37" s="223"/>
      <c r="M37" s="223"/>
      <c r="N37" s="223"/>
    </row>
    <row r="38" spans="1:14" s="232" customFormat="1" ht="15.75" x14ac:dyDescent="0.25">
      <c r="A38" s="28" t="s">
        <v>1029</v>
      </c>
      <c r="B38" s="370" t="s">
        <v>348</v>
      </c>
      <c r="C38" s="370" t="s">
        <v>148</v>
      </c>
      <c r="D38" s="8" t="s">
        <v>148</v>
      </c>
      <c r="E38" s="4"/>
      <c r="F38" s="4"/>
      <c r="G38" s="163">
        <f>G39+G43+G47</f>
        <v>870</v>
      </c>
      <c r="H38" s="163">
        <f t="shared" ref="H38:I38" si="17">H39+H43+H47</f>
        <v>870</v>
      </c>
      <c r="I38" s="163">
        <f t="shared" si="17"/>
        <v>870</v>
      </c>
      <c r="J38" s="223"/>
      <c r="K38" s="223"/>
      <c r="L38" s="223"/>
      <c r="M38" s="223"/>
      <c r="N38" s="223"/>
    </row>
    <row r="39" spans="1:14" s="232" customFormat="1" ht="31.5" hidden="1" x14ac:dyDescent="0.25">
      <c r="A39" s="28" t="s">
        <v>465</v>
      </c>
      <c r="B39" s="370" t="s">
        <v>349</v>
      </c>
      <c r="C39" s="370" t="s">
        <v>148</v>
      </c>
      <c r="D39" s="8" t="s">
        <v>148</v>
      </c>
      <c r="E39" s="4"/>
      <c r="F39" s="4"/>
      <c r="G39" s="163">
        <f>G40</f>
        <v>0</v>
      </c>
      <c r="H39" s="163">
        <f t="shared" ref="H39:I40" si="18">H40</f>
        <v>0</v>
      </c>
      <c r="I39" s="163">
        <f t="shared" si="18"/>
        <v>0</v>
      </c>
      <c r="J39" s="223"/>
      <c r="K39" s="223"/>
      <c r="L39" s="223"/>
      <c r="M39" s="223"/>
      <c r="N39" s="223"/>
    </row>
    <row r="40" spans="1:14" s="232" customFormat="1" ht="78.75" hidden="1" x14ac:dyDescent="0.25">
      <c r="A40" s="367" t="s">
        <v>87</v>
      </c>
      <c r="B40" s="370" t="s">
        <v>349</v>
      </c>
      <c r="C40" s="370" t="s">
        <v>148</v>
      </c>
      <c r="D40" s="8" t="s">
        <v>148</v>
      </c>
      <c r="E40" s="4">
        <v>100</v>
      </c>
      <c r="F40" s="4"/>
      <c r="G40" s="163">
        <f>G41</f>
        <v>0</v>
      </c>
      <c r="H40" s="163">
        <f t="shared" si="18"/>
        <v>0</v>
      </c>
      <c r="I40" s="163">
        <f t="shared" si="18"/>
        <v>0</v>
      </c>
      <c r="J40" s="223"/>
      <c r="K40" s="223"/>
      <c r="L40" s="223"/>
      <c r="M40" s="223"/>
      <c r="N40" s="223"/>
    </row>
    <row r="41" spans="1:14" s="232" customFormat="1" ht="31.5" hidden="1" x14ac:dyDescent="0.25">
      <c r="A41" s="367" t="s">
        <v>171</v>
      </c>
      <c r="B41" s="370" t="s">
        <v>349</v>
      </c>
      <c r="C41" s="370" t="s">
        <v>148</v>
      </c>
      <c r="D41" s="8" t="s">
        <v>148</v>
      </c>
      <c r="E41" s="4">
        <v>110</v>
      </c>
      <c r="F41" s="4"/>
      <c r="G41" s="163">
        <f>'Пр.4 Ведом23-25'!G354</f>
        <v>0</v>
      </c>
      <c r="H41" s="163">
        <f>'Пр.4 Ведом23-25'!H354</f>
        <v>0</v>
      </c>
      <c r="I41" s="163">
        <f>'Пр.4 Ведом23-25'!I354</f>
        <v>0</v>
      </c>
      <c r="J41" s="223"/>
      <c r="K41" s="223"/>
      <c r="L41" s="223"/>
      <c r="M41" s="223"/>
      <c r="N41" s="223"/>
    </row>
    <row r="42" spans="1:14" s="232" customFormat="1" ht="47.25" hidden="1" x14ac:dyDescent="0.25">
      <c r="A42" s="28" t="s">
        <v>885</v>
      </c>
      <c r="B42" s="370" t="s">
        <v>349</v>
      </c>
      <c r="C42" s="370" t="s">
        <v>148</v>
      </c>
      <c r="D42" s="8" t="s">
        <v>148</v>
      </c>
      <c r="E42" s="4">
        <v>110</v>
      </c>
      <c r="F42" s="4">
        <v>903</v>
      </c>
      <c r="G42" s="163">
        <f>G41</f>
        <v>0</v>
      </c>
      <c r="H42" s="163">
        <f t="shared" ref="H42:I42" si="19">H41</f>
        <v>0</v>
      </c>
      <c r="I42" s="163">
        <f t="shared" si="19"/>
        <v>0</v>
      </c>
      <c r="J42" s="223"/>
      <c r="K42" s="223"/>
      <c r="L42" s="223"/>
      <c r="M42" s="223"/>
      <c r="N42" s="223"/>
    </row>
    <row r="43" spans="1:14" s="232" customFormat="1" ht="31.5" hidden="1" x14ac:dyDescent="0.25">
      <c r="A43" s="367" t="s">
        <v>460</v>
      </c>
      <c r="B43" s="370" t="s">
        <v>474</v>
      </c>
      <c r="C43" s="370" t="s">
        <v>148</v>
      </c>
      <c r="D43" s="8" t="s">
        <v>148</v>
      </c>
      <c r="E43" s="4"/>
      <c r="F43" s="4"/>
      <c r="G43" s="163">
        <f>G44</f>
        <v>0</v>
      </c>
      <c r="H43" s="163">
        <f t="shared" ref="H43:I44" si="20">H44</f>
        <v>0</v>
      </c>
      <c r="I43" s="163">
        <f t="shared" si="20"/>
        <v>0</v>
      </c>
      <c r="J43" s="223"/>
      <c r="K43" s="223"/>
      <c r="L43" s="223"/>
      <c r="M43" s="223"/>
      <c r="N43" s="223"/>
    </row>
    <row r="44" spans="1:14" s="232" customFormat="1" ht="31.5" hidden="1" x14ac:dyDescent="0.25">
      <c r="A44" s="367" t="s">
        <v>91</v>
      </c>
      <c r="B44" s="370" t="s">
        <v>474</v>
      </c>
      <c r="C44" s="370" t="s">
        <v>148</v>
      </c>
      <c r="D44" s="8" t="s">
        <v>148</v>
      </c>
      <c r="E44" s="4">
        <v>200</v>
      </c>
      <c r="F44" s="4"/>
      <c r="G44" s="163">
        <f>G45</f>
        <v>0</v>
      </c>
      <c r="H44" s="163">
        <f t="shared" si="20"/>
        <v>0</v>
      </c>
      <c r="I44" s="163">
        <f t="shared" si="20"/>
        <v>0</v>
      </c>
      <c r="J44" s="223"/>
      <c r="K44" s="223"/>
      <c r="L44" s="223"/>
      <c r="M44" s="223"/>
      <c r="N44" s="223"/>
    </row>
    <row r="45" spans="1:14" s="232" customFormat="1" ht="47.25" hidden="1" x14ac:dyDescent="0.25">
      <c r="A45" s="367" t="s">
        <v>93</v>
      </c>
      <c r="B45" s="370" t="s">
        <v>474</v>
      </c>
      <c r="C45" s="370" t="s">
        <v>148</v>
      </c>
      <c r="D45" s="8" t="s">
        <v>148</v>
      </c>
      <c r="E45" s="4">
        <v>240</v>
      </c>
      <c r="F45" s="4"/>
      <c r="G45" s="163">
        <f>'Пр.4 Ведом23-25'!G357</f>
        <v>0</v>
      </c>
      <c r="H45" s="163">
        <f>'Пр.4 Ведом23-25'!H357</f>
        <v>0</v>
      </c>
      <c r="I45" s="163">
        <f>'Пр.4 Ведом23-25'!I357</f>
        <v>0</v>
      </c>
      <c r="J45" s="223"/>
      <c r="K45" s="223"/>
      <c r="L45" s="223"/>
      <c r="M45" s="223"/>
      <c r="N45" s="223"/>
    </row>
    <row r="46" spans="1:14" s="232" customFormat="1" ht="47.25" hidden="1" x14ac:dyDescent="0.25">
      <c r="A46" s="28" t="s">
        <v>885</v>
      </c>
      <c r="B46" s="370" t="s">
        <v>474</v>
      </c>
      <c r="C46" s="370" t="s">
        <v>148</v>
      </c>
      <c r="D46" s="8" t="s">
        <v>148</v>
      </c>
      <c r="E46" s="4">
        <v>240</v>
      </c>
      <c r="F46" s="4">
        <v>903</v>
      </c>
      <c r="G46" s="163">
        <f>G45</f>
        <v>0</v>
      </c>
      <c r="H46" s="163">
        <f t="shared" ref="H46:I46" si="21">H45</f>
        <v>0</v>
      </c>
      <c r="I46" s="163">
        <f t="shared" si="21"/>
        <v>0</v>
      </c>
      <c r="J46" s="223"/>
      <c r="K46" s="223"/>
      <c r="L46" s="223"/>
      <c r="M46" s="223"/>
      <c r="N46" s="223"/>
    </row>
    <row r="47" spans="1:14" s="232" customFormat="1" ht="31.5" x14ac:dyDescent="0.25">
      <c r="A47" s="367" t="s">
        <v>829</v>
      </c>
      <c r="B47" s="370" t="s">
        <v>830</v>
      </c>
      <c r="C47" s="370" t="s">
        <v>148</v>
      </c>
      <c r="D47" s="8" t="s">
        <v>148</v>
      </c>
      <c r="E47" s="4"/>
      <c r="F47" s="4"/>
      <c r="G47" s="163">
        <f>G48</f>
        <v>870</v>
      </c>
      <c r="H47" s="163">
        <f t="shared" ref="H47:I48" si="22">H48</f>
        <v>870</v>
      </c>
      <c r="I47" s="163">
        <f t="shared" si="22"/>
        <v>870</v>
      </c>
      <c r="J47" s="223"/>
      <c r="K47" s="223"/>
      <c r="L47" s="223"/>
      <c r="M47" s="223"/>
      <c r="N47" s="223"/>
    </row>
    <row r="48" spans="1:14" s="232" customFormat="1" ht="47.25" x14ac:dyDescent="0.25">
      <c r="A48" s="367" t="s">
        <v>152</v>
      </c>
      <c r="B48" s="370" t="s">
        <v>830</v>
      </c>
      <c r="C48" s="370" t="s">
        <v>148</v>
      </c>
      <c r="D48" s="8" t="s">
        <v>148</v>
      </c>
      <c r="E48" s="4">
        <v>600</v>
      </c>
      <c r="F48" s="4"/>
      <c r="G48" s="163">
        <f>G49</f>
        <v>870</v>
      </c>
      <c r="H48" s="163">
        <f t="shared" si="22"/>
        <v>870</v>
      </c>
      <c r="I48" s="163">
        <f t="shared" si="22"/>
        <v>870</v>
      </c>
      <c r="J48" s="223"/>
      <c r="K48" s="223"/>
      <c r="L48" s="223"/>
      <c r="M48" s="223"/>
      <c r="N48" s="223"/>
    </row>
    <row r="49" spans="1:14" s="232" customFormat="1" ht="15.75" x14ac:dyDescent="0.25">
      <c r="A49" s="367" t="s">
        <v>154</v>
      </c>
      <c r="B49" s="370" t="s">
        <v>830</v>
      </c>
      <c r="C49" s="370" t="s">
        <v>148</v>
      </c>
      <c r="D49" s="8" t="s">
        <v>148</v>
      </c>
      <c r="E49" s="4">
        <v>610</v>
      </c>
      <c r="F49" s="4"/>
      <c r="G49" s="163">
        <f>'Пр.4 Ведом23-25'!G360</f>
        <v>870</v>
      </c>
      <c r="H49" s="163">
        <f>'Пр.4 Ведом23-25'!H360</f>
        <v>870</v>
      </c>
      <c r="I49" s="163">
        <f>'Пр.4 Ведом23-25'!I360</f>
        <v>870</v>
      </c>
      <c r="J49" s="223"/>
      <c r="K49" s="223"/>
      <c r="L49" s="223"/>
      <c r="M49" s="223"/>
      <c r="N49" s="223"/>
    </row>
    <row r="50" spans="1:14" s="232" customFormat="1" ht="47.25" x14ac:dyDescent="0.25">
      <c r="A50" s="28" t="s">
        <v>885</v>
      </c>
      <c r="B50" s="370" t="s">
        <v>830</v>
      </c>
      <c r="C50" s="370" t="s">
        <v>148</v>
      </c>
      <c r="D50" s="8" t="s">
        <v>148</v>
      </c>
      <c r="E50" s="4">
        <v>610</v>
      </c>
      <c r="F50" s="4">
        <v>903</v>
      </c>
      <c r="G50" s="163">
        <f>G49</f>
        <v>870</v>
      </c>
      <c r="H50" s="163">
        <f t="shared" ref="H50:I50" si="23">H49</f>
        <v>870</v>
      </c>
      <c r="I50" s="163">
        <f t="shared" si="23"/>
        <v>870</v>
      </c>
      <c r="J50" s="223"/>
      <c r="K50" s="223"/>
      <c r="L50" s="223"/>
      <c r="M50" s="223"/>
      <c r="N50" s="223"/>
    </row>
    <row r="51" spans="1:14" s="232" customFormat="1" ht="78.75" x14ac:dyDescent="0.25">
      <c r="A51" s="199" t="s">
        <v>461</v>
      </c>
      <c r="B51" s="200" t="s">
        <v>350</v>
      </c>
      <c r="C51" s="200"/>
      <c r="D51" s="4"/>
      <c r="E51" s="4"/>
      <c r="F51" s="4"/>
      <c r="G51" s="403">
        <f>G52</f>
        <v>400</v>
      </c>
      <c r="H51" s="403">
        <f t="shared" ref="H51:I53" si="24">H52</f>
        <v>400</v>
      </c>
      <c r="I51" s="403">
        <f t="shared" si="24"/>
        <v>0</v>
      </c>
      <c r="J51" s="223"/>
      <c r="K51" s="223"/>
      <c r="L51" s="223"/>
      <c r="M51" s="223"/>
      <c r="N51" s="223"/>
    </row>
    <row r="52" spans="1:14" s="232" customFormat="1" ht="15.75" x14ac:dyDescent="0.25">
      <c r="A52" s="367" t="s">
        <v>147</v>
      </c>
      <c r="B52" s="370" t="s">
        <v>350</v>
      </c>
      <c r="C52" s="370" t="s">
        <v>148</v>
      </c>
      <c r="D52" s="8"/>
      <c r="E52" s="4"/>
      <c r="F52" s="4"/>
      <c r="G52" s="163">
        <f>G53</f>
        <v>400</v>
      </c>
      <c r="H52" s="163">
        <f t="shared" si="24"/>
        <v>400</v>
      </c>
      <c r="I52" s="163">
        <f t="shared" si="24"/>
        <v>0</v>
      </c>
      <c r="J52" s="223"/>
      <c r="K52" s="223"/>
      <c r="L52" s="223"/>
      <c r="M52" s="223"/>
      <c r="N52" s="223"/>
    </row>
    <row r="53" spans="1:14" s="232" customFormat="1" ht="15.75" x14ac:dyDescent="0.25">
      <c r="A53" s="28" t="s">
        <v>196</v>
      </c>
      <c r="B53" s="370" t="s">
        <v>350</v>
      </c>
      <c r="C53" s="370" t="s">
        <v>148</v>
      </c>
      <c r="D53" s="8" t="s">
        <v>148</v>
      </c>
      <c r="E53" s="4"/>
      <c r="F53" s="4"/>
      <c r="G53" s="163">
        <f>G54</f>
        <v>400</v>
      </c>
      <c r="H53" s="163">
        <f t="shared" si="24"/>
        <v>400</v>
      </c>
      <c r="I53" s="163">
        <f t="shared" si="24"/>
        <v>0</v>
      </c>
      <c r="J53" s="223"/>
      <c r="K53" s="223"/>
      <c r="L53" s="223"/>
      <c r="M53" s="223"/>
      <c r="N53" s="223"/>
    </row>
    <row r="54" spans="1:14" s="232" customFormat="1" ht="15.75" x14ac:dyDescent="0.25">
      <c r="A54" s="367" t="s">
        <v>462</v>
      </c>
      <c r="B54" s="370" t="s">
        <v>355</v>
      </c>
      <c r="C54" s="370" t="s">
        <v>148</v>
      </c>
      <c r="D54" s="8" t="s">
        <v>148</v>
      </c>
      <c r="E54" s="4"/>
      <c r="F54" s="4"/>
      <c r="G54" s="163">
        <f>G55+G58</f>
        <v>400</v>
      </c>
      <c r="H54" s="163">
        <f t="shared" ref="H54:I54" si="25">H55+H58</f>
        <v>400</v>
      </c>
      <c r="I54" s="163">
        <f t="shared" si="25"/>
        <v>0</v>
      </c>
      <c r="J54" s="223"/>
      <c r="K54" s="223"/>
      <c r="L54" s="223"/>
      <c r="M54" s="223"/>
      <c r="N54" s="223"/>
    </row>
    <row r="55" spans="1:14" s="232" customFormat="1" ht="78.75" hidden="1" x14ac:dyDescent="0.25">
      <c r="A55" s="367" t="s">
        <v>87</v>
      </c>
      <c r="B55" s="370" t="s">
        <v>355</v>
      </c>
      <c r="C55" s="370" t="s">
        <v>148</v>
      </c>
      <c r="D55" s="8" t="s">
        <v>148</v>
      </c>
      <c r="E55" s="4">
        <v>100</v>
      </c>
      <c r="F55" s="4"/>
      <c r="G55" s="163">
        <f>G56</f>
        <v>0</v>
      </c>
      <c r="H55" s="163">
        <f t="shared" ref="H55:I55" si="26">H56</f>
        <v>0</v>
      </c>
      <c r="I55" s="163">
        <f t="shared" si="26"/>
        <v>0</v>
      </c>
      <c r="J55" s="223"/>
      <c r="K55" s="223"/>
      <c r="L55" s="223"/>
      <c r="M55" s="223"/>
      <c r="N55" s="223"/>
    </row>
    <row r="56" spans="1:14" s="232" customFormat="1" ht="31.5" hidden="1" x14ac:dyDescent="0.25">
      <c r="A56" s="367" t="s">
        <v>171</v>
      </c>
      <c r="B56" s="370" t="s">
        <v>355</v>
      </c>
      <c r="C56" s="370" t="s">
        <v>148</v>
      </c>
      <c r="D56" s="8" t="s">
        <v>148</v>
      </c>
      <c r="E56" s="4">
        <v>110</v>
      </c>
      <c r="F56" s="4"/>
      <c r="G56" s="163">
        <f>'Пр.4 Ведом23-25'!G364</f>
        <v>0</v>
      </c>
      <c r="H56" s="163">
        <f>'Пр.4 Ведом23-25'!H364</f>
        <v>0</v>
      </c>
      <c r="I56" s="163">
        <f>'Пр.4 Ведом23-25'!I364</f>
        <v>0</v>
      </c>
      <c r="J56" s="223"/>
      <c r="K56" s="223"/>
      <c r="L56" s="223"/>
      <c r="M56" s="223"/>
      <c r="N56" s="223"/>
    </row>
    <row r="57" spans="1:14" s="232" customFormat="1" ht="47.25" hidden="1" x14ac:dyDescent="0.25">
      <c r="A57" s="28" t="s">
        <v>885</v>
      </c>
      <c r="B57" s="370" t="s">
        <v>355</v>
      </c>
      <c r="C57" s="370" t="s">
        <v>148</v>
      </c>
      <c r="D57" s="8" t="s">
        <v>148</v>
      </c>
      <c r="E57" s="4">
        <v>110</v>
      </c>
      <c r="F57" s="4">
        <v>903</v>
      </c>
      <c r="G57" s="163">
        <f>G56</f>
        <v>0</v>
      </c>
      <c r="H57" s="163">
        <f t="shared" ref="H57:I57" si="27">H56</f>
        <v>0</v>
      </c>
      <c r="I57" s="163">
        <f t="shared" si="27"/>
        <v>0</v>
      </c>
      <c r="J57" s="223"/>
      <c r="K57" s="223"/>
      <c r="L57" s="223"/>
      <c r="M57" s="223"/>
      <c r="N57" s="223"/>
    </row>
    <row r="58" spans="1:14" s="232" customFormat="1" ht="31.5" x14ac:dyDescent="0.25">
      <c r="A58" s="367" t="s">
        <v>91</v>
      </c>
      <c r="B58" s="370" t="s">
        <v>355</v>
      </c>
      <c r="C58" s="370" t="s">
        <v>148</v>
      </c>
      <c r="D58" s="8" t="s">
        <v>148</v>
      </c>
      <c r="E58" s="4">
        <v>200</v>
      </c>
      <c r="F58" s="4"/>
      <c r="G58" s="163">
        <f>G59</f>
        <v>400</v>
      </c>
      <c r="H58" s="163">
        <f t="shared" ref="H58:I58" si="28">H59</f>
        <v>400</v>
      </c>
      <c r="I58" s="163">
        <f t="shared" si="28"/>
        <v>0</v>
      </c>
      <c r="J58" s="223"/>
      <c r="K58" s="223"/>
      <c r="L58" s="223"/>
      <c r="M58" s="223"/>
      <c r="N58" s="223"/>
    </row>
    <row r="59" spans="1:14" s="232" customFormat="1" ht="47.25" x14ac:dyDescent="0.25">
      <c r="A59" s="367" t="s">
        <v>93</v>
      </c>
      <c r="B59" s="370" t="s">
        <v>355</v>
      </c>
      <c r="C59" s="370" t="s">
        <v>148</v>
      </c>
      <c r="D59" s="8" t="s">
        <v>148</v>
      </c>
      <c r="E59" s="4">
        <v>240</v>
      </c>
      <c r="F59" s="4"/>
      <c r="G59" s="163">
        <f>'Пр.4 Ведом23-25'!G366</f>
        <v>400</v>
      </c>
      <c r="H59" s="163">
        <f>'Пр.4 Ведом23-25'!H366</f>
        <v>400</v>
      </c>
      <c r="I59" s="163">
        <f>'Пр.4 Ведом23-25'!I366</f>
        <v>0</v>
      </c>
      <c r="J59" s="223"/>
      <c r="K59" s="223"/>
      <c r="L59" s="223"/>
      <c r="M59" s="223"/>
      <c r="N59" s="223"/>
    </row>
    <row r="60" spans="1:14" s="232" customFormat="1" ht="47.25" x14ac:dyDescent="0.25">
      <c r="A60" s="28" t="s">
        <v>885</v>
      </c>
      <c r="B60" s="370" t="s">
        <v>355</v>
      </c>
      <c r="C60" s="370" t="s">
        <v>148</v>
      </c>
      <c r="D60" s="8" t="s">
        <v>148</v>
      </c>
      <c r="E60" s="4">
        <v>240</v>
      </c>
      <c r="F60" s="4">
        <v>903</v>
      </c>
      <c r="G60" s="163">
        <f>G59</f>
        <v>400</v>
      </c>
      <c r="H60" s="163">
        <f t="shared" ref="H60:I60" si="29">H59</f>
        <v>400</v>
      </c>
      <c r="I60" s="163">
        <f t="shared" si="29"/>
        <v>0</v>
      </c>
      <c r="J60" s="223"/>
      <c r="K60" s="223"/>
      <c r="L60" s="223"/>
      <c r="M60" s="223"/>
      <c r="N60" s="223"/>
    </row>
    <row r="61" spans="1:14" s="232" customFormat="1" ht="47.25" x14ac:dyDescent="0.25">
      <c r="A61" s="199" t="s">
        <v>467</v>
      </c>
      <c r="B61" s="200" t="s">
        <v>463</v>
      </c>
      <c r="C61" s="200"/>
      <c r="D61" s="4"/>
      <c r="E61" s="4"/>
      <c r="F61" s="4"/>
      <c r="G61" s="403">
        <f>G62</f>
        <v>25</v>
      </c>
      <c r="H61" s="403">
        <f t="shared" ref="H61:I65" si="30">H62</f>
        <v>25</v>
      </c>
      <c r="I61" s="403">
        <f t="shared" si="30"/>
        <v>25</v>
      </c>
      <c r="J61" s="223"/>
      <c r="K61" s="223"/>
      <c r="L61" s="223"/>
      <c r="M61" s="223"/>
      <c r="N61" s="223"/>
    </row>
    <row r="62" spans="1:14" s="232" customFormat="1" ht="15.75" x14ac:dyDescent="0.25">
      <c r="A62" s="367" t="s">
        <v>147</v>
      </c>
      <c r="B62" s="370" t="s">
        <v>463</v>
      </c>
      <c r="C62" s="200"/>
      <c r="D62" s="4"/>
      <c r="E62" s="4"/>
      <c r="F62" s="4"/>
      <c r="G62" s="163">
        <f>G63</f>
        <v>25</v>
      </c>
      <c r="H62" s="163">
        <f t="shared" si="30"/>
        <v>25</v>
      </c>
      <c r="I62" s="163">
        <f t="shared" si="30"/>
        <v>25</v>
      </c>
      <c r="J62" s="223"/>
      <c r="K62" s="223"/>
      <c r="L62" s="223"/>
      <c r="M62" s="223"/>
      <c r="N62" s="223"/>
    </row>
    <row r="63" spans="1:14" s="232" customFormat="1" ht="15.75" x14ac:dyDescent="0.25">
      <c r="A63" s="28" t="s">
        <v>1029</v>
      </c>
      <c r="B63" s="370" t="s">
        <v>463</v>
      </c>
      <c r="C63" s="200"/>
      <c r="D63" s="4"/>
      <c r="E63" s="4"/>
      <c r="F63" s="4"/>
      <c r="G63" s="163">
        <f>G64</f>
        <v>25</v>
      </c>
      <c r="H63" s="163">
        <f t="shared" si="30"/>
        <v>25</v>
      </c>
      <c r="I63" s="163">
        <f t="shared" si="30"/>
        <v>25</v>
      </c>
      <c r="J63" s="223"/>
      <c r="K63" s="223"/>
      <c r="L63" s="223"/>
      <c r="M63" s="223"/>
      <c r="N63" s="223"/>
    </row>
    <row r="64" spans="1:14" s="232" customFormat="1" ht="47.25" x14ac:dyDescent="0.25">
      <c r="A64" s="407" t="s">
        <v>464</v>
      </c>
      <c r="B64" s="370" t="s">
        <v>475</v>
      </c>
      <c r="C64" s="370" t="s">
        <v>148</v>
      </c>
      <c r="D64" s="8" t="s">
        <v>148</v>
      </c>
      <c r="E64" s="4"/>
      <c r="F64" s="4"/>
      <c r="G64" s="163">
        <f>G65</f>
        <v>25</v>
      </c>
      <c r="H64" s="163">
        <f t="shared" si="30"/>
        <v>25</v>
      </c>
      <c r="I64" s="163">
        <f t="shared" si="30"/>
        <v>25</v>
      </c>
      <c r="J64" s="223"/>
      <c r="K64" s="223"/>
      <c r="L64" s="223"/>
      <c r="M64" s="223"/>
      <c r="N64" s="223"/>
    </row>
    <row r="65" spans="1:14" s="232" customFormat="1" ht="31.5" x14ac:dyDescent="0.25">
      <c r="A65" s="367" t="s">
        <v>140</v>
      </c>
      <c r="B65" s="370" t="s">
        <v>475</v>
      </c>
      <c r="C65" s="370" t="s">
        <v>148</v>
      </c>
      <c r="D65" s="8" t="s">
        <v>148</v>
      </c>
      <c r="E65" s="4">
        <v>300</v>
      </c>
      <c r="F65" s="4"/>
      <c r="G65" s="163">
        <f>G66</f>
        <v>25</v>
      </c>
      <c r="H65" s="163">
        <f t="shared" si="30"/>
        <v>25</v>
      </c>
      <c r="I65" s="163">
        <f t="shared" si="30"/>
        <v>25</v>
      </c>
      <c r="J65" s="223"/>
      <c r="K65" s="223"/>
      <c r="L65" s="223"/>
      <c r="M65" s="223"/>
      <c r="N65" s="223"/>
    </row>
    <row r="66" spans="1:14" s="232" customFormat="1" ht="31.5" x14ac:dyDescent="0.25">
      <c r="A66" s="367" t="s">
        <v>142</v>
      </c>
      <c r="B66" s="370" t="s">
        <v>475</v>
      </c>
      <c r="C66" s="370" t="s">
        <v>148</v>
      </c>
      <c r="D66" s="8" t="s">
        <v>148</v>
      </c>
      <c r="E66" s="4">
        <v>320</v>
      </c>
      <c r="F66" s="4"/>
      <c r="G66" s="163">
        <f>'Пр.4 Ведом23-25'!G370</f>
        <v>25</v>
      </c>
      <c r="H66" s="163">
        <f>'Пр.4 Ведом23-25'!H370</f>
        <v>25</v>
      </c>
      <c r="I66" s="163">
        <f>'Пр.4 Ведом23-25'!I370</f>
        <v>25</v>
      </c>
      <c r="J66" s="223"/>
      <c r="K66" s="223"/>
      <c r="L66" s="223"/>
      <c r="M66" s="223"/>
      <c r="N66" s="223"/>
    </row>
    <row r="67" spans="1:14" s="232" customFormat="1" ht="47.25" x14ac:dyDescent="0.25">
      <c r="A67" s="28" t="s">
        <v>885</v>
      </c>
      <c r="B67" s="370" t="s">
        <v>475</v>
      </c>
      <c r="C67" s="370" t="s">
        <v>148</v>
      </c>
      <c r="D67" s="8" t="s">
        <v>148</v>
      </c>
      <c r="E67" s="4">
        <v>320</v>
      </c>
      <c r="F67" s="4">
        <v>903</v>
      </c>
      <c r="G67" s="163">
        <f>G66</f>
        <v>25</v>
      </c>
      <c r="H67" s="163">
        <f t="shared" ref="H67:I67" si="31">H66</f>
        <v>25</v>
      </c>
      <c r="I67" s="163">
        <f t="shared" si="31"/>
        <v>25</v>
      </c>
      <c r="J67" s="223"/>
      <c r="K67" s="223"/>
      <c r="L67" s="223"/>
      <c r="M67" s="223"/>
      <c r="N67" s="223"/>
    </row>
    <row r="68" spans="1:14" s="232" customFormat="1" ht="31.5" x14ac:dyDescent="0.25">
      <c r="A68" s="199" t="s">
        <v>177</v>
      </c>
      <c r="B68" s="200" t="s">
        <v>178</v>
      </c>
      <c r="C68" s="200"/>
      <c r="D68" s="4"/>
      <c r="E68" s="4"/>
      <c r="F68" s="4"/>
      <c r="G68" s="403">
        <f t="shared" ref="G68:I73" si="32">G69</f>
        <v>314</v>
      </c>
      <c r="H68" s="403">
        <f t="shared" si="32"/>
        <v>314</v>
      </c>
      <c r="I68" s="403">
        <f t="shared" si="32"/>
        <v>314</v>
      </c>
      <c r="J68" s="223"/>
      <c r="K68" s="223"/>
      <c r="L68" s="223"/>
      <c r="M68" s="223"/>
      <c r="N68" s="223"/>
    </row>
    <row r="69" spans="1:14" s="232" customFormat="1" ht="31.5" x14ac:dyDescent="0.25">
      <c r="A69" s="199" t="s">
        <v>358</v>
      </c>
      <c r="B69" s="200" t="s">
        <v>357</v>
      </c>
      <c r="C69" s="200"/>
      <c r="D69" s="4"/>
      <c r="E69" s="4"/>
      <c r="F69" s="4"/>
      <c r="G69" s="403">
        <f t="shared" si="32"/>
        <v>314</v>
      </c>
      <c r="H69" s="403">
        <f t="shared" si="32"/>
        <v>314</v>
      </c>
      <c r="I69" s="403">
        <f t="shared" si="32"/>
        <v>314</v>
      </c>
      <c r="J69" s="223"/>
      <c r="K69" s="223"/>
      <c r="L69" s="223"/>
      <c r="M69" s="223"/>
      <c r="N69" s="223"/>
    </row>
    <row r="70" spans="1:14" s="232" customFormat="1" ht="15.75" x14ac:dyDescent="0.25">
      <c r="A70" s="367" t="s">
        <v>136</v>
      </c>
      <c r="B70" s="370" t="s">
        <v>357</v>
      </c>
      <c r="C70" s="370" t="s">
        <v>137</v>
      </c>
      <c r="D70" s="4"/>
      <c r="E70" s="4"/>
      <c r="F70" s="4"/>
      <c r="G70" s="163">
        <f t="shared" si="32"/>
        <v>314</v>
      </c>
      <c r="H70" s="163">
        <f t="shared" si="32"/>
        <v>314</v>
      </c>
      <c r="I70" s="163">
        <f t="shared" si="32"/>
        <v>314</v>
      </c>
      <c r="J70" s="223"/>
      <c r="K70" s="223"/>
      <c r="L70" s="223"/>
      <c r="M70" s="223"/>
      <c r="N70" s="223"/>
    </row>
    <row r="71" spans="1:14" s="232" customFormat="1" ht="15.75" x14ac:dyDescent="0.25">
      <c r="A71" s="367" t="s">
        <v>144</v>
      </c>
      <c r="B71" s="370" t="s">
        <v>357</v>
      </c>
      <c r="C71" s="370" t="s">
        <v>137</v>
      </c>
      <c r="D71" s="8" t="s">
        <v>123</v>
      </c>
      <c r="E71" s="4"/>
      <c r="F71" s="4"/>
      <c r="G71" s="163">
        <f t="shared" si="32"/>
        <v>314</v>
      </c>
      <c r="H71" s="163">
        <f t="shared" si="32"/>
        <v>314</v>
      </c>
      <c r="I71" s="163">
        <f t="shared" si="32"/>
        <v>314</v>
      </c>
      <c r="J71" s="223"/>
      <c r="K71" s="223"/>
      <c r="L71" s="223"/>
      <c r="M71" s="223"/>
      <c r="N71" s="223"/>
    </row>
    <row r="72" spans="1:14" s="232" customFormat="1" ht="31.5" x14ac:dyDescent="0.25">
      <c r="A72" s="367" t="s">
        <v>302</v>
      </c>
      <c r="B72" s="370" t="s">
        <v>359</v>
      </c>
      <c r="C72" s="370" t="s">
        <v>137</v>
      </c>
      <c r="D72" s="8" t="s">
        <v>123</v>
      </c>
      <c r="E72" s="4"/>
      <c r="F72" s="4"/>
      <c r="G72" s="163">
        <f t="shared" si="32"/>
        <v>314</v>
      </c>
      <c r="H72" s="163">
        <f t="shared" si="32"/>
        <v>314</v>
      </c>
      <c r="I72" s="163">
        <f t="shared" si="32"/>
        <v>314</v>
      </c>
      <c r="J72" s="223"/>
      <c r="K72" s="223"/>
      <c r="L72" s="223"/>
      <c r="M72" s="223"/>
      <c r="N72" s="223"/>
    </row>
    <row r="73" spans="1:14" s="232" customFormat="1" ht="31.5" x14ac:dyDescent="0.25">
      <c r="A73" s="367" t="s">
        <v>140</v>
      </c>
      <c r="B73" s="370" t="s">
        <v>359</v>
      </c>
      <c r="C73" s="370" t="s">
        <v>137</v>
      </c>
      <c r="D73" s="8" t="s">
        <v>123</v>
      </c>
      <c r="E73" s="4">
        <v>300</v>
      </c>
      <c r="F73" s="4"/>
      <c r="G73" s="163">
        <f t="shared" si="32"/>
        <v>314</v>
      </c>
      <c r="H73" s="163">
        <f t="shared" si="32"/>
        <v>314</v>
      </c>
      <c r="I73" s="163">
        <f t="shared" si="32"/>
        <v>314</v>
      </c>
      <c r="J73" s="223"/>
      <c r="K73" s="223"/>
      <c r="L73" s="223"/>
      <c r="M73" s="223"/>
      <c r="N73" s="223"/>
    </row>
    <row r="74" spans="1:14" s="232" customFormat="1" ht="31.5" x14ac:dyDescent="0.25">
      <c r="A74" s="367" t="s">
        <v>142</v>
      </c>
      <c r="B74" s="370" t="s">
        <v>359</v>
      </c>
      <c r="C74" s="370" t="s">
        <v>137</v>
      </c>
      <c r="D74" s="8" t="s">
        <v>123</v>
      </c>
      <c r="E74" s="4">
        <v>320</v>
      </c>
      <c r="F74" s="4"/>
      <c r="G74" s="163">
        <f>'Пр.4 Ведом23-25'!G513</f>
        <v>314</v>
      </c>
      <c r="H74" s="163">
        <f>'Пр.4 Ведом23-25'!H513</f>
        <v>314</v>
      </c>
      <c r="I74" s="163">
        <f>'Пр.4 Ведом23-25'!I513</f>
        <v>314</v>
      </c>
      <c r="J74" s="223"/>
      <c r="K74" s="223"/>
      <c r="L74" s="223"/>
      <c r="M74" s="223"/>
      <c r="N74" s="223"/>
    </row>
    <row r="75" spans="1:14" s="232" customFormat="1" ht="47.25" x14ac:dyDescent="0.25">
      <c r="A75" s="28" t="s">
        <v>885</v>
      </c>
      <c r="B75" s="370" t="s">
        <v>359</v>
      </c>
      <c r="C75" s="370" t="s">
        <v>137</v>
      </c>
      <c r="D75" s="8" t="s">
        <v>123</v>
      </c>
      <c r="E75" s="4">
        <v>320</v>
      </c>
      <c r="F75" s="4">
        <v>903</v>
      </c>
      <c r="G75" s="163">
        <f>G74</f>
        <v>314</v>
      </c>
      <c r="H75" s="163">
        <f t="shared" ref="H75:I75" si="33">H74</f>
        <v>314</v>
      </c>
      <c r="I75" s="163">
        <f t="shared" si="33"/>
        <v>314</v>
      </c>
      <c r="J75" s="223"/>
      <c r="K75" s="223"/>
      <c r="L75" s="223"/>
      <c r="M75" s="223"/>
      <c r="N75" s="223"/>
    </row>
    <row r="76" spans="1:14" s="232" customFormat="1" ht="63" x14ac:dyDescent="0.25">
      <c r="A76" s="199" t="s">
        <v>182</v>
      </c>
      <c r="B76" s="200" t="s">
        <v>179</v>
      </c>
      <c r="C76" s="200"/>
      <c r="D76" s="4"/>
      <c r="E76" s="4"/>
      <c r="F76" s="4"/>
      <c r="G76" s="403">
        <f>G77+G84+G91+G98</f>
        <v>215.06</v>
      </c>
      <c r="H76" s="403">
        <f t="shared" ref="H76:I76" si="34">H77+H84+H91+H98</f>
        <v>215.06</v>
      </c>
      <c r="I76" s="403">
        <f t="shared" si="34"/>
        <v>215.06</v>
      </c>
      <c r="J76" s="223"/>
      <c r="K76" s="223"/>
      <c r="L76" s="223"/>
      <c r="M76" s="223"/>
      <c r="N76" s="223"/>
    </row>
    <row r="77" spans="1:14" s="232" customFormat="1" ht="47.25" hidden="1" x14ac:dyDescent="0.25">
      <c r="A77" s="116" t="s">
        <v>472</v>
      </c>
      <c r="B77" s="200" t="s">
        <v>360</v>
      </c>
      <c r="C77" s="370"/>
      <c r="D77" s="4"/>
      <c r="E77" s="4"/>
      <c r="F77" s="4"/>
      <c r="G77" s="403">
        <f>G78</f>
        <v>0</v>
      </c>
      <c r="H77" s="403">
        <f t="shared" ref="H77:I81" si="35">H78</f>
        <v>0</v>
      </c>
      <c r="I77" s="403">
        <f t="shared" si="35"/>
        <v>0</v>
      </c>
      <c r="J77" s="223"/>
      <c r="K77" s="223"/>
      <c r="L77" s="223"/>
      <c r="M77" s="223"/>
      <c r="N77" s="223"/>
    </row>
    <row r="78" spans="1:14" s="232" customFormat="1" ht="15.75" hidden="1" x14ac:dyDescent="0.25">
      <c r="A78" s="367" t="s">
        <v>130</v>
      </c>
      <c r="B78" s="370" t="s">
        <v>360</v>
      </c>
      <c r="C78" s="370" t="s">
        <v>106</v>
      </c>
      <c r="D78" s="8"/>
      <c r="E78" s="4"/>
      <c r="F78" s="4"/>
      <c r="G78" s="163">
        <f>G79</f>
        <v>0</v>
      </c>
      <c r="H78" s="163">
        <f t="shared" si="35"/>
        <v>0</v>
      </c>
      <c r="I78" s="163">
        <f t="shared" si="35"/>
        <v>0</v>
      </c>
      <c r="J78" s="223"/>
      <c r="K78" s="223"/>
      <c r="L78" s="223"/>
      <c r="M78" s="223"/>
      <c r="N78" s="223"/>
    </row>
    <row r="79" spans="1:14" s="232" customFormat="1" ht="31.5" hidden="1" x14ac:dyDescent="0.25">
      <c r="A79" s="367" t="s">
        <v>134</v>
      </c>
      <c r="B79" s="370" t="s">
        <v>360</v>
      </c>
      <c r="C79" s="370" t="s">
        <v>106</v>
      </c>
      <c r="D79" s="8" t="s">
        <v>135</v>
      </c>
      <c r="E79" s="4"/>
      <c r="F79" s="4"/>
      <c r="G79" s="163">
        <f>G80</f>
        <v>0</v>
      </c>
      <c r="H79" s="163">
        <f t="shared" si="35"/>
        <v>0</v>
      </c>
      <c r="I79" s="163">
        <f t="shared" si="35"/>
        <v>0</v>
      </c>
      <c r="J79" s="223"/>
      <c r="K79" s="223"/>
      <c r="L79" s="223"/>
      <c r="M79" s="223"/>
      <c r="N79" s="223"/>
    </row>
    <row r="80" spans="1:14" ht="63" hidden="1" x14ac:dyDescent="0.25">
      <c r="A80" s="367" t="s">
        <v>508</v>
      </c>
      <c r="B80" s="370" t="s">
        <v>635</v>
      </c>
      <c r="C80" s="370" t="s">
        <v>106</v>
      </c>
      <c r="D80" s="8" t="s">
        <v>135</v>
      </c>
      <c r="E80" s="370"/>
      <c r="F80" s="6"/>
      <c r="G80" s="195">
        <f>G81</f>
        <v>0</v>
      </c>
      <c r="H80" s="195">
        <f t="shared" si="35"/>
        <v>0</v>
      </c>
      <c r="I80" s="195">
        <f t="shared" si="35"/>
        <v>0</v>
      </c>
    </row>
    <row r="81" spans="1:14" s="112" customFormat="1" ht="31.5" hidden="1" x14ac:dyDescent="0.25">
      <c r="A81" s="367" t="s">
        <v>140</v>
      </c>
      <c r="B81" s="370" t="s">
        <v>635</v>
      </c>
      <c r="C81" s="370" t="s">
        <v>106</v>
      </c>
      <c r="D81" s="8" t="s">
        <v>135</v>
      </c>
      <c r="E81" s="370" t="s">
        <v>141</v>
      </c>
      <c r="F81" s="369"/>
      <c r="G81" s="196">
        <f>G82</f>
        <v>0</v>
      </c>
      <c r="H81" s="196">
        <f t="shared" si="35"/>
        <v>0</v>
      </c>
      <c r="I81" s="196">
        <f t="shared" si="35"/>
        <v>0</v>
      </c>
      <c r="J81" s="223"/>
      <c r="K81" s="223"/>
      <c r="L81" s="223"/>
      <c r="M81" s="223"/>
      <c r="N81" s="223"/>
    </row>
    <row r="82" spans="1:14" ht="31.5" hidden="1" x14ac:dyDescent="0.25">
      <c r="A82" s="367" t="s">
        <v>142</v>
      </c>
      <c r="B82" s="370" t="s">
        <v>635</v>
      </c>
      <c r="C82" s="370" t="s">
        <v>106</v>
      </c>
      <c r="D82" s="8" t="s">
        <v>135</v>
      </c>
      <c r="E82" s="370" t="s">
        <v>143</v>
      </c>
      <c r="F82" s="369"/>
      <c r="G82" s="196">
        <f>'Пр.4 Ведом23-25'!G297</f>
        <v>0</v>
      </c>
      <c r="H82" s="196">
        <f>'Пр.4 Ведом23-25'!H297</f>
        <v>0</v>
      </c>
      <c r="I82" s="196">
        <f>'Пр.4 Ведом23-25'!I297</f>
        <v>0</v>
      </c>
    </row>
    <row r="83" spans="1:14" s="232" customFormat="1" ht="47.25" hidden="1" x14ac:dyDescent="0.25">
      <c r="A83" s="28" t="s">
        <v>885</v>
      </c>
      <c r="B83" s="370" t="s">
        <v>635</v>
      </c>
      <c r="C83" s="370" t="s">
        <v>106</v>
      </c>
      <c r="D83" s="8" t="s">
        <v>135</v>
      </c>
      <c r="E83" s="370" t="s">
        <v>143</v>
      </c>
      <c r="F83" s="369" t="s">
        <v>242</v>
      </c>
      <c r="G83" s="196">
        <f>G82</f>
        <v>0</v>
      </c>
      <c r="H83" s="196">
        <f t="shared" ref="H83:I83" si="36">H82</f>
        <v>0</v>
      </c>
      <c r="I83" s="196">
        <f t="shared" si="36"/>
        <v>0</v>
      </c>
      <c r="J83" s="223"/>
      <c r="K83" s="223"/>
      <c r="L83" s="223"/>
      <c r="M83" s="223"/>
      <c r="N83" s="223"/>
    </row>
    <row r="84" spans="1:14" ht="47.25" x14ac:dyDescent="0.25">
      <c r="A84" s="199" t="s">
        <v>471</v>
      </c>
      <c r="B84" s="200" t="s">
        <v>561</v>
      </c>
      <c r="C84" s="200"/>
      <c r="D84" s="7"/>
      <c r="E84" s="200"/>
      <c r="F84" s="6"/>
      <c r="G84" s="195">
        <f>G85</f>
        <v>215.06</v>
      </c>
      <c r="H84" s="195">
        <f t="shared" ref="H84:I88" si="37">H85</f>
        <v>215.06</v>
      </c>
      <c r="I84" s="195">
        <f t="shared" si="37"/>
        <v>215.06</v>
      </c>
    </row>
    <row r="85" spans="1:14" s="232" customFormat="1" ht="15.75" x14ac:dyDescent="0.25">
      <c r="A85" s="367" t="s">
        <v>130</v>
      </c>
      <c r="B85" s="370" t="s">
        <v>561</v>
      </c>
      <c r="C85" s="370" t="s">
        <v>106</v>
      </c>
      <c r="D85" s="8"/>
      <c r="E85" s="200"/>
      <c r="F85" s="6"/>
      <c r="G85" s="196">
        <f>G86</f>
        <v>215.06</v>
      </c>
      <c r="H85" s="196">
        <f t="shared" si="37"/>
        <v>215.06</v>
      </c>
      <c r="I85" s="196">
        <f t="shared" si="37"/>
        <v>215.06</v>
      </c>
      <c r="J85" s="223"/>
      <c r="K85" s="223"/>
      <c r="L85" s="223"/>
      <c r="M85" s="223"/>
      <c r="N85" s="223"/>
    </row>
    <row r="86" spans="1:14" s="232" customFormat="1" ht="31.5" x14ac:dyDescent="0.25">
      <c r="A86" s="367" t="s">
        <v>134</v>
      </c>
      <c r="B86" s="370" t="s">
        <v>561</v>
      </c>
      <c r="C86" s="370" t="s">
        <v>106</v>
      </c>
      <c r="D86" s="8" t="s">
        <v>135</v>
      </c>
      <c r="E86" s="200"/>
      <c r="F86" s="6"/>
      <c r="G86" s="196">
        <f>G87</f>
        <v>215.06</v>
      </c>
      <c r="H86" s="196">
        <f t="shared" si="37"/>
        <v>215.06</v>
      </c>
      <c r="I86" s="196">
        <f t="shared" si="37"/>
        <v>215.06</v>
      </c>
      <c r="J86" s="223"/>
      <c r="K86" s="223"/>
      <c r="L86" s="223"/>
      <c r="M86" s="223"/>
      <c r="N86" s="223"/>
    </row>
    <row r="87" spans="1:14" s="112" customFormat="1" ht="110.25" x14ac:dyDescent="0.25">
      <c r="A87" s="367" t="s">
        <v>184</v>
      </c>
      <c r="B87" s="370" t="s">
        <v>562</v>
      </c>
      <c r="C87" s="370" t="s">
        <v>106</v>
      </c>
      <c r="D87" s="8" t="s">
        <v>135</v>
      </c>
      <c r="E87" s="370"/>
      <c r="F87" s="369"/>
      <c r="G87" s="196">
        <f>G88</f>
        <v>215.06</v>
      </c>
      <c r="H87" s="196">
        <f t="shared" si="37"/>
        <v>215.06</v>
      </c>
      <c r="I87" s="196">
        <f t="shared" si="37"/>
        <v>215.06</v>
      </c>
      <c r="J87" s="223"/>
      <c r="K87" s="223"/>
      <c r="L87" s="223"/>
      <c r="M87" s="223"/>
      <c r="N87" s="223"/>
    </row>
    <row r="88" spans="1:14" s="112" customFormat="1" ht="47.25" x14ac:dyDescent="0.25">
      <c r="A88" s="367" t="s">
        <v>152</v>
      </c>
      <c r="B88" s="370" t="s">
        <v>562</v>
      </c>
      <c r="C88" s="370" t="s">
        <v>106</v>
      </c>
      <c r="D88" s="8" t="s">
        <v>135</v>
      </c>
      <c r="E88" s="370" t="s">
        <v>153</v>
      </c>
      <c r="F88" s="369"/>
      <c r="G88" s="196">
        <f>G89</f>
        <v>215.06</v>
      </c>
      <c r="H88" s="196">
        <f t="shared" si="37"/>
        <v>215.06</v>
      </c>
      <c r="I88" s="196">
        <f t="shared" si="37"/>
        <v>215.06</v>
      </c>
      <c r="J88" s="223"/>
      <c r="K88" s="223"/>
      <c r="L88" s="223"/>
      <c r="M88" s="223"/>
      <c r="N88" s="223"/>
    </row>
    <row r="89" spans="1:14" s="112" customFormat="1" ht="63" x14ac:dyDescent="0.25">
      <c r="A89" s="367" t="s">
        <v>504</v>
      </c>
      <c r="B89" s="370" t="s">
        <v>562</v>
      </c>
      <c r="C89" s="370" t="s">
        <v>106</v>
      </c>
      <c r="D89" s="8" t="s">
        <v>135</v>
      </c>
      <c r="E89" s="370" t="s">
        <v>183</v>
      </c>
      <c r="F89" s="369"/>
      <c r="G89" s="196">
        <f>'Пр.4 Ведом23-25'!G301</f>
        <v>215.06</v>
      </c>
      <c r="H89" s="196">
        <f>'Пр.4 Ведом23-25'!H301</f>
        <v>215.06</v>
      </c>
      <c r="I89" s="196">
        <f>'Пр.4 Ведом23-25'!I301</f>
        <v>215.06</v>
      </c>
      <c r="J89" s="223"/>
      <c r="K89" s="223"/>
      <c r="L89" s="223"/>
      <c r="M89" s="223"/>
      <c r="N89" s="223"/>
    </row>
    <row r="90" spans="1:14" s="232" customFormat="1" ht="47.25" x14ac:dyDescent="0.25">
      <c r="A90" s="28" t="s">
        <v>885</v>
      </c>
      <c r="B90" s="370" t="s">
        <v>562</v>
      </c>
      <c r="C90" s="370" t="s">
        <v>106</v>
      </c>
      <c r="D90" s="8" t="s">
        <v>135</v>
      </c>
      <c r="E90" s="370" t="s">
        <v>183</v>
      </c>
      <c r="F90" s="369" t="s">
        <v>242</v>
      </c>
      <c r="G90" s="196">
        <f>G89</f>
        <v>215.06</v>
      </c>
      <c r="H90" s="196">
        <f t="shared" ref="H90:I90" si="38">H89</f>
        <v>215.06</v>
      </c>
      <c r="I90" s="196">
        <f t="shared" si="38"/>
        <v>215.06</v>
      </c>
      <c r="J90" s="223"/>
      <c r="K90" s="223"/>
      <c r="L90" s="223"/>
      <c r="M90" s="223"/>
      <c r="N90" s="223"/>
    </row>
    <row r="91" spans="1:14" s="112" customFormat="1" ht="31.5" hidden="1" x14ac:dyDescent="0.25">
      <c r="A91" s="199" t="s">
        <v>429</v>
      </c>
      <c r="B91" s="200" t="s">
        <v>633</v>
      </c>
      <c r="C91" s="370"/>
      <c r="D91" s="8"/>
      <c r="E91" s="200"/>
      <c r="F91" s="6"/>
      <c r="G91" s="195">
        <f>G92</f>
        <v>0</v>
      </c>
      <c r="H91" s="195">
        <f t="shared" ref="H91:I95" si="39">H92</f>
        <v>0</v>
      </c>
      <c r="I91" s="195">
        <f t="shared" si="39"/>
        <v>0</v>
      </c>
      <c r="J91" s="223"/>
      <c r="K91" s="223"/>
      <c r="L91" s="223"/>
      <c r="M91" s="223"/>
      <c r="N91" s="223"/>
    </row>
    <row r="92" spans="1:14" s="232" customFormat="1" ht="15.75" hidden="1" x14ac:dyDescent="0.25">
      <c r="A92" s="367" t="s">
        <v>130</v>
      </c>
      <c r="B92" s="370" t="s">
        <v>633</v>
      </c>
      <c r="C92" s="370" t="s">
        <v>106</v>
      </c>
      <c r="D92" s="8"/>
      <c r="E92" s="200"/>
      <c r="F92" s="6"/>
      <c r="G92" s="196">
        <f>G93</f>
        <v>0</v>
      </c>
      <c r="H92" s="196">
        <f t="shared" si="39"/>
        <v>0</v>
      </c>
      <c r="I92" s="196">
        <f t="shared" si="39"/>
        <v>0</v>
      </c>
      <c r="J92" s="223"/>
      <c r="K92" s="223"/>
      <c r="L92" s="223"/>
      <c r="M92" s="223"/>
      <c r="N92" s="223"/>
    </row>
    <row r="93" spans="1:14" s="232" customFormat="1" ht="31.5" hidden="1" x14ac:dyDescent="0.25">
      <c r="A93" s="367" t="s">
        <v>134</v>
      </c>
      <c r="B93" s="370" t="s">
        <v>633</v>
      </c>
      <c r="C93" s="370" t="s">
        <v>106</v>
      </c>
      <c r="D93" s="8" t="s">
        <v>135</v>
      </c>
      <c r="E93" s="200"/>
      <c r="F93" s="6"/>
      <c r="G93" s="196">
        <f>G94</f>
        <v>0</v>
      </c>
      <c r="H93" s="196">
        <f t="shared" si="39"/>
        <v>0</v>
      </c>
      <c r="I93" s="196">
        <f t="shared" si="39"/>
        <v>0</v>
      </c>
      <c r="J93" s="223"/>
      <c r="K93" s="223"/>
      <c r="L93" s="223"/>
      <c r="M93" s="223"/>
      <c r="N93" s="223"/>
    </row>
    <row r="94" spans="1:14" s="112" customFormat="1" ht="31.5" hidden="1" x14ac:dyDescent="0.25">
      <c r="A94" s="367" t="s">
        <v>185</v>
      </c>
      <c r="B94" s="370" t="s">
        <v>634</v>
      </c>
      <c r="C94" s="370" t="s">
        <v>106</v>
      </c>
      <c r="D94" s="8" t="s">
        <v>135</v>
      </c>
      <c r="E94" s="370"/>
      <c r="F94" s="369"/>
      <c r="G94" s="195">
        <f>G95</f>
        <v>0</v>
      </c>
      <c r="H94" s="195">
        <f t="shared" si="39"/>
        <v>0</v>
      </c>
      <c r="I94" s="195">
        <f t="shared" si="39"/>
        <v>0</v>
      </c>
      <c r="J94" s="223"/>
      <c r="K94" s="223"/>
      <c r="L94" s="223"/>
      <c r="M94" s="223"/>
      <c r="N94" s="223"/>
    </row>
    <row r="95" spans="1:14" s="112" customFormat="1" ht="31.5" hidden="1" x14ac:dyDescent="0.25">
      <c r="A95" s="367" t="s">
        <v>91</v>
      </c>
      <c r="B95" s="370" t="s">
        <v>634</v>
      </c>
      <c r="C95" s="370" t="s">
        <v>106</v>
      </c>
      <c r="D95" s="8" t="s">
        <v>135</v>
      </c>
      <c r="E95" s="370" t="s">
        <v>92</v>
      </c>
      <c r="F95" s="369"/>
      <c r="G95" s="196">
        <f>G96</f>
        <v>0</v>
      </c>
      <c r="H95" s="196">
        <f t="shared" si="39"/>
        <v>0</v>
      </c>
      <c r="I95" s="196">
        <f t="shared" si="39"/>
        <v>0</v>
      </c>
      <c r="J95" s="223"/>
      <c r="K95" s="223"/>
      <c r="L95" s="223"/>
      <c r="M95" s="223"/>
      <c r="N95" s="223"/>
    </row>
    <row r="96" spans="1:14" s="112" customFormat="1" ht="47.25" hidden="1" x14ac:dyDescent="0.25">
      <c r="A96" s="367" t="s">
        <v>93</v>
      </c>
      <c r="B96" s="370" t="s">
        <v>634</v>
      </c>
      <c r="C96" s="370" t="s">
        <v>106</v>
      </c>
      <c r="D96" s="8" t="s">
        <v>135</v>
      </c>
      <c r="E96" s="370" t="s">
        <v>94</v>
      </c>
      <c r="F96" s="369"/>
      <c r="G96" s="196">
        <f>'Пр.4 Ведом23-25'!G305</f>
        <v>0</v>
      </c>
      <c r="H96" s="196">
        <f>'Пр.4 Ведом23-25'!H305</f>
        <v>0</v>
      </c>
      <c r="I96" s="196">
        <f>'Пр.4 Ведом23-25'!I305</f>
        <v>0</v>
      </c>
      <c r="J96" s="223"/>
      <c r="K96" s="223"/>
      <c r="L96" s="223"/>
      <c r="M96" s="223"/>
      <c r="N96" s="223"/>
    </row>
    <row r="97" spans="1:14" s="232" customFormat="1" ht="47.25" hidden="1" x14ac:dyDescent="0.25">
      <c r="A97" s="28" t="s">
        <v>885</v>
      </c>
      <c r="B97" s="370" t="s">
        <v>634</v>
      </c>
      <c r="C97" s="370" t="s">
        <v>106</v>
      </c>
      <c r="D97" s="8" t="s">
        <v>135</v>
      </c>
      <c r="E97" s="370" t="s">
        <v>94</v>
      </c>
      <c r="F97" s="369" t="s">
        <v>242</v>
      </c>
      <c r="G97" s="196">
        <f>G96</f>
        <v>0</v>
      </c>
      <c r="H97" s="196">
        <f t="shared" ref="H97:I97" si="40">H96</f>
        <v>0</v>
      </c>
      <c r="I97" s="196">
        <f t="shared" si="40"/>
        <v>0</v>
      </c>
      <c r="J97" s="223"/>
      <c r="K97" s="223"/>
      <c r="L97" s="223"/>
      <c r="M97" s="223"/>
      <c r="N97" s="223"/>
    </row>
    <row r="98" spans="1:14" ht="47.25" hidden="1" x14ac:dyDescent="0.25">
      <c r="A98" s="323" t="s">
        <v>517</v>
      </c>
      <c r="B98" s="200" t="s">
        <v>563</v>
      </c>
      <c r="C98" s="370"/>
      <c r="D98" s="8"/>
      <c r="E98" s="370"/>
      <c r="F98" s="369"/>
      <c r="G98" s="195">
        <f>G99</f>
        <v>0</v>
      </c>
      <c r="H98" s="195">
        <f t="shared" ref="H98:I102" si="41">H99</f>
        <v>0</v>
      </c>
      <c r="I98" s="195">
        <f t="shared" si="41"/>
        <v>0</v>
      </c>
    </row>
    <row r="99" spans="1:14" s="232" customFormat="1" ht="15.75" hidden="1" x14ac:dyDescent="0.25">
      <c r="A99" s="367" t="s">
        <v>130</v>
      </c>
      <c r="B99" s="370" t="s">
        <v>563</v>
      </c>
      <c r="C99" s="370" t="s">
        <v>106</v>
      </c>
      <c r="D99" s="8"/>
      <c r="E99" s="370"/>
      <c r="F99" s="369"/>
      <c r="G99" s="196">
        <f>G100</f>
        <v>0</v>
      </c>
      <c r="H99" s="196">
        <f t="shared" si="41"/>
        <v>0</v>
      </c>
      <c r="I99" s="196">
        <f t="shared" si="41"/>
        <v>0</v>
      </c>
      <c r="J99" s="223"/>
      <c r="K99" s="223"/>
      <c r="L99" s="223"/>
      <c r="M99" s="223"/>
      <c r="N99" s="223"/>
    </row>
    <row r="100" spans="1:14" s="232" customFormat="1" ht="31.5" hidden="1" x14ac:dyDescent="0.25">
      <c r="A100" s="367" t="s">
        <v>134</v>
      </c>
      <c r="B100" s="370" t="s">
        <v>563</v>
      </c>
      <c r="C100" s="370" t="s">
        <v>106</v>
      </c>
      <c r="D100" s="8" t="s">
        <v>135</v>
      </c>
      <c r="E100" s="370"/>
      <c r="F100" s="369"/>
      <c r="G100" s="196">
        <f>G101</f>
        <v>0</v>
      </c>
      <c r="H100" s="196">
        <f t="shared" si="41"/>
        <v>0</v>
      </c>
      <c r="I100" s="196">
        <f t="shared" si="41"/>
        <v>0</v>
      </c>
      <c r="J100" s="223"/>
      <c r="K100" s="223"/>
      <c r="L100" s="223"/>
      <c r="M100" s="223"/>
      <c r="N100" s="223"/>
    </row>
    <row r="101" spans="1:14" s="112" customFormat="1" ht="31.5" hidden="1" x14ac:dyDescent="0.25">
      <c r="A101" s="407" t="s">
        <v>550</v>
      </c>
      <c r="B101" s="370" t="s">
        <v>564</v>
      </c>
      <c r="C101" s="370" t="s">
        <v>106</v>
      </c>
      <c r="D101" s="8" t="s">
        <v>135</v>
      </c>
      <c r="E101" s="370"/>
      <c r="F101" s="369"/>
      <c r="G101" s="196">
        <f>G102</f>
        <v>0</v>
      </c>
      <c r="H101" s="196">
        <f t="shared" si="41"/>
        <v>0</v>
      </c>
      <c r="I101" s="196">
        <f t="shared" si="41"/>
        <v>0</v>
      </c>
      <c r="J101" s="223"/>
      <c r="K101" s="223"/>
      <c r="L101" s="223"/>
      <c r="M101" s="223"/>
      <c r="N101" s="223"/>
    </row>
    <row r="102" spans="1:14" s="112" customFormat="1" ht="31.5" hidden="1" x14ac:dyDescent="0.25">
      <c r="A102" s="367" t="s">
        <v>91</v>
      </c>
      <c r="B102" s="370" t="s">
        <v>564</v>
      </c>
      <c r="C102" s="370" t="s">
        <v>106</v>
      </c>
      <c r="D102" s="8" t="s">
        <v>135</v>
      </c>
      <c r="E102" s="370" t="s">
        <v>92</v>
      </c>
      <c r="F102" s="369"/>
      <c r="G102" s="196">
        <f>G103</f>
        <v>0</v>
      </c>
      <c r="H102" s="196">
        <f t="shared" si="41"/>
        <v>0</v>
      </c>
      <c r="I102" s="196">
        <f t="shared" si="41"/>
        <v>0</v>
      </c>
      <c r="J102" s="223"/>
      <c r="K102" s="223"/>
      <c r="L102" s="223"/>
      <c r="M102" s="223"/>
      <c r="N102" s="223"/>
    </row>
    <row r="103" spans="1:14" s="112" customFormat="1" ht="47.25" hidden="1" x14ac:dyDescent="0.25">
      <c r="A103" s="367" t="s">
        <v>93</v>
      </c>
      <c r="B103" s="370" t="s">
        <v>564</v>
      </c>
      <c r="C103" s="370" t="s">
        <v>106</v>
      </c>
      <c r="D103" s="8" t="s">
        <v>135</v>
      </c>
      <c r="E103" s="369" t="s">
        <v>94</v>
      </c>
      <c r="F103" s="369"/>
      <c r="G103" s="196">
        <f>'Пр.4 Ведом23-25'!G309</f>
        <v>0</v>
      </c>
      <c r="H103" s="196">
        <f>'Пр.4 Ведом23-25'!H309</f>
        <v>0</v>
      </c>
      <c r="I103" s="196">
        <f>'Пр.4 Ведом23-25'!I309</f>
        <v>0</v>
      </c>
      <c r="J103" s="223"/>
      <c r="K103" s="223"/>
      <c r="L103" s="223"/>
      <c r="M103" s="223"/>
      <c r="N103" s="223"/>
    </row>
    <row r="104" spans="1:14" ht="47.25" hidden="1" x14ac:dyDescent="0.25">
      <c r="A104" s="28" t="s">
        <v>885</v>
      </c>
      <c r="B104" s="370" t="s">
        <v>564</v>
      </c>
      <c r="C104" s="370" t="s">
        <v>106</v>
      </c>
      <c r="D104" s="8" t="s">
        <v>135</v>
      </c>
      <c r="E104" s="369" t="s">
        <v>94</v>
      </c>
      <c r="F104" s="369" t="s">
        <v>242</v>
      </c>
      <c r="G104" s="196">
        <f>G103</f>
        <v>0</v>
      </c>
      <c r="H104" s="196">
        <f t="shared" ref="H104:I104" si="42">H103</f>
        <v>0</v>
      </c>
      <c r="I104" s="196">
        <f t="shared" si="42"/>
        <v>0</v>
      </c>
    </row>
    <row r="105" spans="1:14" ht="94.5" x14ac:dyDescent="0.25">
      <c r="A105" s="230" t="s">
        <v>892</v>
      </c>
      <c r="B105" s="6" t="s">
        <v>180</v>
      </c>
      <c r="C105" s="6"/>
      <c r="D105" s="369"/>
      <c r="E105" s="369"/>
      <c r="F105" s="369"/>
      <c r="G105" s="195">
        <f>G106</f>
        <v>597.29999999999995</v>
      </c>
      <c r="H105" s="195">
        <f t="shared" ref="H105:I107" si="43">H106</f>
        <v>440.8</v>
      </c>
      <c r="I105" s="195">
        <f t="shared" si="43"/>
        <v>407.3</v>
      </c>
    </row>
    <row r="106" spans="1:14" s="112" customFormat="1" ht="63" x14ac:dyDescent="0.25">
      <c r="A106" s="136" t="s">
        <v>473</v>
      </c>
      <c r="B106" s="6" t="s">
        <v>362</v>
      </c>
      <c r="C106" s="6"/>
      <c r="D106" s="369"/>
      <c r="E106" s="369"/>
      <c r="F106" s="369"/>
      <c r="G106" s="196">
        <f>G107</f>
        <v>597.29999999999995</v>
      </c>
      <c r="H106" s="196">
        <f t="shared" si="43"/>
        <v>440.8</v>
      </c>
      <c r="I106" s="196">
        <f t="shared" si="43"/>
        <v>407.3</v>
      </c>
      <c r="J106" s="223"/>
      <c r="K106" s="223"/>
      <c r="L106" s="223"/>
      <c r="M106" s="223"/>
      <c r="N106" s="223"/>
    </row>
    <row r="107" spans="1:14" s="232" customFormat="1" ht="15.75" x14ac:dyDescent="0.25">
      <c r="A107" s="28" t="s">
        <v>83</v>
      </c>
      <c r="B107" s="369" t="s">
        <v>362</v>
      </c>
      <c r="C107" s="369" t="s">
        <v>84</v>
      </c>
      <c r="D107" s="369"/>
      <c r="E107" s="369"/>
      <c r="F107" s="369"/>
      <c r="G107" s="196">
        <f>G108</f>
        <v>597.29999999999995</v>
      </c>
      <c r="H107" s="196">
        <f t="shared" si="43"/>
        <v>440.8</v>
      </c>
      <c r="I107" s="196">
        <f t="shared" si="43"/>
        <v>407.3</v>
      </c>
      <c r="J107" s="223"/>
      <c r="K107" s="223"/>
      <c r="L107" s="223"/>
      <c r="M107" s="223"/>
      <c r="N107" s="223"/>
    </row>
    <row r="108" spans="1:14" s="232" customFormat="1" ht="15.75" x14ac:dyDescent="0.25">
      <c r="A108" s="367" t="s">
        <v>98</v>
      </c>
      <c r="B108" s="369" t="s">
        <v>362</v>
      </c>
      <c r="C108" s="369" t="s">
        <v>84</v>
      </c>
      <c r="D108" s="369" t="s">
        <v>99</v>
      </c>
      <c r="E108" s="369"/>
      <c r="F108" s="369"/>
      <c r="G108" s="196">
        <f>G109+G113+G117</f>
        <v>597.29999999999995</v>
      </c>
      <c r="H108" s="196">
        <f t="shared" ref="H108:I108" si="44">H109+H113+H117</f>
        <v>440.8</v>
      </c>
      <c r="I108" s="196">
        <f t="shared" si="44"/>
        <v>407.3</v>
      </c>
      <c r="J108" s="223"/>
      <c r="K108" s="223"/>
      <c r="L108" s="223"/>
      <c r="M108" s="223"/>
      <c r="N108" s="223"/>
    </row>
    <row r="109" spans="1:14" ht="31.5" x14ac:dyDescent="0.25">
      <c r="A109" s="28" t="s">
        <v>510</v>
      </c>
      <c r="B109" s="369" t="s">
        <v>560</v>
      </c>
      <c r="C109" s="369" t="s">
        <v>84</v>
      </c>
      <c r="D109" s="369" t="s">
        <v>99</v>
      </c>
      <c r="E109" s="369"/>
      <c r="F109" s="369"/>
      <c r="G109" s="196">
        <f>G110</f>
        <v>597.29999999999995</v>
      </c>
      <c r="H109" s="196">
        <f t="shared" ref="H109:I110" si="45">H110</f>
        <v>440.8</v>
      </c>
      <c r="I109" s="196">
        <f t="shared" si="45"/>
        <v>407.3</v>
      </c>
    </row>
    <row r="110" spans="1:14" ht="31.5" x14ac:dyDescent="0.25">
      <c r="A110" s="20" t="s">
        <v>91</v>
      </c>
      <c r="B110" s="369" t="s">
        <v>560</v>
      </c>
      <c r="C110" s="369" t="s">
        <v>84</v>
      </c>
      <c r="D110" s="369" t="s">
        <v>99</v>
      </c>
      <c r="E110" s="369" t="s">
        <v>92</v>
      </c>
      <c r="F110" s="369"/>
      <c r="G110" s="196">
        <f>G111</f>
        <v>597.29999999999995</v>
      </c>
      <c r="H110" s="196">
        <f t="shared" si="45"/>
        <v>440.8</v>
      </c>
      <c r="I110" s="196">
        <f t="shared" si="45"/>
        <v>407.3</v>
      </c>
    </row>
    <row r="111" spans="1:14" ht="47.25" x14ac:dyDescent="0.25">
      <c r="A111" s="20" t="s">
        <v>93</v>
      </c>
      <c r="B111" s="369" t="s">
        <v>560</v>
      </c>
      <c r="C111" s="369" t="s">
        <v>84</v>
      </c>
      <c r="D111" s="369" t="s">
        <v>99</v>
      </c>
      <c r="E111" s="369" t="s">
        <v>94</v>
      </c>
      <c r="F111" s="369"/>
      <c r="G111" s="196">
        <f>'Пр.4 Ведом23-25'!G256</f>
        <v>597.29999999999995</v>
      </c>
      <c r="H111" s="196">
        <f>'Пр.4 Ведом23-25'!H256</f>
        <v>440.8</v>
      </c>
      <c r="I111" s="196">
        <f>'Пр.4 Ведом23-25'!I256</f>
        <v>407.3</v>
      </c>
    </row>
    <row r="112" spans="1:14" s="232" customFormat="1" ht="47.25" x14ac:dyDescent="0.25">
      <c r="A112" s="28" t="s">
        <v>885</v>
      </c>
      <c r="B112" s="369" t="s">
        <v>560</v>
      </c>
      <c r="C112" s="369" t="s">
        <v>84</v>
      </c>
      <c r="D112" s="369" t="s">
        <v>99</v>
      </c>
      <c r="E112" s="369" t="s">
        <v>94</v>
      </c>
      <c r="F112" s="369" t="s">
        <v>242</v>
      </c>
      <c r="G112" s="196">
        <f>G111</f>
        <v>597.29999999999995</v>
      </c>
      <c r="H112" s="196">
        <f t="shared" ref="H112:I112" si="46">H111</f>
        <v>440.8</v>
      </c>
      <c r="I112" s="196">
        <f t="shared" si="46"/>
        <v>407.3</v>
      </c>
      <c r="J112" s="223"/>
      <c r="K112" s="223"/>
      <c r="L112" s="223"/>
      <c r="M112" s="223"/>
      <c r="N112" s="223"/>
    </row>
    <row r="113" spans="1:14" ht="31.5" hidden="1" x14ac:dyDescent="0.25">
      <c r="A113" s="28" t="s">
        <v>706</v>
      </c>
      <c r="B113" s="369" t="s">
        <v>716</v>
      </c>
      <c r="C113" s="369" t="s">
        <v>84</v>
      </c>
      <c r="D113" s="369" t="s">
        <v>99</v>
      </c>
      <c r="E113" s="369"/>
      <c r="F113" s="369"/>
      <c r="G113" s="9">
        <f>G114</f>
        <v>0</v>
      </c>
      <c r="H113" s="9">
        <f t="shared" ref="H113:I114" si="47">H114</f>
        <v>0</v>
      </c>
      <c r="I113" s="9">
        <f t="shared" si="47"/>
        <v>0</v>
      </c>
    </row>
    <row r="114" spans="1:14" ht="31.5" hidden="1" x14ac:dyDescent="0.25">
      <c r="A114" s="20" t="s">
        <v>91</v>
      </c>
      <c r="B114" s="369" t="s">
        <v>716</v>
      </c>
      <c r="C114" s="369" t="s">
        <v>84</v>
      </c>
      <c r="D114" s="369" t="s">
        <v>99</v>
      </c>
      <c r="E114" s="369" t="s">
        <v>92</v>
      </c>
      <c r="F114" s="369"/>
      <c r="G114" s="9">
        <f>G115</f>
        <v>0</v>
      </c>
      <c r="H114" s="9">
        <f t="shared" si="47"/>
        <v>0</v>
      </c>
      <c r="I114" s="9">
        <f t="shared" si="47"/>
        <v>0</v>
      </c>
    </row>
    <row r="115" spans="1:14" s="112" customFormat="1" ht="47.25" hidden="1" x14ac:dyDescent="0.25">
      <c r="A115" s="20" t="s">
        <v>93</v>
      </c>
      <c r="B115" s="369" t="s">
        <v>716</v>
      </c>
      <c r="C115" s="369" t="s">
        <v>84</v>
      </c>
      <c r="D115" s="369" t="s">
        <v>99</v>
      </c>
      <c r="E115" s="369" t="s">
        <v>94</v>
      </c>
      <c r="F115" s="369"/>
      <c r="G115" s="9">
        <f>'Пр.4 Ведом23-25'!G259</f>
        <v>0</v>
      </c>
      <c r="H115" s="9">
        <f>'Пр.4 Ведом23-25'!H259</f>
        <v>0</v>
      </c>
      <c r="I115" s="9">
        <f>'Пр.4 Ведом23-25'!I259</f>
        <v>0</v>
      </c>
      <c r="J115" s="223"/>
      <c r="K115" s="223"/>
      <c r="L115" s="223"/>
      <c r="M115" s="223"/>
      <c r="N115" s="223"/>
    </row>
    <row r="116" spans="1:14" s="232" customFormat="1" ht="47.25" hidden="1" x14ac:dyDescent="0.25">
      <c r="A116" s="28" t="s">
        <v>885</v>
      </c>
      <c r="B116" s="369" t="s">
        <v>716</v>
      </c>
      <c r="C116" s="369" t="s">
        <v>84</v>
      </c>
      <c r="D116" s="369" t="s">
        <v>99</v>
      </c>
      <c r="E116" s="369" t="s">
        <v>94</v>
      </c>
      <c r="F116" s="369" t="s">
        <v>242</v>
      </c>
      <c r="G116" s="9">
        <f>G115</f>
        <v>0</v>
      </c>
      <c r="H116" s="9">
        <f t="shared" ref="H116:I116" si="48">H115</f>
        <v>0</v>
      </c>
      <c r="I116" s="9">
        <f t="shared" si="48"/>
        <v>0</v>
      </c>
      <c r="J116" s="223"/>
      <c r="K116" s="223"/>
      <c r="L116" s="223"/>
      <c r="M116" s="223"/>
      <c r="N116" s="223"/>
    </row>
    <row r="117" spans="1:14" ht="31.5" hidden="1" x14ac:dyDescent="0.25">
      <c r="A117" s="20" t="s">
        <v>763</v>
      </c>
      <c r="B117" s="8" t="s">
        <v>764</v>
      </c>
      <c r="C117" s="369" t="s">
        <v>84</v>
      </c>
      <c r="D117" s="369" t="s">
        <v>99</v>
      </c>
      <c r="E117" s="369"/>
      <c r="F117" s="369"/>
      <c r="G117" s="9">
        <f>G118</f>
        <v>0</v>
      </c>
      <c r="H117" s="9">
        <f t="shared" ref="H117:I117" si="49">H118</f>
        <v>0</v>
      </c>
      <c r="I117" s="9">
        <f t="shared" si="49"/>
        <v>0</v>
      </c>
    </row>
    <row r="118" spans="1:14" ht="31.5" hidden="1" x14ac:dyDescent="0.25">
      <c r="A118" s="20" t="s">
        <v>91</v>
      </c>
      <c r="B118" s="8" t="s">
        <v>764</v>
      </c>
      <c r="C118" s="369" t="s">
        <v>84</v>
      </c>
      <c r="D118" s="369" t="s">
        <v>99</v>
      </c>
      <c r="E118" s="369" t="s">
        <v>92</v>
      </c>
      <c r="F118" s="369"/>
      <c r="G118" s="9">
        <f>G127</f>
        <v>0</v>
      </c>
      <c r="H118" s="9">
        <f t="shared" ref="H118:I118" si="50">H127</f>
        <v>0</v>
      </c>
      <c r="I118" s="9">
        <f t="shared" si="50"/>
        <v>0</v>
      </c>
    </row>
    <row r="119" spans="1:14" s="112" customFormat="1" ht="47.25" hidden="1" x14ac:dyDescent="0.25">
      <c r="A119" s="20" t="s">
        <v>93</v>
      </c>
      <c r="B119" s="8" t="s">
        <v>764</v>
      </c>
      <c r="C119" s="369" t="s">
        <v>94</v>
      </c>
      <c r="D119" s="369"/>
      <c r="E119" s="369"/>
      <c r="F119" s="369"/>
      <c r="G119" s="9"/>
      <c r="H119" s="9"/>
      <c r="I119" s="9"/>
      <c r="J119" s="223"/>
      <c r="K119" s="223"/>
      <c r="L119" s="223"/>
      <c r="M119" s="223"/>
      <c r="N119" s="223"/>
    </row>
    <row r="120" spans="1:14" s="112" customFormat="1" ht="15.75" hidden="1" x14ac:dyDescent="0.25">
      <c r="A120" s="199"/>
      <c r="B120" s="370"/>
      <c r="C120" s="369"/>
      <c r="D120" s="369"/>
      <c r="E120" s="369"/>
      <c r="F120" s="369"/>
      <c r="G120" s="9"/>
      <c r="H120" s="9"/>
      <c r="I120" s="9"/>
      <c r="J120" s="223"/>
      <c r="K120" s="223"/>
      <c r="L120" s="223"/>
      <c r="M120" s="223"/>
      <c r="N120" s="223"/>
    </row>
    <row r="121" spans="1:14" s="112" customFormat="1" ht="15.75" hidden="1" x14ac:dyDescent="0.25">
      <c r="A121" s="367"/>
      <c r="B121" s="370"/>
      <c r="C121" s="369"/>
      <c r="D121" s="369"/>
      <c r="E121" s="369"/>
      <c r="F121" s="369"/>
      <c r="G121" s="9"/>
      <c r="H121" s="9"/>
      <c r="I121" s="9"/>
      <c r="J121" s="223"/>
      <c r="K121" s="223"/>
      <c r="L121" s="223"/>
      <c r="M121" s="223"/>
      <c r="N121" s="223"/>
    </row>
    <row r="122" spans="1:14" s="112" customFormat="1" ht="15.75" hidden="1" x14ac:dyDescent="0.25">
      <c r="A122" s="367"/>
      <c r="B122" s="370"/>
      <c r="C122" s="369"/>
      <c r="D122" s="369"/>
      <c r="E122" s="369"/>
      <c r="F122" s="369"/>
      <c r="G122" s="196"/>
      <c r="H122" s="196"/>
      <c r="I122" s="196"/>
      <c r="J122" s="223"/>
      <c r="K122" s="223"/>
      <c r="L122" s="223"/>
      <c r="M122" s="223"/>
      <c r="N122" s="223"/>
    </row>
    <row r="123" spans="1:14" s="112" customFormat="1" ht="15.75" hidden="1" x14ac:dyDescent="0.25">
      <c r="A123" s="367"/>
      <c r="B123" s="370"/>
      <c r="C123" s="369"/>
      <c r="D123" s="369"/>
      <c r="E123" s="369"/>
      <c r="F123" s="369"/>
      <c r="G123" s="9"/>
      <c r="H123" s="9"/>
      <c r="I123" s="9"/>
      <c r="J123" s="223"/>
      <c r="K123" s="223"/>
      <c r="L123" s="223"/>
      <c r="M123" s="223"/>
      <c r="N123" s="223"/>
    </row>
    <row r="124" spans="1:14" s="112" customFormat="1" ht="15.75" hidden="1" x14ac:dyDescent="0.25">
      <c r="A124" s="199"/>
      <c r="B124" s="370"/>
      <c r="C124" s="369"/>
      <c r="D124" s="369"/>
      <c r="E124" s="369"/>
      <c r="F124" s="369"/>
      <c r="G124" s="9"/>
      <c r="H124" s="9"/>
      <c r="I124" s="9"/>
      <c r="J124" s="223"/>
      <c r="K124" s="223"/>
      <c r="L124" s="223"/>
      <c r="M124" s="223"/>
      <c r="N124" s="223"/>
    </row>
    <row r="125" spans="1:14" s="112" customFormat="1" ht="15.75" hidden="1" x14ac:dyDescent="0.25">
      <c r="A125" s="199"/>
      <c r="B125" s="370"/>
      <c r="C125" s="369"/>
      <c r="D125" s="369"/>
      <c r="E125" s="369"/>
      <c r="F125" s="369"/>
      <c r="G125" s="9"/>
      <c r="H125" s="9"/>
      <c r="I125" s="9"/>
      <c r="J125" s="223"/>
      <c r="K125" s="223"/>
      <c r="L125" s="223"/>
      <c r="M125" s="223"/>
      <c r="N125" s="223"/>
    </row>
    <row r="126" spans="1:14" s="112" customFormat="1" ht="15.75" hidden="1" x14ac:dyDescent="0.25">
      <c r="A126" s="28"/>
      <c r="B126" s="370"/>
      <c r="C126" s="369"/>
      <c r="D126" s="369"/>
      <c r="E126" s="369"/>
      <c r="F126" s="369"/>
      <c r="G126" s="196"/>
      <c r="H126" s="196"/>
      <c r="I126" s="196"/>
      <c r="J126" s="223"/>
      <c r="K126" s="223"/>
      <c r="L126" s="223"/>
      <c r="M126" s="223"/>
      <c r="N126" s="223"/>
    </row>
    <row r="127" spans="1:14" s="232" customFormat="1" ht="47.25" hidden="1" x14ac:dyDescent="0.25">
      <c r="A127" s="20" t="s">
        <v>93</v>
      </c>
      <c r="B127" s="8" t="s">
        <v>764</v>
      </c>
      <c r="C127" s="369" t="s">
        <v>84</v>
      </c>
      <c r="D127" s="369" t="s">
        <v>99</v>
      </c>
      <c r="E127" s="369" t="s">
        <v>94</v>
      </c>
      <c r="F127" s="369"/>
      <c r="G127" s="196">
        <f>'Пр.4 Ведом23-25'!G262</f>
        <v>0</v>
      </c>
      <c r="H127" s="196">
        <f>'Пр.4 Ведом23-25'!H262</f>
        <v>0</v>
      </c>
      <c r="I127" s="196">
        <f>'Пр.4 Ведом23-25'!I262</f>
        <v>0</v>
      </c>
      <c r="J127" s="223"/>
      <c r="K127" s="223"/>
      <c r="L127" s="223"/>
      <c r="M127" s="223"/>
      <c r="N127" s="223"/>
    </row>
    <row r="128" spans="1:14" s="232" customFormat="1" ht="47.25" hidden="1" x14ac:dyDescent="0.25">
      <c r="A128" s="28" t="s">
        <v>885</v>
      </c>
      <c r="B128" s="8" t="s">
        <v>764</v>
      </c>
      <c r="C128" s="369" t="s">
        <v>84</v>
      </c>
      <c r="D128" s="369" t="s">
        <v>99</v>
      </c>
      <c r="E128" s="369" t="s">
        <v>94</v>
      </c>
      <c r="F128" s="369" t="s">
        <v>242</v>
      </c>
      <c r="G128" s="196">
        <f>G127</f>
        <v>0</v>
      </c>
      <c r="H128" s="196">
        <f t="shared" ref="H128:I128" si="51">H127</f>
        <v>0</v>
      </c>
      <c r="I128" s="196">
        <f t="shared" si="51"/>
        <v>0</v>
      </c>
      <c r="J128" s="223"/>
      <c r="K128" s="223"/>
      <c r="L128" s="223"/>
      <c r="M128" s="223"/>
      <c r="N128" s="223"/>
    </row>
    <row r="129" spans="1:14" ht="47.25" x14ac:dyDescent="0.25">
      <c r="A129" s="199" t="s">
        <v>893</v>
      </c>
      <c r="B129" s="200" t="s">
        <v>181</v>
      </c>
      <c r="C129" s="370"/>
      <c r="D129" s="369"/>
      <c r="E129" s="200"/>
      <c r="F129" s="369"/>
      <c r="G129" s="35">
        <f>G130+G140+G150</f>
        <v>1167</v>
      </c>
      <c r="H129" s="35">
        <f t="shared" ref="H129:I129" si="52">H130+H140+H150</f>
        <v>1267</v>
      </c>
      <c r="I129" s="35">
        <f t="shared" si="52"/>
        <v>417</v>
      </c>
    </row>
    <row r="130" spans="1:14" ht="31.5" x14ac:dyDescent="0.25">
      <c r="A130" s="199" t="s">
        <v>468</v>
      </c>
      <c r="B130" s="200" t="s">
        <v>366</v>
      </c>
      <c r="C130" s="370"/>
      <c r="D130" s="369"/>
      <c r="E130" s="200"/>
      <c r="F130" s="369"/>
      <c r="G130" s="35">
        <f>G131</f>
        <v>630</v>
      </c>
      <c r="H130" s="35">
        <f t="shared" ref="H130:I132" si="53">H131</f>
        <v>630</v>
      </c>
      <c r="I130" s="35">
        <f t="shared" si="53"/>
        <v>0</v>
      </c>
    </row>
    <row r="131" spans="1:14" s="232" customFormat="1" ht="15.75" x14ac:dyDescent="0.25">
      <c r="A131" s="367" t="s">
        <v>136</v>
      </c>
      <c r="B131" s="370" t="s">
        <v>366</v>
      </c>
      <c r="C131" s="370" t="s">
        <v>137</v>
      </c>
      <c r="D131" s="369"/>
      <c r="E131" s="200"/>
      <c r="F131" s="369"/>
      <c r="G131" s="9">
        <f>G132</f>
        <v>630</v>
      </c>
      <c r="H131" s="9">
        <f t="shared" si="53"/>
        <v>630</v>
      </c>
      <c r="I131" s="9">
        <f t="shared" si="53"/>
        <v>0</v>
      </c>
      <c r="J131" s="223"/>
      <c r="K131" s="223"/>
      <c r="L131" s="223"/>
      <c r="M131" s="223"/>
      <c r="N131" s="223"/>
    </row>
    <row r="132" spans="1:14" s="232" customFormat="1" ht="15.75" x14ac:dyDescent="0.25">
      <c r="A132" s="367" t="s">
        <v>144</v>
      </c>
      <c r="B132" s="370" t="s">
        <v>366</v>
      </c>
      <c r="C132" s="370" t="s">
        <v>137</v>
      </c>
      <c r="D132" s="369" t="s">
        <v>123</v>
      </c>
      <c r="E132" s="200"/>
      <c r="F132" s="369"/>
      <c r="G132" s="9">
        <f>G133</f>
        <v>630</v>
      </c>
      <c r="H132" s="9">
        <f t="shared" si="53"/>
        <v>630</v>
      </c>
      <c r="I132" s="9">
        <f t="shared" si="53"/>
        <v>0</v>
      </c>
      <c r="J132" s="223"/>
      <c r="K132" s="223"/>
      <c r="L132" s="223"/>
      <c r="M132" s="223"/>
      <c r="N132" s="223"/>
    </row>
    <row r="133" spans="1:14" ht="47.25" x14ac:dyDescent="0.25">
      <c r="A133" s="28" t="s">
        <v>469</v>
      </c>
      <c r="B133" s="370" t="s">
        <v>581</v>
      </c>
      <c r="C133" s="370" t="s">
        <v>137</v>
      </c>
      <c r="D133" s="369" t="s">
        <v>123</v>
      </c>
      <c r="E133" s="370"/>
      <c r="F133" s="369"/>
      <c r="G133" s="9">
        <f>G134+G137</f>
        <v>630</v>
      </c>
      <c r="H133" s="9">
        <f t="shared" ref="H133:I133" si="54">H134+H137</f>
        <v>630</v>
      </c>
      <c r="I133" s="9">
        <f t="shared" si="54"/>
        <v>0</v>
      </c>
    </row>
    <row r="134" spans="1:14" s="112" customFormat="1" ht="31.5" hidden="1" x14ac:dyDescent="0.25">
      <c r="A134" s="367" t="s">
        <v>91</v>
      </c>
      <c r="B134" s="370" t="s">
        <v>581</v>
      </c>
      <c r="C134" s="370" t="s">
        <v>137</v>
      </c>
      <c r="D134" s="369" t="s">
        <v>123</v>
      </c>
      <c r="E134" s="370" t="s">
        <v>92</v>
      </c>
      <c r="F134" s="369"/>
      <c r="G134" s="196">
        <f>G135</f>
        <v>0</v>
      </c>
      <c r="H134" s="196">
        <f t="shared" ref="H134:I134" si="55">H135</f>
        <v>0</v>
      </c>
      <c r="I134" s="196">
        <f t="shared" si="55"/>
        <v>0</v>
      </c>
      <c r="J134" s="223"/>
      <c r="K134" s="223"/>
      <c r="L134" s="223"/>
      <c r="M134" s="223"/>
      <c r="N134" s="223"/>
    </row>
    <row r="135" spans="1:14" ht="47.25" hidden="1" x14ac:dyDescent="0.25">
      <c r="A135" s="367" t="s">
        <v>93</v>
      </c>
      <c r="B135" s="370" t="s">
        <v>581</v>
      </c>
      <c r="C135" s="370" t="s">
        <v>137</v>
      </c>
      <c r="D135" s="369" t="s">
        <v>123</v>
      </c>
      <c r="E135" s="370" t="s">
        <v>94</v>
      </c>
      <c r="F135" s="369"/>
      <c r="G135" s="9">
        <f>'Пр.4 Ведом23-25'!G518</f>
        <v>0</v>
      </c>
      <c r="H135" s="9">
        <f>'Пр.4 Ведом23-25'!H518</f>
        <v>0</v>
      </c>
      <c r="I135" s="9">
        <f>'Пр.4 Ведом23-25'!I518</f>
        <v>0</v>
      </c>
    </row>
    <row r="136" spans="1:14" s="232" customFormat="1" ht="47.25" hidden="1" x14ac:dyDescent="0.25">
      <c r="A136" s="28" t="s">
        <v>885</v>
      </c>
      <c r="B136" s="370" t="s">
        <v>581</v>
      </c>
      <c r="C136" s="370" t="s">
        <v>137</v>
      </c>
      <c r="D136" s="369" t="s">
        <v>123</v>
      </c>
      <c r="E136" s="370" t="s">
        <v>94</v>
      </c>
      <c r="F136" s="369" t="s">
        <v>242</v>
      </c>
      <c r="G136" s="9">
        <f>G135</f>
        <v>0</v>
      </c>
      <c r="H136" s="9">
        <f t="shared" ref="H136:I136" si="56">H135</f>
        <v>0</v>
      </c>
      <c r="I136" s="9">
        <f t="shared" si="56"/>
        <v>0</v>
      </c>
      <c r="J136" s="223"/>
      <c r="K136" s="223"/>
      <c r="L136" s="223"/>
      <c r="M136" s="223"/>
      <c r="N136" s="223"/>
    </row>
    <row r="137" spans="1:14" ht="31.5" x14ac:dyDescent="0.25">
      <c r="A137" s="367" t="s">
        <v>140</v>
      </c>
      <c r="B137" s="370" t="s">
        <v>581</v>
      </c>
      <c r="C137" s="370" t="s">
        <v>137</v>
      </c>
      <c r="D137" s="369" t="s">
        <v>123</v>
      </c>
      <c r="E137" s="370" t="s">
        <v>141</v>
      </c>
      <c r="F137" s="369"/>
      <c r="G137" s="196">
        <f>G138</f>
        <v>630</v>
      </c>
      <c r="H137" s="196">
        <f t="shared" ref="H137:I137" si="57">H138</f>
        <v>630</v>
      </c>
      <c r="I137" s="196">
        <f t="shared" si="57"/>
        <v>0</v>
      </c>
    </row>
    <row r="138" spans="1:14" s="112" customFormat="1" ht="31.5" x14ac:dyDescent="0.25">
      <c r="A138" s="367" t="s">
        <v>175</v>
      </c>
      <c r="B138" s="370" t="s">
        <v>581</v>
      </c>
      <c r="C138" s="370" t="s">
        <v>137</v>
      </c>
      <c r="D138" s="369" t="s">
        <v>123</v>
      </c>
      <c r="E138" s="370" t="s">
        <v>176</v>
      </c>
      <c r="F138" s="369"/>
      <c r="G138" s="196">
        <f>'Пр.4 Ведом23-25'!G520</f>
        <v>630</v>
      </c>
      <c r="H138" s="196">
        <f>'Пр.4 Ведом23-25'!H520</f>
        <v>630</v>
      </c>
      <c r="I138" s="196">
        <f>'Пр.4 Ведом23-25'!I520</f>
        <v>0</v>
      </c>
      <c r="J138" s="223"/>
      <c r="K138" s="223"/>
      <c r="L138" s="223"/>
      <c r="M138" s="223"/>
      <c r="N138" s="223"/>
    </row>
    <row r="139" spans="1:14" s="232" customFormat="1" ht="47.25" x14ac:dyDescent="0.25">
      <c r="A139" s="28" t="s">
        <v>885</v>
      </c>
      <c r="B139" s="370" t="s">
        <v>581</v>
      </c>
      <c r="C139" s="370" t="s">
        <v>137</v>
      </c>
      <c r="D139" s="369" t="s">
        <v>123</v>
      </c>
      <c r="E139" s="370" t="s">
        <v>176</v>
      </c>
      <c r="F139" s="369" t="s">
        <v>242</v>
      </c>
      <c r="G139" s="196">
        <f>G138</f>
        <v>630</v>
      </c>
      <c r="H139" s="196">
        <f t="shared" ref="H139:I139" si="58">H138</f>
        <v>630</v>
      </c>
      <c r="I139" s="196">
        <f t="shared" si="58"/>
        <v>0</v>
      </c>
      <c r="J139" s="223"/>
      <c r="K139" s="223"/>
      <c r="L139" s="223"/>
      <c r="M139" s="223"/>
      <c r="N139" s="223"/>
    </row>
    <row r="140" spans="1:14" s="232" customFormat="1" ht="31.5" x14ac:dyDescent="0.25">
      <c r="A140" s="199" t="s">
        <v>585</v>
      </c>
      <c r="B140" s="200" t="s">
        <v>583</v>
      </c>
      <c r="C140" s="370"/>
      <c r="D140" s="369"/>
      <c r="E140" s="200"/>
      <c r="F140" s="369"/>
      <c r="G140" s="195">
        <f>G141</f>
        <v>157</v>
      </c>
      <c r="H140" s="195">
        <f t="shared" ref="H140:I142" si="59">H141</f>
        <v>257</v>
      </c>
      <c r="I140" s="195">
        <f t="shared" si="59"/>
        <v>257</v>
      </c>
      <c r="J140" s="223"/>
      <c r="K140" s="223"/>
      <c r="L140" s="223"/>
      <c r="M140" s="223"/>
      <c r="N140" s="223"/>
    </row>
    <row r="141" spans="1:14" s="232" customFormat="1" ht="15.75" x14ac:dyDescent="0.25">
      <c r="A141" s="367" t="s">
        <v>136</v>
      </c>
      <c r="B141" s="370" t="s">
        <v>583</v>
      </c>
      <c r="C141" s="370" t="s">
        <v>137</v>
      </c>
      <c r="D141" s="369"/>
      <c r="E141" s="200"/>
      <c r="F141" s="369"/>
      <c r="G141" s="196">
        <f>G142</f>
        <v>157</v>
      </c>
      <c r="H141" s="196">
        <f t="shared" si="59"/>
        <v>257</v>
      </c>
      <c r="I141" s="196">
        <f t="shared" si="59"/>
        <v>257</v>
      </c>
      <c r="J141" s="223"/>
      <c r="K141" s="223"/>
      <c r="L141" s="223"/>
      <c r="M141" s="223"/>
      <c r="N141" s="223"/>
    </row>
    <row r="142" spans="1:14" s="232" customFormat="1" ht="15.75" x14ac:dyDescent="0.25">
      <c r="A142" s="367" t="s">
        <v>144</v>
      </c>
      <c r="B142" s="370" t="s">
        <v>583</v>
      </c>
      <c r="C142" s="370" t="s">
        <v>137</v>
      </c>
      <c r="D142" s="369" t="s">
        <v>123</v>
      </c>
      <c r="E142" s="200"/>
      <c r="F142" s="369"/>
      <c r="G142" s="196">
        <f>G143</f>
        <v>157</v>
      </c>
      <c r="H142" s="196">
        <f t="shared" si="59"/>
        <v>257</v>
      </c>
      <c r="I142" s="196">
        <f t="shared" si="59"/>
        <v>257</v>
      </c>
      <c r="J142" s="223"/>
      <c r="K142" s="223"/>
      <c r="L142" s="223"/>
      <c r="M142" s="223"/>
      <c r="N142" s="223"/>
    </row>
    <row r="143" spans="1:14" s="232" customFormat="1" ht="31.5" x14ac:dyDescent="0.25">
      <c r="A143" s="367" t="s">
        <v>582</v>
      </c>
      <c r="B143" s="370" t="s">
        <v>584</v>
      </c>
      <c r="C143" s="370" t="s">
        <v>137</v>
      </c>
      <c r="D143" s="369" t="s">
        <v>123</v>
      </c>
      <c r="E143" s="370"/>
      <c r="F143" s="369"/>
      <c r="G143" s="196">
        <f>G144+G147</f>
        <v>157</v>
      </c>
      <c r="H143" s="196">
        <f t="shared" ref="H143:I143" si="60">H144+H147</f>
        <v>257</v>
      </c>
      <c r="I143" s="196">
        <f t="shared" si="60"/>
        <v>257</v>
      </c>
      <c r="J143" s="223"/>
      <c r="K143" s="223"/>
      <c r="L143" s="223"/>
      <c r="M143" s="223"/>
      <c r="N143" s="223"/>
    </row>
    <row r="144" spans="1:14" s="232" customFormat="1" ht="31.5" hidden="1" x14ac:dyDescent="0.25">
      <c r="A144" s="367" t="s">
        <v>91</v>
      </c>
      <c r="B144" s="370" t="s">
        <v>584</v>
      </c>
      <c r="C144" s="370" t="s">
        <v>137</v>
      </c>
      <c r="D144" s="369" t="s">
        <v>123</v>
      </c>
      <c r="E144" s="370" t="s">
        <v>92</v>
      </c>
      <c r="F144" s="369"/>
      <c r="G144" s="196">
        <f>G145</f>
        <v>0</v>
      </c>
      <c r="H144" s="196">
        <f t="shared" ref="H144:I144" si="61">H145</f>
        <v>0</v>
      </c>
      <c r="I144" s="196">
        <f t="shared" si="61"/>
        <v>0</v>
      </c>
      <c r="J144" s="223"/>
      <c r="K144" s="223"/>
      <c r="L144" s="223"/>
      <c r="M144" s="223"/>
      <c r="N144" s="223"/>
    </row>
    <row r="145" spans="1:14" s="232" customFormat="1" ht="47.25" hidden="1" x14ac:dyDescent="0.25">
      <c r="A145" s="367" t="s">
        <v>93</v>
      </c>
      <c r="B145" s="370" t="s">
        <v>584</v>
      </c>
      <c r="C145" s="370" t="s">
        <v>137</v>
      </c>
      <c r="D145" s="369" t="s">
        <v>123</v>
      </c>
      <c r="E145" s="370" t="s">
        <v>94</v>
      </c>
      <c r="F145" s="369"/>
      <c r="G145" s="196">
        <f>'Пр.4 Ведом23-25'!G524</f>
        <v>0</v>
      </c>
      <c r="H145" s="196">
        <f>'Пр.4 Ведом23-25'!H524</f>
        <v>0</v>
      </c>
      <c r="I145" s="196">
        <f>'Пр.4 Ведом23-25'!I524</f>
        <v>0</v>
      </c>
      <c r="J145" s="223"/>
      <c r="K145" s="223"/>
      <c r="L145" s="223"/>
      <c r="M145" s="223"/>
      <c r="N145" s="223"/>
    </row>
    <row r="146" spans="1:14" s="232" customFormat="1" ht="47.25" hidden="1" x14ac:dyDescent="0.25">
      <c r="A146" s="28" t="s">
        <v>885</v>
      </c>
      <c r="B146" s="370" t="s">
        <v>584</v>
      </c>
      <c r="C146" s="370" t="s">
        <v>137</v>
      </c>
      <c r="D146" s="369" t="s">
        <v>123</v>
      </c>
      <c r="E146" s="370" t="s">
        <v>94</v>
      </c>
      <c r="F146" s="369" t="s">
        <v>242</v>
      </c>
      <c r="G146" s="196">
        <f>G145</f>
        <v>0</v>
      </c>
      <c r="H146" s="196">
        <f t="shared" ref="H146:I146" si="62">H145</f>
        <v>0</v>
      </c>
      <c r="I146" s="196">
        <f t="shared" si="62"/>
        <v>0</v>
      </c>
      <c r="J146" s="223"/>
      <c r="K146" s="223"/>
      <c r="L146" s="223"/>
      <c r="M146" s="223"/>
      <c r="N146" s="223"/>
    </row>
    <row r="147" spans="1:14" ht="33" customHeight="1" x14ac:dyDescent="0.25">
      <c r="A147" s="367" t="s">
        <v>140</v>
      </c>
      <c r="B147" s="370" t="s">
        <v>584</v>
      </c>
      <c r="C147" s="370" t="s">
        <v>137</v>
      </c>
      <c r="D147" s="369" t="s">
        <v>123</v>
      </c>
      <c r="E147" s="370" t="s">
        <v>141</v>
      </c>
      <c r="F147" s="369"/>
      <c r="G147" s="196">
        <f>G148</f>
        <v>157</v>
      </c>
      <c r="H147" s="196">
        <f t="shared" ref="H147:I147" si="63">H148</f>
        <v>257</v>
      </c>
      <c r="I147" s="196">
        <f t="shared" si="63"/>
        <v>257</v>
      </c>
    </row>
    <row r="148" spans="1:14" s="112" customFormat="1" ht="16.5" customHeight="1" x14ac:dyDescent="0.25">
      <c r="A148" s="367" t="s">
        <v>175</v>
      </c>
      <c r="B148" s="370" t="s">
        <v>584</v>
      </c>
      <c r="C148" s="370" t="s">
        <v>137</v>
      </c>
      <c r="D148" s="369" t="s">
        <v>123</v>
      </c>
      <c r="E148" s="370" t="s">
        <v>176</v>
      </c>
      <c r="F148" s="369"/>
      <c r="G148" s="9">
        <f>'Пр.4 Ведом23-25'!G526</f>
        <v>157</v>
      </c>
      <c r="H148" s="9">
        <f>'Пр.4 Ведом23-25'!H526</f>
        <v>257</v>
      </c>
      <c r="I148" s="9">
        <f>'Пр.4 Ведом23-25'!I526</f>
        <v>257</v>
      </c>
      <c r="J148" s="223"/>
      <c r="K148" s="223"/>
      <c r="L148" s="223"/>
      <c r="M148" s="223"/>
      <c r="N148" s="223"/>
    </row>
    <row r="149" spans="1:14" s="232" customFormat="1" ht="47.25" x14ac:dyDescent="0.25">
      <c r="A149" s="28" t="s">
        <v>885</v>
      </c>
      <c r="B149" s="370" t="s">
        <v>584</v>
      </c>
      <c r="C149" s="370" t="s">
        <v>137</v>
      </c>
      <c r="D149" s="369" t="s">
        <v>123</v>
      </c>
      <c r="E149" s="370" t="s">
        <v>176</v>
      </c>
      <c r="F149" s="369" t="s">
        <v>242</v>
      </c>
      <c r="G149" s="9">
        <f>G148</f>
        <v>157</v>
      </c>
      <c r="H149" s="9">
        <f t="shared" ref="H149:I149" si="64">H148</f>
        <v>257</v>
      </c>
      <c r="I149" s="9">
        <f t="shared" si="64"/>
        <v>257</v>
      </c>
      <c r="J149" s="223"/>
      <c r="K149" s="223"/>
      <c r="L149" s="223"/>
      <c r="M149" s="223"/>
      <c r="N149" s="223"/>
    </row>
    <row r="150" spans="1:14" s="232" customFormat="1" ht="31.5" x14ac:dyDescent="0.25">
      <c r="A150" s="199" t="s">
        <v>431</v>
      </c>
      <c r="B150" s="200" t="s">
        <v>578</v>
      </c>
      <c r="C150" s="200"/>
      <c r="D150" s="369"/>
      <c r="E150" s="200"/>
      <c r="F150" s="369"/>
      <c r="G150" s="35">
        <f>G151+G157</f>
        <v>380</v>
      </c>
      <c r="H150" s="35">
        <f t="shared" ref="H150:I150" si="65">H151+H157</f>
        <v>380</v>
      </c>
      <c r="I150" s="35">
        <f t="shared" si="65"/>
        <v>160</v>
      </c>
      <c r="J150" s="223"/>
      <c r="K150" s="223"/>
      <c r="L150" s="223"/>
      <c r="M150" s="223"/>
      <c r="N150" s="223"/>
    </row>
    <row r="151" spans="1:14" s="232" customFormat="1" ht="15.75" x14ac:dyDescent="0.25">
      <c r="A151" s="367" t="s">
        <v>161</v>
      </c>
      <c r="B151" s="370" t="s">
        <v>578</v>
      </c>
      <c r="C151" s="370" t="s">
        <v>162</v>
      </c>
      <c r="D151" s="369"/>
      <c r="E151" s="200"/>
      <c r="F151" s="369"/>
      <c r="G151" s="9">
        <f>G152</f>
        <v>160</v>
      </c>
      <c r="H151" s="9">
        <f t="shared" ref="H151:I154" si="66">H152</f>
        <v>160</v>
      </c>
      <c r="I151" s="9">
        <f t="shared" si="66"/>
        <v>160</v>
      </c>
      <c r="J151" s="223"/>
      <c r="K151" s="223"/>
      <c r="L151" s="223"/>
      <c r="M151" s="223"/>
      <c r="N151" s="223"/>
    </row>
    <row r="152" spans="1:14" s="232" customFormat="1" ht="31.5" x14ac:dyDescent="0.25">
      <c r="A152" s="367" t="s">
        <v>167</v>
      </c>
      <c r="B152" s="370" t="s">
        <v>578</v>
      </c>
      <c r="C152" s="370" t="s">
        <v>162</v>
      </c>
      <c r="D152" s="369" t="s">
        <v>106</v>
      </c>
      <c r="E152" s="200"/>
      <c r="F152" s="369"/>
      <c r="G152" s="9">
        <f>G153</f>
        <v>160</v>
      </c>
      <c r="H152" s="9">
        <f t="shared" si="66"/>
        <v>160</v>
      </c>
      <c r="I152" s="9">
        <f t="shared" si="66"/>
        <v>160</v>
      </c>
      <c r="J152" s="223"/>
      <c r="K152" s="223"/>
      <c r="L152" s="223"/>
      <c r="M152" s="223"/>
      <c r="N152" s="223"/>
    </row>
    <row r="153" spans="1:14" s="232" customFormat="1" ht="31.5" x14ac:dyDescent="0.25">
      <c r="A153" s="367" t="s">
        <v>430</v>
      </c>
      <c r="B153" s="370" t="s">
        <v>579</v>
      </c>
      <c r="C153" s="370" t="s">
        <v>162</v>
      </c>
      <c r="D153" s="369" t="s">
        <v>106</v>
      </c>
      <c r="E153" s="200"/>
      <c r="F153" s="369"/>
      <c r="G153" s="9">
        <f>G154</f>
        <v>160</v>
      </c>
      <c r="H153" s="9">
        <f t="shared" si="66"/>
        <v>160</v>
      </c>
      <c r="I153" s="9">
        <f t="shared" si="66"/>
        <v>160</v>
      </c>
      <c r="J153" s="223"/>
      <c r="K153" s="223"/>
      <c r="L153" s="223"/>
      <c r="M153" s="223"/>
      <c r="N153" s="223"/>
    </row>
    <row r="154" spans="1:14" s="232" customFormat="1" ht="31.5" x14ac:dyDescent="0.25">
      <c r="A154" s="367" t="s">
        <v>91</v>
      </c>
      <c r="B154" s="370" t="s">
        <v>579</v>
      </c>
      <c r="C154" s="370" t="s">
        <v>162</v>
      </c>
      <c r="D154" s="369" t="s">
        <v>106</v>
      </c>
      <c r="E154" s="370" t="s">
        <v>92</v>
      </c>
      <c r="F154" s="369"/>
      <c r="G154" s="9">
        <f>G155</f>
        <v>160</v>
      </c>
      <c r="H154" s="9">
        <f t="shared" si="66"/>
        <v>160</v>
      </c>
      <c r="I154" s="9">
        <f t="shared" si="66"/>
        <v>160</v>
      </c>
      <c r="J154" s="223"/>
      <c r="K154" s="223"/>
      <c r="L154" s="223"/>
      <c r="M154" s="223"/>
      <c r="N154" s="223"/>
    </row>
    <row r="155" spans="1:14" s="232" customFormat="1" ht="47.25" x14ac:dyDescent="0.25">
      <c r="A155" s="367" t="s">
        <v>93</v>
      </c>
      <c r="B155" s="370" t="s">
        <v>579</v>
      </c>
      <c r="C155" s="370" t="s">
        <v>162</v>
      </c>
      <c r="D155" s="369" t="s">
        <v>106</v>
      </c>
      <c r="E155" s="370" t="s">
        <v>94</v>
      </c>
      <c r="F155" s="369"/>
      <c r="G155" s="9">
        <f>'Пр.4 Ведом23-25'!G500</f>
        <v>160</v>
      </c>
      <c r="H155" s="9">
        <f>'Пр.4 Ведом23-25'!H500</f>
        <v>160</v>
      </c>
      <c r="I155" s="9">
        <f>'Пр.4 Ведом23-25'!I500</f>
        <v>160</v>
      </c>
      <c r="J155" s="223"/>
      <c r="K155" s="223"/>
      <c r="L155" s="223"/>
      <c r="M155" s="223"/>
      <c r="N155" s="223"/>
    </row>
    <row r="156" spans="1:14" s="232" customFormat="1" ht="47.25" x14ac:dyDescent="0.25">
      <c r="A156" s="28" t="s">
        <v>885</v>
      </c>
      <c r="B156" s="370" t="s">
        <v>579</v>
      </c>
      <c r="C156" s="370" t="s">
        <v>162</v>
      </c>
      <c r="D156" s="369" t="s">
        <v>106</v>
      </c>
      <c r="E156" s="370" t="s">
        <v>94</v>
      </c>
      <c r="F156" s="369" t="s">
        <v>242</v>
      </c>
      <c r="G156" s="9">
        <f>G155</f>
        <v>160</v>
      </c>
      <c r="H156" s="9">
        <f t="shared" ref="H156:I156" si="67">H155</f>
        <v>160</v>
      </c>
      <c r="I156" s="9">
        <f t="shared" si="67"/>
        <v>160</v>
      </c>
      <c r="J156" s="223"/>
      <c r="K156" s="223"/>
      <c r="L156" s="223"/>
      <c r="M156" s="223"/>
      <c r="N156" s="223"/>
    </row>
    <row r="157" spans="1:14" s="232" customFormat="1" ht="15.75" x14ac:dyDescent="0.25">
      <c r="A157" s="367" t="s">
        <v>136</v>
      </c>
      <c r="B157" s="370" t="s">
        <v>578</v>
      </c>
      <c r="C157" s="370" t="s">
        <v>137</v>
      </c>
      <c r="D157" s="369"/>
      <c r="E157" s="200"/>
      <c r="F157" s="369"/>
      <c r="G157" s="9">
        <f>G158</f>
        <v>220</v>
      </c>
      <c r="H157" s="9">
        <f t="shared" ref="H157:I160" si="68">H158</f>
        <v>220</v>
      </c>
      <c r="I157" s="9">
        <f t="shared" si="68"/>
        <v>0</v>
      </c>
      <c r="J157" s="223"/>
      <c r="K157" s="223"/>
      <c r="L157" s="223"/>
      <c r="M157" s="223"/>
      <c r="N157" s="223"/>
    </row>
    <row r="158" spans="1:14" s="232" customFormat="1" ht="15.75" x14ac:dyDescent="0.25">
      <c r="A158" s="367" t="s">
        <v>144</v>
      </c>
      <c r="B158" s="370" t="s">
        <v>578</v>
      </c>
      <c r="C158" s="370" t="s">
        <v>137</v>
      </c>
      <c r="D158" s="369" t="s">
        <v>123</v>
      </c>
      <c r="E158" s="200"/>
      <c r="F158" s="369"/>
      <c r="G158" s="9">
        <f>G159</f>
        <v>220</v>
      </c>
      <c r="H158" s="9">
        <f t="shared" si="68"/>
        <v>220</v>
      </c>
      <c r="I158" s="9">
        <f t="shared" si="68"/>
        <v>0</v>
      </c>
      <c r="J158" s="223"/>
      <c r="K158" s="223"/>
      <c r="L158" s="223"/>
      <c r="M158" s="223"/>
      <c r="N158" s="223"/>
    </row>
    <row r="159" spans="1:14" ht="15.75" x14ac:dyDescent="0.25">
      <c r="A159" s="367" t="s">
        <v>466</v>
      </c>
      <c r="B159" s="370" t="s">
        <v>580</v>
      </c>
      <c r="C159" s="370" t="s">
        <v>137</v>
      </c>
      <c r="D159" s="369" t="s">
        <v>123</v>
      </c>
      <c r="E159" s="370"/>
      <c r="F159" s="369"/>
      <c r="G159" s="196">
        <f>G160</f>
        <v>220</v>
      </c>
      <c r="H159" s="196">
        <f t="shared" si="68"/>
        <v>220</v>
      </c>
      <c r="I159" s="196">
        <f t="shared" si="68"/>
        <v>0</v>
      </c>
    </row>
    <row r="160" spans="1:14" ht="31.5" x14ac:dyDescent="0.25">
      <c r="A160" s="367" t="s">
        <v>140</v>
      </c>
      <c r="B160" s="370" t="s">
        <v>580</v>
      </c>
      <c r="C160" s="370" t="s">
        <v>137</v>
      </c>
      <c r="D160" s="369" t="s">
        <v>123</v>
      </c>
      <c r="E160" s="370" t="s">
        <v>141</v>
      </c>
      <c r="F160" s="369"/>
      <c r="G160" s="196">
        <f>G161</f>
        <v>220</v>
      </c>
      <c r="H160" s="196">
        <f t="shared" si="68"/>
        <v>220</v>
      </c>
      <c r="I160" s="196">
        <f t="shared" si="68"/>
        <v>0</v>
      </c>
    </row>
    <row r="161" spans="1:15" s="232" customFormat="1" ht="31.5" x14ac:dyDescent="0.25">
      <c r="A161" s="367" t="s">
        <v>175</v>
      </c>
      <c r="B161" s="370" t="s">
        <v>580</v>
      </c>
      <c r="C161" s="370" t="s">
        <v>137</v>
      </c>
      <c r="D161" s="369" t="s">
        <v>123</v>
      </c>
      <c r="E161" s="370" t="s">
        <v>176</v>
      </c>
      <c r="F161" s="369"/>
      <c r="G161" s="196">
        <f>'Пр.4 Ведом23-25'!G530</f>
        <v>220</v>
      </c>
      <c r="H161" s="196">
        <f>'Пр.4 Ведом23-25'!H530</f>
        <v>220</v>
      </c>
      <c r="I161" s="196">
        <f>'Пр.4 Ведом23-25'!I530</f>
        <v>0</v>
      </c>
      <c r="J161" s="223"/>
      <c r="K161" s="223"/>
      <c r="L161" s="223"/>
      <c r="M161" s="223"/>
      <c r="N161" s="223"/>
    </row>
    <row r="162" spans="1:15" ht="32.25" customHeight="1" x14ac:dyDescent="0.25">
      <c r="A162" s="28" t="s">
        <v>885</v>
      </c>
      <c r="B162" s="370" t="s">
        <v>580</v>
      </c>
      <c r="C162" s="370" t="s">
        <v>137</v>
      </c>
      <c r="D162" s="369" t="s">
        <v>123</v>
      </c>
      <c r="E162" s="370" t="s">
        <v>176</v>
      </c>
      <c r="F162" s="369" t="s">
        <v>242</v>
      </c>
      <c r="G162" s="9">
        <f>G161</f>
        <v>220</v>
      </c>
      <c r="H162" s="9">
        <f t="shared" ref="H162:I162" si="69">H161</f>
        <v>220</v>
      </c>
      <c r="I162" s="9">
        <f t="shared" si="69"/>
        <v>0</v>
      </c>
    </row>
    <row r="163" spans="1:15" s="112" customFormat="1" ht="47.25" x14ac:dyDescent="0.25">
      <c r="A163" s="199" t="s">
        <v>894</v>
      </c>
      <c r="B163" s="200" t="s">
        <v>192</v>
      </c>
      <c r="C163" s="200"/>
      <c r="D163" s="369"/>
      <c r="E163" s="369"/>
      <c r="F163" s="369"/>
      <c r="G163" s="195">
        <f>G164+G181+G202+G240+G276+G295+G302+G309+G247+G288+G316</f>
        <v>390737.24619999999</v>
      </c>
      <c r="H163" s="195">
        <f t="shared" ref="H163:I163" si="70">H164+H181+H202+H240+H276+H295+H302+H309+H247+H288+H316</f>
        <v>385207.34624999994</v>
      </c>
      <c r="I163" s="195">
        <f t="shared" si="70"/>
        <v>402259.97724999994</v>
      </c>
      <c r="J163" s="223"/>
      <c r="K163" s="223"/>
      <c r="L163" s="223"/>
      <c r="M163" s="223"/>
      <c r="N163" s="223"/>
      <c r="O163" s="15"/>
    </row>
    <row r="164" spans="1:15" ht="31.5" x14ac:dyDescent="0.25">
      <c r="A164" s="199" t="s">
        <v>380</v>
      </c>
      <c r="B164" s="200" t="s">
        <v>587</v>
      </c>
      <c r="C164" s="200"/>
      <c r="D164" s="6"/>
      <c r="E164" s="6"/>
      <c r="F164" s="6"/>
      <c r="G164" s="35">
        <f>G165</f>
        <v>85055.760000000009</v>
      </c>
      <c r="H164" s="35">
        <f t="shared" ref="H164:I164" si="71">H165</f>
        <v>86307.91</v>
      </c>
      <c r="I164" s="35">
        <f t="shared" si="71"/>
        <v>84906.790000000008</v>
      </c>
    </row>
    <row r="165" spans="1:15" s="232" customFormat="1" ht="15.75" x14ac:dyDescent="0.25">
      <c r="A165" s="20" t="s">
        <v>147</v>
      </c>
      <c r="B165" s="370" t="s">
        <v>587</v>
      </c>
      <c r="C165" s="370" t="s">
        <v>148</v>
      </c>
      <c r="D165" s="369"/>
      <c r="E165" s="6"/>
      <c r="F165" s="6"/>
      <c r="G165" s="35">
        <f>G166+G171+G176</f>
        <v>85055.760000000009</v>
      </c>
      <c r="H165" s="35">
        <f t="shared" ref="H165:I165" si="72">H166+H171+H176</f>
        <v>86307.91</v>
      </c>
      <c r="I165" s="35">
        <f t="shared" si="72"/>
        <v>84906.790000000008</v>
      </c>
      <c r="J165" s="223"/>
      <c r="K165" s="223"/>
      <c r="L165" s="223"/>
      <c r="M165" s="223"/>
      <c r="N165" s="223"/>
    </row>
    <row r="166" spans="1:15" s="232" customFormat="1" ht="15.75" x14ac:dyDescent="0.25">
      <c r="A166" s="28" t="s">
        <v>191</v>
      </c>
      <c r="B166" s="370" t="s">
        <v>587</v>
      </c>
      <c r="C166" s="370" t="s">
        <v>148</v>
      </c>
      <c r="D166" s="369" t="s">
        <v>84</v>
      </c>
      <c r="E166" s="6"/>
      <c r="F166" s="6"/>
      <c r="G166" s="9">
        <f>G167</f>
        <v>17648.580000000002</v>
      </c>
      <c r="H166" s="9">
        <f t="shared" ref="H166:I168" si="73">H167</f>
        <v>17671.400000000001</v>
      </c>
      <c r="I166" s="9">
        <f t="shared" si="73"/>
        <v>14444.28</v>
      </c>
      <c r="J166" s="223"/>
      <c r="K166" s="223"/>
      <c r="L166" s="223"/>
      <c r="M166" s="223"/>
      <c r="N166" s="223"/>
    </row>
    <row r="167" spans="1:15" s="112" customFormat="1" ht="47.25" x14ac:dyDescent="0.25">
      <c r="A167" s="367" t="s">
        <v>586</v>
      </c>
      <c r="B167" s="370" t="s">
        <v>588</v>
      </c>
      <c r="C167" s="370" t="s">
        <v>148</v>
      </c>
      <c r="D167" s="369" t="s">
        <v>84</v>
      </c>
      <c r="E167" s="6"/>
      <c r="F167" s="6"/>
      <c r="G167" s="9">
        <f>G168</f>
        <v>17648.580000000002</v>
      </c>
      <c r="H167" s="9">
        <f t="shared" si="73"/>
        <v>17671.400000000001</v>
      </c>
      <c r="I167" s="9">
        <f t="shared" si="73"/>
        <v>14444.28</v>
      </c>
      <c r="J167" s="223"/>
      <c r="K167" s="223"/>
      <c r="L167" s="223"/>
      <c r="M167" s="223"/>
      <c r="N167" s="223"/>
    </row>
    <row r="168" spans="1:15" ht="47.25" x14ac:dyDescent="0.25">
      <c r="A168" s="367" t="s">
        <v>152</v>
      </c>
      <c r="B168" s="370" t="s">
        <v>588</v>
      </c>
      <c r="C168" s="370" t="s">
        <v>148</v>
      </c>
      <c r="D168" s="369" t="s">
        <v>84</v>
      </c>
      <c r="E168" s="369" t="s">
        <v>153</v>
      </c>
      <c r="F168" s="369"/>
      <c r="G168" s="9">
        <f>G169</f>
        <v>17648.580000000002</v>
      </c>
      <c r="H168" s="9">
        <f t="shared" si="73"/>
        <v>17671.400000000001</v>
      </c>
      <c r="I168" s="9">
        <f t="shared" si="73"/>
        <v>14444.28</v>
      </c>
    </row>
    <row r="169" spans="1:15" ht="15.75" x14ac:dyDescent="0.25">
      <c r="A169" s="367" t="s">
        <v>154</v>
      </c>
      <c r="B169" s="370" t="s">
        <v>588</v>
      </c>
      <c r="C169" s="370" t="s">
        <v>148</v>
      </c>
      <c r="D169" s="369" t="s">
        <v>84</v>
      </c>
      <c r="E169" s="369" t="s">
        <v>155</v>
      </c>
      <c r="F169" s="369"/>
      <c r="G169" s="9">
        <f>'Пр.4 Ведом23-25'!G632</f>
        <v>17648.580000000002</v>
      </c>
      <c r="H169" s="9">
        <f>'Пр.4 Ведом23-25'!H632</f>
        <v>17671.400000000001</v>
      </c>
      <c r="I169" s="9">
        <f>'Пр.4 Ведом23-25'!I632</f>
        <v>14444.28</v>
      </c>
    </row>
    <row r="170" spans="1:15" ht="31.5" x14ac:dyDescent="0.25">
      <c r="A170" s="20" t="s">
        <v>887</v>
      </c>
      <c r="B170" s="370" t="s">
        <v>588</v>
      </c>
      <c r="C170" s="369" t="s">
        <v>148</v>
      </c>
      <c r="D170" s="369" t="s">
        <v>84</v>
      </c>
      <c r="E170" s="369" t="s">
        <v>155</v>
      </c>
      <c r="F170" s="369" t="s">
        <v>243</v>
      </c>
      <c r="G170" s="9">
        <f>G169</f>
        <v>17648.580000000002</v>
      </c>
      <c r="H170" s="9">
        <f t="shared" ref="H170:I170" si="74">H169</f>
        <v>17671.400000000001</v>
      </c>
      <c r="I170" s="9">
        <f t="shared" si="74"/>
        <v>14444.28</v>
      </c>
    </row>
    <row r="171" spans="1:15" ht="15.75" x14ac:dyDescent="0.25">
      <c r="A171" s="20" t="s">
        <v>193</v>
      </c>
      <c r="B171" s="369" t="s">
        <v>587</v>
      </c>
      <c r="C171" s="369" t="s">
        <v>148</v>
      </c>
      <c r="D171" s="369" t="s">
        <v>122</v>
      </c>
      <c r="E171" s="369"/>
      <c r="F171" s="369"/>
      <c r="G171" s="9">
        <f>G172</f>
        <v>31663</v>
      </c>
      <c r="H171" s="9">
        <f t="shared" ref="H171:I173" si="75">H172</f>
        <v>31484.41</v>
      </c>
      <c r="I171" s="9">
        <f t="shared" si="75"/>
        <v>31484.41</v>
      </c>
    </row>
    <row r="172" spans="1:15" ht="47.25" x14ac:dyDescent="0.25">
      <c r="A172" s="367" t="s">
        <v>194</v>
      </c>
      <c r="B172" s="370" t="s">
        <v>599</v>
      </c>
      <c r="C172" s="369" t="s">
        <v>148</v>
      </c>
      <c r="D172" s="369" t="s">
        <v>122</v>
      </c>
      <c r="E172" s="369"/>
      <c r="F172" s="369"/>
      <c r="G172" s="9">
        <f>G173</f>
        <v>31663</v>
      </c>
      <c r="H172" s="9">
        <f t="shared" si="75"/>
        <v>31484.41</v>
      </c>
      <c r="I172" s="9">
        <f t="shared" si="75"/>
        <v>31484.41</v>
      </c>
    </row>
    <row r="173" spans="1:15" ht="47.25" x14ac:dyDescent="0.25">
      <c r="A173" s="367" t="s">
        <v>152</v>
      </c>
      <c r="B173" s="370" t="s">
        <v>599</v>
      </c>
      <c r="C173" s="369" t="s">
        <v>148</v>
      </c>
      <c r="D173" s="369" t="s">
        <v>122</v>
      </c>
      <c r="E173" s="369" t="s">
        <v>153</v>
      </c>
      <c r="F173" s="369"/>
      <c r="G173" s="9">
        <f>G174</f>
        <v>31663</v>
      </c>
      <c r="H173" s="9">
        <f t="shared" si="75"/>
        <v>31484.41</v>
      </c>
      <c r="I173" s="9">
        <f t="shared" si="75"/>
        <v>31484.41</v>
      </c>
    </row>
    <row r="174" spans="1:15" s="112" customFormat="1" ht="15.75" x14ac:dyDescent="0.25">
      <c r="A174" s="367" t="s">
        <v>154</v>
      </c>
      <c r="B174" s="370" t="s">
        <v>599</v>
      </c>
      <c r="C174" s="369" t="s">
        <v>148</v>
      </c>
      <c r="D174" s="369" t="s">
        <v>122</v>
      </c>
      <c r="E174" s="369" t="s">
        <v>155</v>
      </c>
      <c r="F174" s="369"/>
      <c r="G174" s="9">
        <f>'Пр.4 Ведом23-25'!G680</f>
        <v>31663</v>
      </c>
      <c r="H174" s="9">
        <f>'Пр.4 Ведом23-25'!H680</f>
        <v>31484.41</v>
      </c>
      <c r="I174" s="9">
        <f>'Пр.4 Ведом23-25'!I680</f>
        <v>31484.41</v>
      </c>
      <c r="J174" s="223"/>
      <c r="K174" s="223"/>
      <c r="L174" s="223"/>
      <c r="M174" s="223"/>
      <c r="N174" s="223"/>
    </row>
    <row r="175" spans="1:15" s="112" customFormat="1" ht="31.5" x14ac:dyDescent="0.25">
      <c r="A175" s="20" t="s">
        <v>887</v>
      </c>
      <c r="B175" s="370" t="s">
        <v>599</v>
      </c>
      <c r="C175" s="369" t="s">
        <v>148</v>
      </c>
      <c r="D175" s="369" t="s">
        <v>122</v>
      </c>
      <c r="E175" s="369" t="s">
        <v>155</v>
      </c>
      <c r="F175" s="369" t="s">
        <v>243</v>
      </c>
      <c r="G175" s="9">
        <f>G174</f>
        <v>31663</v>
      </c>
      <c r="H175" s="9">
        <f t="shared" ref="H175:I175" si="76">H174</f>
        <v>31484.41</v>
      </c>
      <c r="I175" s="9">
        <f t="shared" si="76"/>
        <v>31484.41</v>
      </c>
      <c r="J175" s="223"/>
      <c r="K175" s="223"/>
      <c r="L175" s="223"/>
      <c r="M175" s="223"/>
      <c r="N175" s="223"/>
    </row>
    <row r="176" spans="1:15" s="112" customFormat="1" ht="15.75" x14ac:dyDescent="0.25">
      <c r="A176" s="20" t="s">
        <v>149</v>
      </c>
      <c r="B176" s="369" t="s">
        <v>587</v>
      </c>
      <c r="C176" s="369" t="s">
        <v>148</v>
      </c>
      <c r="D176" s="369" t="s">
        <v>123</v>
      </c>
      <c r="E176" s="369"/>
      <c r="F176" s="369"/>
      <c r="G176" s="9">
        <f>G177</f>
        <v>35744.18</v>
      </c>
      <c r="H176" s="9">
        <f t="shared" ref="H176:I178" si="77">H177</f>
        <v>37152.1</v>
      </c>
      <c r="I176" s="9">
        <f t="shared" si="77"/>
        <v>38978.1</v>
      </c>
      <c r="J176" s="223"/>
      <c r="K176" s="223"/>
      <c r="L176" s="223"/>
      <c r="M176" s="223"/>
      <c r="N176" s="223"/>
    </row>
    <row r="177" spans="1:14" s="112" customFormat="1" ht="47.25" x14ac:dyDescent="0.25">
      <c r="A177" s="20" t="s">
        <v>151</v>
      </c>
      <c r="B177" s="370" t="s">
        <v>603</v>
      </c>
      <c r="C177" s="369" t="s">
        <v>148</v>
      </c>
      <c r="D177" s="369" t="s">
        <v>123</v>
      </c>
      <c r="E177" s="6"/>
      <c r="F177" s="6"/>
      <c r="G177" s="9">
        <f>G178</f>
        <v>35744.18</v>
      </c>
      <c r="H177" s="9">
        <f t="shared" si="77"/>
        <v>37152.1</v>
      </c>
      <c r="I177" s="9">
        <f t="shared" si="77"/>
        <v>38978.1</v>
      </c>
      <c r="J177" s="223"/>
      <c r="K177" s="223"/>
      <c r="L177" s="223"/>
      <c r="M177" s="223"/>
      <c r="N177" s="223"/>
    </row>
    <row r="178" spans="1:14" s="112" customFormat="1" ht="47.25" x14ac:dyDescent="0.25">
      <c r="A178" s="20" t="s">
        <v>152</v>
      </c>
      <c r="B178" s="370" t="s">
        <v>603</v>
      </c>
      <c r="C178" s="369" t="s">
        <v>148</v>
      </c>
      <c r="D178" s="369" t="s">
        <v>123</v>
      </c>
      <c r="E178" s="369" t="s">
        <v>153</v>
      </c>
      <c r="F178" s="369"/>
      <c r="G178" s="9">
        <f>G179</f>
        <v>35744.18</v>
      </c>
      <c r="H178" s="9">
        <f t="shared" si="77"/>
        <v>37152.1</v>
      </c>
      <c r="I178" s="9">
        <f t="shared" si="77"/>
        <v>38978.1</v>
      </c>
      <c r="J178" s="223"/>
      <c r="K178" s="223"/>
      <c r="L178" s="223"/>
      <c r="M178" s="223"/>
      <c r="N178" s="223"/>
    </row>
    <row r="179" spans="1:14" s="112" customFormat="1" ht="15.75" x14ac:dyDescent="0.25">
      <c r="A179" s="20" t="s">
        <v>154</v>
      </c>
      <c r="B179" s="370" t="s">
        <v>603</v>
      </c>
      <c r="C179" s="369" t="s">
        <v>148</v>
      </c>
      <c r="D179" s="369" t="s">
        <v>123</v>
      </c>
      <c r="E179" s="369" t="s">
        <v>155</v>
      </c>
      <c r="F179" s="369"/>
      <c r="G179" s="9">
        <f>'Пр.4 Ведом23-25'!G747</f>
        <v>35744.18</v>
      </c>
      <c r="H179" s="9">
        <f>'Пр.4 Ведом23-25'!H747</f>
        <v>37152.1</v>
      </c>
      <c r="I179" s="9">
        <f>'Пр.4 Ведом23-25'!I747</f>
        <v>38978.1</v>
      </c>
      <c r="J179" s="223"/>
      <c r="K179" s="223"/>
      <c r="L179" s="223"/>
      <c r="M179" s="223"/>
      <c r="N179" s="223"/>
    </row>
    <row r="180" spans="1:14" s="112" customFormat="1" ht="31.5" x14ac:dyDescent="0.25">
      <c r="A180" s="20" t="s">
        <v>887</v>
      </c>
      <c r="B180" s="370" t="s">
        <v>603</v>
      </c>
      <c r="C180" s="369" t="s">
        <v>148</v>
      </c>
      <c r="D180" s="369" t="s">
        <v>123</v>
      </c>
      <c r="E180" s="369" t="s">
        <v>155</v>
      </c>
      <c r="F180" s="369" t="s">
        <v>243</v>
      </c>
      <c r="G180" s="9">
        <f>G179</f>
        <v>35744.18</v>
      </c>
      <c r="H180" s="9">
        <f t="shared" ref="H180:I180" si="78">H179</f>
        <v>37152.1</v>
      </c>
      <c r="I180" s="9">
        <f t="shared" si="78"/>
        <v>38978.1</v>
      </c>
      <c r="J180" s="223"/>
      <c r="K180" s="223"/>
      <c r="L180" s="223"/>
      <c r="M180" s="223"/>
      <c r="N180" s="223"/>
    </row>
    <row r="181" spans="1:14" s="112" customFormat="1" ht="47.25" x14ac:dyDescent="0.25">
      <c r="A181" s="199" t="s">
        <v>354</v>
      </c>
      <c r="B181" s="200" t="s">
        <v>589</v>
      </c>
      <c r="C181" s="6"/>
      <c r="D181" s="6"/>
      <c r="E181" s="6"/>
      <c r="F181" s="6"/>
      <c r="G181" s="35">
        <f>G182</f>
        <v>266249.7</v>
      </c>
      <c r="H181" s="35">
        <f t="shared" ref="H181:I181" si="79">H182</f>
        <v>266249.7</v>
      </c>
      <c r="I181" s="35">
        <f t="shared" si="79"/>
        <v>282041.59999999998</v>
      </c>
      <c r="J181" s="223"/>
      <c r="K181" s="223"/>
      <c r="L181" s="223"/>
      <c r="M181" s="223"/>
      <c r="N181" s="223"/>
    </row>
    <row r="182" spans="1:14" s="112" customFormat="1" ht="15.75" x14ac:dyDescent="0.25">
      <c r="A182" s="20" t="s">
        <v>147</v>
      </c>
      <c r="B182" s="369" t="s">
        <v>589</v>
      </c>
      <c r="C182" s="369" t="s">
        <v>148</v>
      </c>
      <c r="D182" s="369"/>
      <c r="E182" s="369"/>
      <c r="F182" s="369"/>
      <c r="G182" s="9">
        <f>G183+G188+G197</f>
        <v>266249.7</v>
      </c>
      <c r="H182" s="9">
        <f>H183+H188+H197</f>
        <v>266249.7</v>
      </c>
      <c r="I182" s="9">
        <f>I183+I188+I197</f>
        <v>282041.59999999998</v>
      </c>
      <c r="J182" s="223"/>
      <c r="K182" s="223"/>
      <c r="L182" s="223"/>
      <c r="M182" s="223"/>
      <c r="N182" s="223"/>
    </row>
    <row r="183" spans="1:14" s="112" customFormat="1" ht="15.75" x14ac:dyDescent="0.25">
      <c r="A183" s="28" t="s">
        <v>191</v>
      </c>
      <c r="B183" s="369" t="s">
        <v>589</v>
      </c>
      <c r="C183" s="369" t="s">
        <v>148</v>
      </c>
      <c r="D183" s="369" t="s">
        <v>84</v>
      </c>
      <c r="E183" s="369"/>
      <c r="F183" s="369"/>
      <c r="G183" s="9">
        <f>G184</f>
        <v>82396.5</v>
      </c>
      <c r="H183" s="9">
        <f t="shared" ref="H183:I185" si="80">H184</f>
        <v>82396.5</v>
      </c>
      <c r="I183" s="9">
        <f t="shared" si="80"/>
        <v>82396.5</v>
      </c>
      <c r="J183" s="223"/>
      <c r="K183" s="223"/>
      <c r="L183" s="223"/>
      <c r="M183" s="223"/>
      <c r="N183" s="223"/>
    </row>
    <row r="184" spans="1:14" s="112" customFormat="1" ht="63" x14ac:dyDescent="0.25">
      <c r="A184" s="367" t="s">
        <v>860</v>
      </c>
      <c r="B184" s="370" t="s">
        <v>769</v>
      </c>
      <c r="C184" s="369" t="s">
        <v>148</v>
      </c>
      <c r="D184" s="369" t="s">
        <v>84</v>
      </c>
      <c r="E184" s="369"/>
      <c r="F184" s="369"/>
      <c r="G184" s="9">
        <f>G185</f>
        <v>82396.5</v>
      </c>
      <c r="H184" s="9">
        <f t="shared" si="80"/>
        <v>82396.5</v>
      </c>
      <c r="I184" s="9">
        <f t="shared" si="80"/>
        <v>82396.5</v>
      </c>
      <c r="J184" s="223"/>
      <c r="K184" s="223"/>
      <c r="L184" s="223"/>
      <c r="M184" s="223"/>
      <c r="N184" s="223"/>
    </row>
    <row r="185" spans="1:14" s="112" customFormat="1" ht="47.25" x14ac:dyDescent="0.25">
      <c r="A185" s="367" t="s">
        <v>152</v>
      </c>
      <c r="B185" s="370" t="s">
        <v>769</v>
      </c>
      <c r="C185" s="369" t="s">
        <v>148</v>
      </c>
      <c r="D185" s="369" t="s">
        <v>84</v>
      </c>
      <c r="E185" s="369" t="s">
        <v>153</v>
      </c>
      <c r="F185" s="369"/>
      <c r="G185" s="9">
        <f>G186</f>
        <v>82396.5</v>
      </c>
      <c r="H185" s="9">
        <f t="shared" si="80"/>
        <v>82396.5</v>
      </c>
      <c r="I185" s="9">
        <f t="shared" si="80"/>
        <v>82396.5</v>
      </c>
      <c r="J185" s="223"/>
      <c r="K185" s="223"/>
      <c r="L185" s="223"/>
      <c r="M185" s="223"/>
      <c r="N185" s="223"/>
    </row>
    <row r="186" spans="1:14" s="112" customFormat="1" ht="15.75" x14ac:dyDescent="0.25">
      <c r="A186" s="367" t="s">
        <v>154</v>
      </c>
      <c r="B186" s="370" t="s">
        <v>769</v>
      </c>
      <c r="C186" s="369" t="s">
        <v>148</v>
      </c>
      <c r="D186" s="369" t="s">
        <v>84</v>
      </c>
      <c r="E186" s="369" t="s">
        <v>155</v>
      </c>
      <c r="F186" s="369"/>
      <c r="G186" s="9">
        <f>'Пр.4 Ведом23-25'!G636</f>
        <v>82396.5</v>
      </c>
      <c r="H186" s="9">
        <f>'Пр.4 Ведом23-25'!H636</f>
        <v>82396.5</v>
      </c>
      <c r="I186" s="9">
        <f>'Пр.4 Ведом23-25'!I636</f>
        <v>82396.5</v>
      </c>
      <c r="J186" s="223"/>
      <c r="K186" s="223"/>
      <c r="L186" s="223"/>
      <c r="M186" s="223"/>
      <c r="N186" s="223"/>
    </row>
    <row r="187" spans="1:14" s="112" customFormat="1" ht="31.5" x14ac:dyDescent="0.25">
      <c r="A187" s="20" t="s">
        <v>887</v>
      </c>
      <c r="B187" s="370" t="s">
        <v>769</v>
      </c>
      <c r="C187" s="369" t="s">
        <v>148</v>
      </c>
      <c r="D187" s="369" t="s">
        <v>84</v>
      </c>
      <c r="E187" s="369" t="s">
        <v>155</v>
      </c>
      <c r="F187" s="369" t="s">
        <v>243</v>
      </c>
      <c r="G187" s="9">
        <f>G186</f>
        <v>82396.5</v>
      </c>
      <c r="H187" s="9">
        <f t="shared" ref="H187:I187" si="81">H186</f>
        <v>82396.5</v>
      </c>
      <c r="I187" s="9">
        <f t="shared" si="81"/>
        <v>82396.5</v>
      </c>
      <c r="J187" s="223"/>
      <c r="K187" s="223"/>
      <c r="L187" s="223"/>
      <c r="M187" s="223"/>
      <c r="N187" s="223"/>
    </row>
    <row r="188" spans="1:14" s="112" customFormat="1" ht="15.75" x14ac:dyDescent="0.25">
      <c r="A188" s="20" t="s">
        <v>193</v>
      </c>
      <c r="B188" s="369" t="s">
        <v>589</v>
      </c>
      <c r="C188" s="369" t="s">
        <v>148</v>
      </c>
      <c r="D188" s="369" t="s">
        <v>122</v>
      </c>
      <c r="E188" s="369"/>
      <c r="F188" s="369"/>
      <c r="G188" s="9">
        <f>G189+G193</f>
        <v>181733.3</v>
      </c>
      <c r="H188" s="9">
        <f t="shared" ref="H188:I188" si="82">H189+H193</f>
        <v>181733.3</v>
      </c>
      <c r="I188" s="9">
        <f t="shared" si="82"/>
        <v>197525.19999999998</v>
      </c>
      <c r="J188" s="223"/>
      <c r="K188" s="223"/>
      <c r="L188" s="223"/>
      <c r="M188" s="223"/>
      <c r="N188" s="223"/>
    </row>
    <row r="189" spans="1:14" s="112" customFormat="1" ht="63" x14ac:dyDescent="0.25">
      <c r="A189" s="367" t="s">
        <v>653</v>
      </c>
      <c r="B189" s="370" t="s">
        <v>654</v>
      </c>
      <c r="C189" s="369" t="s">
        <v>148</v>
      </c>
      <c r="D189" s="369" t="s">
        <v>122</v>
      </c>
      <c r="E189" s="369"/>
      <c r="F189" s="369"/>
      <c r="G189" s="9">
        <f>G190</f>
        <v>7226.1</v>
      </c>
      <c r="H189" s="9">
        <f t="shared" ref="H189:I190" si="83">H190</f>
        <v>7226.1</v>
      </c>
      <c r="I189" s="9">
        <f t="shared" si="83"/>
        <v>7226.1</v>
      </c>
      <c r="J189" s="223"/>
      <c r="K189" s="223"/>
      <c r="L189" s="223"/>
      <c r="M189" s="223"/>
      <c r="N189" s="223"/>
    </row>
    <row r="190" spans="1:14" s="112" customFormat="1" ht="47.25" x14ac:dyDescent="0.25">
      <c r="A190" s="367" t="s">
        <v>152</v>
      </c>
      <c r="B190" s="370" t="s">
        <v>654</v>
      </c>
      <c r="C190" s="369" t="s">
        <v>148</v>
      </c>
      <c r="D190" s="369" t="s">
        <v>122</v>
      </c>
      <c r="E190" s="369" t="s">
        <v>153</v>
      </c>
      <c r="F190" s="369"/>
      <c r="G190" s="9">
        <f>G191</f>
        <v>7226.1</v>
      </c>
      <c r="H190" s="9">
        <f t="shared" si="83"/>
        <v>7226.1</v>
      </c>
      <c r="I190" s="9">
        <f t="shared" si="83"/>
        <v>7226.1</v>
      </c>
      <c r="J190" s="223"/>
      <c r="K190" s="223"/>
      <c r="L190" s="223"/>
      <c r="M190" s="223"/>
      <c r="N190" s="223"/>
    </row>
    <row r="191" spans="1:14" s="112" customFormat="1" ht="15.75" x14ac:dyDescent="0.25">
      <c r="A191" s="367" t="s">
        <v>154</v>
      </c>
      <c r="B191" s="370" t="s">
        <v>654</v>
      </c>
      <c r="C191" s="369" t="s">
        <v>148</v>
      </c>
      <c r="D191" s="369" t="s">
        <v>122</v>
      </c>
      <c r="E191" s="369" t="s">
        <v>155</v>
      </c>
      <c r="F191" s="369"/>
      <c r="G191" s="9">
        <f>'Пр.4 Ведом23-25'!G684</f>
        <v>7226.1</v>
      </c>
      <c r="H191" s="9">
        <f>'Пр.4 Ведом23-25'!H684</f>
        <v>7226.1</v>
      </c>
      <c r="I191" s="9">
        <f>'Пр.4 Ведом23-25'!I684</f>
        <v>7226.1</v>
      </c>
      <c r="J191" s="223"/>
      <c r="K191" s="223"/>
      <c r="L191" s="223"/>
      <c r="M191" s="223"/>
      <c r="N191" s="223"/>
    </row>
    <row r="192" spans="1:14" s="112" customFormat="1" ht="31.5" x14ac:dyDescent="0.25">
      <c r="A192" s="20" t="s">
        <v>887</v>
      </c>
      <c r="B192" s="370" t="s">
        <v>654</v>
      </c>
      <c r="C192" s="369" t="s">
        <v>148</v>
      </c>
      <c r="D192" s="369" t="s">
        <v>122</v>
      </c>
      <c r="E192" s="369" t="s">
        <v>155</v>
      </c>
      <c r="F192" s="369" t="s">
        <v>243</v>
      </c>
      <c r="G192" s="9">
        <f>G191</f>
        <v>7226.1</v>
      </c>
      <c r="H192" s="9">
        <f t="shared" ref="H192:I192" si="84">H191</f>
        <v>7226.1</v>
      </c>
      <c r="I192" s="9">
        <f t="shared" si="84"/>
        <v>7226.1</v>
      </c>
      <c r="J192" s="223"/>
      <c r="K192" s="223"/>
      <c r="L192" s="223"/>
      <c r="M192" s="223"/>
      <c r="N192" s="223"/>
    </row>
    <row r="193" spans="1:14" s="112" customFormat="1" ht="63" x14ac:dyDescent="0.25">
      <c r="A193" s="367" t="s">
        <v>860</v>
      </c>
      <c r="B193" s="370" t="s">
        <v>769</v>
      </c>
      <c r="C193" s="369" t="s">
        <v>148</v>
      </c>
      <c r="D193" s="369" t="s">
        <v>122</v>
      </c>
      <c r="E193" s="369"/>
      <c r="F193" s="369"/>
      <c r="G193" s="9">
        <f>G194</f>
        <v>174507.19999999998</v>
      </c>
      <c r="H193" s="9">
        <f t="shared" ref="H193:I194" si="85">H194</f>
        <v>174507.19999999998</v>
      </c>
      <c r="I193" s="9">
        <f t="shared" si="85"/>
        <v>190299.09999999998</v>
      </c>
      <c r="J193" s="223"/>
      <c r="K193" s="223"/>
      <c r="L193" s="223"/>
      <c r="M193" s="223"/>
      <c r="N193" s="223"/>
    </row>
    <row r="194" spans="1:14" s="112" customFormat="1" ht="47.25" x14ac:dyDescent="0.25">
      <c r="A194" s="367" t="s">
        <v>152</v>
      </c>
      <c r="B194" s="370" t="s">
        <v>769</v>
      </c>
      <c r="C194" s="369" t="s">
        <v>148</v>
      </c>
      <c r="D194" s="369" t="s">
        <v>122</v>
      </c>
      <c r="E194" s="369" t="s">
        <v>153</v>
      </c>
      <c r="F194" s="369"/>
      <c r="G194" s="9">
        <f>G195</f>
        <v>174507.19999999998</v>
      </c>
      <c r="H194" s="9">
        <f t="shared" si="85"/>
        <v>174507.19999999998</v>
      </c>
      <c r="I194" s="9">
        <f t="shared" si="85"/>
        <v>190299.09999999998</v>
      </c>
      <c r="J194" s="223"/>
      <c r="K194" s="223"/>
      <c r="L194" s="223"/>
      <c r="M194" s="223"/>
      <c r="N194" s="223"/>
    </row>
    <row r="195" spans="1:14" s="187" customFormat="1" ht="15.75" x14ac:dyDescent="0.25">
      <c r="A195" s="367" t="s">
        <v>154</v>
      </c>
      <c r="B195" s="370" t="s">
        <v>769</v>
      </c>
      <c r="C195" s="369" t="s">
        <v>148</v>
      </c>
      <c r="D195" s="369" t="s">
        <v>122</v>
      </c>
      <c r="E195" s="369" t="s">
        <v>155</v>
      </c>
      <c r="F195" s="369"/>
      <c r="G195" s="9">
        <f>'Пр.4 Ведом23-25'!G687</f>
        <v>174507.19999999998</v>
      </c>
      <c r="H195" s="9">
        <f>'Пр.4 Ведом23-25'!H687</f>
        <v>174507.19999999998</v>
      </c>
      <c r="I195" s="9">
        <f>'Пр.4 Ведом23-25'!I687</f>
        <v>190299.09999999998</v>
      </c>
      <c r="J195" s="223"/>
      <c r="K195" s="223"/>
      <c r="L195" s="223"/>
      <c r="M195" s="223"/>
      <c r="N195" s="223"/>
    </row>
    <row r="196" spans="1:14" s="187" customFormat="1" ht="31.5" x14ac:dyDescent="0.25">
      <c r="A196" s="20" t="s">
        <v>887</v>
      </c>
      <c r="B196" s="370" t="s">
        <v>769</v>
      </c>
      <c r="C196" s="369" t="s">
        <v>148</v>
      </c>
      <c r="D196" s="369" t="s">
        <v>122</v>
      </c>
      <c r="E196" s="369" t="s">
        <v>155</v>
      </c>
      <c r="F196" s="369" t="s">
        <v>243</v>
      </c>
      <c r="G196" s="9">
        <f>G195</f>
        <v>174507.19999999998</v>
      </c>
      <c r="H196" s="9">
        <f t="shared" ref="H196:I196" si="86">H195</f>
        <v>174507.19999999998</v>
      </c>
      <c r="I196" s="9">
        <f t="shared" si="86"/>
        <v>190299.09999999998</v>
      </c>
      <c r="J196" s="223"/>
      <c r="K196" s="223"/>
      <c r="L196" s="223"/>
      <c r="M196" s="223"/>
      <c r="N196" s="223"/>
    </row>
    <row r="197" spans="1:14" s="187" customFormat="1" ht="15.75" x14ac:dyDescent="0.25">
      <c r="A197" s="20" t="s">
        <v>149</v>
      </c>
      <c r="B197" s="369" t="s">
        <v>589</v>
      </c>
      <c r="C197" s="369" t="s">
        <v>148</v>
      </c>
      <c r="D197" s="369" t="s">
        <v>123</v>
      </c>
      <c r="E197" s="369"/>
      <c r="F197" s="369"/>
      <c r="G197" s="9">
        <f>G198</f>
        <v>2119.9</v>
      </c>
      <c r="H197" s="9">
        <f t="shared" ref="H197:I199" si="87">H198</f>
        <v>2119.9</v>
      </c>
      <c r="I197" s="9">
        <f t="shared" si="87"/>
        <v>2119.9</v>
      </c>
      <c r="J197" s="223"/>
      <c r="K197" s="223"/>
      <c r="L197" s="223"/>
      <c r="M197" s="223"/>
      <c r="N197" s="223"/>
    </row>
    <row r="198" spans="1:14" s="232" customFormat="1" ht="63" x14ac:dyDescent="0.25">
      <c r="A198" s="367" t="s">
        <v>860</v>
      </c>
      <c r="B198" s="370" t="s">
        <v>769</v>
      </c>
      <c r="C198" s="369" t="s">
        <v>148</v>
      </c>
      <c r="D198" s="369" t="s">
        <v>123</v>
      </c>
      <c r="E198" s="369"/>
      <c r="F198" s="369"/>
      <c r="G198" s="9">
        <f>G199</f>
        <v>2119.9</v>
      </c>
      <c r="H198" s="9">
        <f t="shared" si="87"/>
        <v>2119.9</v>
      </c>
      <c r="I198" s="9">
        <f t="shared" si="87"/>
        <v>2119.9</v>
      </c>
      <c r="J198" s="223"/>
      <c r="K198" s="223"/>
      <c r="L198" s="223"/>
      <c r="M198" s="223"/>
      <c r="N198" s="223"/>
    </row>
    <row r="199" spans="1:14" ht="39.200000000000003" customHeight="1" x14ac:dyDescent="0.25">
      <c r="A199" s="367" t="s">
        <v>152</v>
      </c>
      <c r="B199" s="370" t="s">
        <v>769</v>
      </c>
      <c r="C199" s="369" t="s">
        <v>148</v>
      </c>
      <c r="D199" s="369" t="s">
        <v>123</v>
      </c>
      <c r="E199" s="369" t="s">
        <v>153</v>
      </c>
      <c r="F199" s="369"/>
      <c r="G199" s="9">
        <f>G200</f>
        <v>2119.9</v>
      </c>
      <c r="H199" s="9">
        <f t="shared" si="87"/>
        <v>2119.9</v>
      </c>
      <c r="I199" s="9">
        <f t="shared" si="87"/>
        <v>2119.9</v>
      </c>
    </row>
    <row r="200" spans="1:14" s="112" customFormat="1" ht="15.75" x14ac:dyDescent="0.25">
      <c r="A200" s="367" t="s">
        <v>154</v>
      </c>
      <c r="B200" s="370" t="s">
        <v>769</v>
      </c>
      <c r="C200" s="369" t="s">
        <v>148</v>
      </c>
      <c r="D200" s="369" t="s">
        <v>123</v>
      </c>
      <c r="E200" s="369" t="s">
        <v>155</v>
      </c>
      <c r="F200" s="369"/>
      <c r="G200" s="9">
        <f>'Пр.4 Ведом23-25'!G751</f>
        <v>2119.9</v>
      </c>
      <c r="H200" s="9">
        <f>'Пр.4 Ведом23-25'!H751</f>
        <v>2119.9</v>
      </c>
      <c r="I200" s="9">
        <f>'Пр.4 Ведом23-25'!I751</f>
        <v>2119.9</v>
      </c>
      <c r="J200" s="223"/>
      <c r="K200" s="223"/>
      <c r="L200" s="223"/>
      <c r="M200" s="223"/>
      <c r="N200" s="223"/>
    </row>
    <row r="201" spans="1:14" ht="31.5" x14ac:dyDescent="0.25">
      <c r="A201" s="20" t="s">
        <v>887</v>
      </c>
      <c r="B201" s="370" t="s">
        <v>769</v>
      </c>
      <c r="C201" s="369" t="s">
        <v>148</v>
      </c>
      <c r="D201" s="369" t="s">
        <v>123</v>
      </c>
      <c r="E201" s="369" t="s">
        <v>155</v>
      </c>
      <c r="F201" s="369" t="s">
        <v>243</v>
      </c>
      <c r="G201" s="9">
        <f>G200</f>
        <v>2119.9</v>
      </c>
      <c r="H201" s="9">
        <f t="shared" ref="H201:I201" si="88">H200</f>
        <v>2119.9</v>
      </c>
      <c r="I201" s="9">
        <f t="shared" si="88"/>
        <v>2119.9</v>
      </c>
    </row>
    <row r="202" spans="1:14" ht="31.5" x14ac:dyDescent="0.25">
      <c r="A202" s="199" t="s">
        <v>623</v>
      </c>
      <c r="B202" s="200" t="s">
        <v>591</v>
      </c>
      <c r="C202" s="6"/>
      <c r="D202" s="6"/>
      <c r="E202" s="6"/>
      <c r="F202" s="6"/>
      <c r="G202" s="35">
        <f>G203</f>
        <v>5978.3283000000001</v>
      </c>
      <c r="H202" s="35">
        <f t="shared" ref="H202:I202" si="89">H203</f>
        <v>5078.2058999999999</v>
      </c>
      <c r="I202" s="35">
        <f t="shared" si="89"/>
        <v>5078.1503000000002</v>
      </c>
    </row>
    <row r="203" spans="1:14" ht="15.75" x14ac:dyDescent="0.25">
      <c r="A203" s="20" t="s">
        <v>147</v>
      </c>
      <c r="B203" s="370" t="s">
        <v>591</v>
      </c>
      <c r="C203" s="369" t="s">
        <v>148</v>
      </c>
      <c r="D203" s="369"/>
      <c r="E203" s="369"/>
      <c r="F203" s="369"/>
      <c r="G203" s="9">
        <f>G204+G218+G235</f>
        <v>5978.3283000000001</v>
      </c>
      <c r="H203" s="9">
        <f t="shared" ref="H203:I203" si="90">H204+H218+H235</f>
        <v>5078.2058999999999</v>
      </c>
      <c r="I203" s="9">
        <f t="shared" si="90"/>
        <v>5078.1503000000002</v>
      </c>
    </row>
    <row r="204" spans="1:14" s="112" customFormat="1" ht="15.75" x14ac:dyDescent="0.25">
      <c r="A204" s="28" t="s">
        <v>191</v>
      </c>
      <c r="B204" s="370" t="s">
        <v>591</v>
      </c>
      <c r="C204" s="369" t="s">
        <v>148</v>
      </c>
      <c r="D204" s="369" t="s">
        <v>84</v>
      </c>
      <c r="E204" s="369"/>
      <c r="F204" s="369"/>
      <c r="G204" s="9">
        <f>G205+G209+G213</f>
        <v>4883.6283000000003</v>
      </c>
      <c r="H204" s="9">
        <f t="shared" ref="H204:I204" si="91">H205+H209+H213</f>
        <v>4883.5059000000001</v>
      </c>
      <c r="I204" s="9">
        <f t="shared" si="91"/>
        <v>4883.4503000000004</v>
      </c>
      <c r="J204" s="223"/>
      <c r="K204" s="223"/>
      <c r="L204" s="223"/>
      <c r="M204" s="223"/>
      <c r="N204" s="223"/>
    </row>
    <row r="205" spans="1:14" s="112" customFormat="1" ht="31.5" hidden="1" x14ac:dyDescent="0.25">
      <c r="A205" s="367" t="s">
        <v>156</v>
      </c>
      <c r="B205" s="370" t="s">
        <v>637</v>
      </c>
      <c r="C205" s="369" t="s">
        <v>148</v>
      </c>
      <c r="D205" s="369" t="s">
        <v>84</v>
      </c>
      <c r="E205" s="369"/>
      <c r="F205" s="369"/>
      <c r="G205" s="9">
        <f>G206</f>
        <v>0</v>
      </c>
      <c r="H205" s="9">
        <f t="shared" ref="H205:I205" si="92">H206</f>
        <v>0</v>
      </c>
      <c r="I205" s="9">
        <f t="shared" si="92"/>
        <v>0</v>
      </c>
      <c r="J205" s="223"/>
      <c r="K205" s="223"/>
      <c r="L205" s="223"/>
      <c r="M205" s="223"/>
      <c r="N205" s="223"/>
    </row>
    <row r="206" spans="1:14" s="112" customFormat="1" ht="47.25" hidden="1" x14ac:dyDescent="0.25">
      <c r="A206" s="20" t="s">
        <v>152</v>
      </c>
      <c r="B206" s="370" t="s">
        <v>637</v>
      </c>
      <c r="C206" s="369" t="s">
        <v>148</v>
      </c>
      <c r="D206" s="369" t="s">
        <v>84</v>
      </c>
      <c r="E206" s="369" t="s">
        <v>153</v>
      </c>
      <c r="F206" s="369"/>
      <c r="G206" s="9">
        <f>'Пр.4 Ведом23-25'!G640</f>
        <v>0</v>
      </c>
      <c r="H206" s="9">
        <f>'Пр.4 Ведом23-25'!H640</f>
        <v>0</v>
      </c>
      <c r="I206" s="9">
        <f>'Пр.4 Ведом23-25'!I640</f>
        <v>0</v>
      </c>
      <c r="J206" s="223"/>
      <c r="K206" s="223"/>
      <c r="L206" s="223"/>
      <c r="M206" s="223"/>
      <c r="N206" s="223"/>
    </row>
    <row r="207" spans="1:14" ht="15.75" hidden="1" x14ac:dyDescent="0.25">
      <c r="A207" s="20" t="s">
        <v>154</v>
      </c>
      <c r="B207" s="370" t="s">
        <v>637</v>
      </c>
      <c r="C207" s="369" t="s">
        <v>148</v>
      </c>
      <c r="D207" s="369" t="s">
        <v>84</v>
      </c>
      <c r="E207" s="369" t="s">
        <v>155</v>
      </c>
      <c r="F207" s="369"/>
      <c r="G207" s="9">
        <f>G206</f>
        <v>0</v>
      </c>
      <c r="H207" s="9">
        <f t="shared" ref="H207:I208" si="93">H206</f>
        <v>0</v>
      </c>
      <c r="I207" s="9">
        <f t="shared" si="93"/>
        <v>0</v>
      </c>
    </row>
    <row r="208" spans="1:14" ht="31.5" hidden="1" x14ac:dyDescent="0.25">
      <c r="A208" s="20" t="s">
        <v>887</v>
      </c>
      <c r="B208" s="370" t="s">
        <v>637</v>
      </c>
      <c r="C208" s="369" t="s">
        <v>148</v>
      </c>
      <c r="D208" s="369" t="s">
        <v>84</v>
      </c>
      <c r="E208" s="369" t="s">
        <v>155</v>
      </c>
      <c r="F208" s="369" t="s">
        <v>243</v>
      </c>
      <c r="G208" s="9">
        <f>G207</f>
        <v>0</v>
      </c>
      <c r="H208" s="9">
        <f t="shared" si="93"/>
        <v>0</v>
      </c>
      <c r="I208" s="9">
        <f t="shared" si="93"/>
        <v>0</v>
      </c>
    </row>
    <row r="209" spans="1:14" ht="31.5" hidden="1" x14ac:dyDescent="0.25">
      <c r="A209" s="367" t="s">
        <v>863</v>
      </c>
      <c r="B209" s="370" t="s">
        <v>638</v>
      </c>
      <c r="C209" s="369" t="s">
        <v>148</v>
      </c>
      <c r="D209" s="369" t="s">
        <v>84</v>
      </c>
      <c r="E209" s="369"/>
      <c r="F209" s="369"/>
      <c r="G209" s="9">
        <f>G210</f>
        <v>0</v>
      </c>
      <c r="H209" s="9">
        <f t="shared" ref="H209:I210" si="94">H210</f>
        <v>0</v>
      </c>
      <c r="I209" s="9">
        <f t="shared" si="94"/>
        <v>0</v>
      </c>
    </row>
    <row r="210" spans="1:14" s="112" customFormat="1" ht="47.25" hidden="1" x14ac:dyDescent="0.25">
      <c r="A210" s="20" t="s">
        <v>152</v>
      </c>
      <c r="B210" s="370" t="s">
        <v>638</v>
      </c>
      <c r="C210" s="369" t="s">
        <v>148</v>
      </c>
      <c r="D210" s="369" t="s">
        <v>84</v>
      </c>
      <c r="E210" s="369" t="s">
        <v>153</v>
      </c>
      <c r="F210" s="369"/>
      <c r="G210" s="9">
        <f>G211</f>
        <v>0</v>
      </c>
      <c r="H210" s="9">
        <f t="shared" si="94"/>
        <v>0</v>
      </c>
      <c r="I210" s="9">
        <f t="shared" si="94"/>
        <v>0</v>
      </c>
      <c r="J210" s="223"/>
      <c r="K210" s="223"/>
      <c r="L210" s="223"/>
      <c r="M210" s="223"/>
      <c r="N210" s="223"/>
    </row>
    <row r="211" spans="1:14" s="112" customFormat="1" ht="15.75" hidden="1" x14ac:dyDescent="0.25">
      <c r="A211" s="20" t="s">
        <v>154</v>
      </c>
      <c r="B211" s="370" t="s">
        <v>638</v>
      </c>
      <c r="C211" s="369" t="s">
        <v>148</v>
      </c>
      <c r="D211" s="369" t="s">
        <v>84</v>
      </c>
      <c r="E211" s="369" t="s">
        <v>155</v>
      </c>
      <c r="F211" s="369"/>
      <c r="G211" s="9">
        <f>'Пр.4 Ведом23-25'!G643</f>
        <v>0</v>
      </c>
      <c r="H211" s="9">
        <f>'Пр.4 Ведом23-25'!H643</f>
        <v>0</v>
      </c>
      <c r="I211" s="9">
        <f>'Пр.4 Ведом23-25'!I643</f>
        <v>0</v>
      </c>
      <c r="J211" s="223"/>
      <c r="K211" s="223"/>
      <c r="L211" s="223"/>
      <c r="M211" s="223"/>
      <c r="N211" s="223"/>
    </row>
    <row r="212" spans="1:14" s="112" customFormat="1" ht="31.5" hidden="1" x14ac:dyDescent="0.25">
      <c r="A212" s="20" t="s">
        <v>887</v>
      </c>
      <c r="B212" s="370" t="s">
        <v>638</v>
      </c>
      <c r="C212" s="369" t="s">
        <v>148</v>
      </c>
      <c r="D212" s="369" t="s">
        <v>84</v>
      </c>
      <c r="E212" s="369" t="s">
        <v>155</v>
      </c>
      <c r="F212" s="369" t="s">
        <v>243</v>
      </c>
      <c r="G212" s="9">
        <f>G211</f>
        <v>0</v>
      </c>
      <c r="H212" s="9">
        <f t="shared" ref="H212:I212" si="95">H211</f>
        <v>0</v>
      </c>
      <c r="I212" s="9">
        <f t="shared" si="95"/>
        <v>0</v>
      </c>
      <c r="J212" s="223"/>
      <c r="K212" s="223"/>
      <c r="L212" s="223"/>
      <c r="M212" s="223"/>
      <c r="N212" s="223"/>
    </row>
    <row r="213" spans="1:14" s="112" customFormat="1" ht="31.5" x14ac:dyDescent="0.25">
      <c r="A213" s="20" t="s">
        <v>866</v>
      </c>
      <c r="B213" s="370" t="s">
        <v>592</v>
      </c>
      <c r="C213" s="369" t="s">
        <v>148</v>
      </c>
      <c r="D213" s="369" t="s">
        <v>84</v>
      </c>
      <c r="E213" s="369"/>
      <c r="F213" s="369"/>
      <c r="G213" s="9">
        <f>G214</f>
        <v>4883.6283000000003</v>
      </c>
      <c r="H213" s="9">
        <f t="shared" ref="H213:I214" si="96">H214</f>
        <v>4883.5059000000001</v>
      </c>
      <c r="I213" s="9">
        <f t="shared" si="96"/>
        <v>4883.4503000000004</v>
      </c>
      <c r="J213" s="223"/>
      <c r="K213" s="223"/>
      <c r="L213" s="223"/>
      <c r="M213" s="223"/>
      <c r="N213" s="223"/>
    </row>
    <row r="214" spans="1:14" s="112" customFormat="1" ht="47.25" x14ac:dyDescent="0.25">
      <c r="A214" s="20" t="s">
        <v>152</v>
      </c>
      <c r="B214" s="370" t="s">
        <v>592</v>
      </c>
      <c r="C214" s="369" t="s">
        <v>148</v>
      </c>
      <c r="D214" s="369" t="s">
        <v>84</v>
      </c>
      <c r="E214" s="369" t="s">
        <v>153</v>
      </c>
      <c r="F214" s="369"/>
      <c r="G214" s="9">
        <f>G215</f>
        <v>4883.6283000000003</v>
      </c>
      <c r="H214" s="9">
        <f t="shared" si="96"/>
        <v>4883.5059000000001</v>
      </c>
      <c r="I214" s="9">
        <f t="shared" si="96"/>
        <v>4883.4503000000004</v>
      </c>
      <c r="J214" s="223"/>
      <c r="K214" s="223"/>
      <c r="L214" s="223"/>
      <c r="M214" s="223"/>
      <c r="N214" s="223"/>
    </row>
    <row r="215" spans="1:14" s="112" customFormat="1" ht="15.75" x14ac:dyDescent="0.25">
      <c r="A215" s="20" t="s">
        <v>154</v>
      </c>
      <c r="B215" s="370" t="s">
        <v>592</v>
      </c>
      <c r="C215" s="369" t="s">
        <v>148</v>
      </c>
      <c r="D215" s="369" t="s">
        <v>84</v>
      </c>
      <c r="E215" s="369" t="s">
        <v>155</v>
      </c>
      <c r="F215" s="369"/>
      <c r="G215" s="9">
        <f>'Пр.4 Ведом23-25'!G646</f>
        <v>4883.6283000000003</v>
      </c>
      <c r="H215" s="9">
        <f>'Пр.4 Ведом23-25'!H646</f>
        <v>4883.5059000000001</v>
      </c>
      <c r="I215" s="9">
        <f>'Пр.4 Ведом23-25'!I646</f>
        <v>4883.4503000000004</v>
      </c>
      <c r="J215" s="223"/>
      <c r="K215" s="223"/>
      <c r="L215" s="223"/>
      <c r="M215" s="223"/>
      <c r="N215" s="223"/>
    </row>
    <row r="216" spans="1:14" s="112" customFormat="1" ht="31.5" x14ac:dyDescent="0.25">
      <c r="A216" s="20" t="s">
        <v>887</v>
      </c>
      <c r="B216" s="370" t="s">
        <v>592</v>
      </c>
      <c r="C216" s="369" t="s">
        <v>148</v>
      </c>
      <c r="D216" s="369" t="s">
        <v>84</v>
      </c>
      <c r="E216" s="369" t="s">
        <v>155</v>
      </c>
      <c r="F216" s="369" t="s">
        <v>243</v>
      </c>
      <c r="G216" s="9">
        <f>G215</f>
        <v>4883.6283000000003</v>
      </c>
      <c r="H216" s="9">
        <f t="shared" ref="H216:I216" si="97">H215</f>
        <v>4883.5059000000001</v>
      </c>
      <c r="I216" s="9">
        <f t="shared" si="97"/>
        <v>4883.4503000000004</v>
      </c>
      <c r="J216" s="223"/>
      <c r="K216" s="223"/>
      <c r="L216" s="223"/>
      <c r="M216" s="223"/>
      <c r="N216" s="223"/>
    </row>
    <row r="217" spans="1:14" s="112" customFormat="1" ht="15.75" hidden="1" x14ac:dyDescent="0.25">
      <c r="A217" s="20" t="s">
        <v>147</v>
      </c>
      <c r="B217" s="369" t="s">
        <v>591</v>
      </c>
      <c r="C217" s="369" t="s">
        <v>148</v>
      </c>
      <c r="D217" s="369"/>
      <c r="E217" s="369"/>
      <c r="F217" s="369"/>
      <c r="G217" s="9">
        <f>G218</f>
        <v>1094.7</v>
      </c>
      <c r="H217" s="9">
        <f t="shared" ref="H217:I217" si="98">H218</f>
        <v>194.7</v>
      </c>
      <c r="I217" s="9">
        <f t="shared" si="98"/>
        <v>194.7</v>
      </c>
      <c r="J217" s="223"/>
      <c r="K217" s="223"/>
      <c r="L217" s="223"/>
      <c r="M217" s="223"/>
      <c r="N217" s="223"/>
    </row>
    <row r="218" spans="1:14" s="112" customFormat="1" ht="15.75" x14ac:dyDescent="0.25">
      <c r="A218" s="20" t="s">
        <v>193</v>
      </c>
      <c r="B218" s="369" t="s">
        <v>591</v>
      </c>
      <c r="C218" s="369" t="s">
        <v>148</v>
      </c>
      <c r="D218" s="369" t="s">
        <v>122</v>
      </c>
      <c r="E218" s="369"/>
      <c r="F218" s="369"/>
      <c r="G218" s="9">
        <f>G219+G223+G227+G231</f>
        <v>1094.7</v>
      </c>
      <c r="H218" s="9">
        <f t="shared" ref="H218:I218" si="99">H219+H223+H227+H231</f>
        <v>194.7</v>
      </c>
      <c r="I218" s="9">
        <f t="shared" si="99"/>
        <v>194.7</v>
      </c>
      <c r="J218" s="223"/>
      <c r="K218" s="223"/>
      <c r="L218" s="223"/>
      <c r="M218" s="223"/>
      <c r="N218" s="223"/>
    </row>
    <row r="219" spans="1:14" s="112" customFormat="1" ht="47.25" hidden="1" x14ac:dyDescent="0.25">
      <c r="A219" s="367" t="s">
        <v>195</v>
      </c>
      <c r="B219" s="370" t="s">
        <v>636</v>
      </c>
      <c r="C219" s="369" t="s">
        <v>148</v>
      </c>
      <c r="D219" s="369" t="s">
        <v>122</v>
      </c>
      <c r="E219" s="369"/>
      <c r="F219" s="369"/>
      <c r="G219" s="9">
        <f>G220</f>
        <v>0</v>
      </c>
      <c r="H219" s="9">
        <f t="shared" ref="H219:I220" si="100">H220</f>
        <v>0</v>
      </c>
      <c r="I219" s="9">
        <f t="shared" si="100"/>
        <v>0</v>
      </c>
      <c r="J219" s="223"/>
      <c r="K219" s="223"/>
      <c r="L219" s="223"/>
      <c r="M219" s="223"/>
      <c r="N219" s="223"/>
    </row>
    <row r="220" spans="1:14" s="112" customFormat="1" ht="47.25" hidden="1" x14ac:dyDescent="0.25">
      <c r="A220" s="367" t="s">
        <v>152</v>
      </c>
      <c r="B220" s="370" t="s">
        <v>636</v>
      </c>
      <c r="C220" s="369" t="s">
        <v>148</v>
      </c>
      <c r="D220" s="369" t="s">
        <v>122</v>
      </c>
      <c r="E220" s="369" t="s">
        <v>153</v>
      </c>
      <c r="F220" s="369"/>
      <c r="G220" s="9">
        <f>G221</f>
        <v>0</v>
      </c>
      <c r="H220" s="9">
        <f t="shared" si="100"/>
        <v>0</v>
      </c>
      <c r="I220" s="9">
        <f t="shared" si="100"/>
        <v>0</v>
      </c>
      <c r="J220" s="223"/>
      <c r="K220" s="223"/>
      <c r="L220" s="223"/>
      <c r="M220" s="223"/>
      <c r="N220" s="223"/>
    </row>
    <row r="221" spans="1:14" s="112" customFormat="1" ht="15.75" hidden="1" x14ac:dyDescent="0.25">
      <c r="A221" s="367" t="s">
        <v>154</v>
      </c>
      <c r="B221" s="370" t="s">
        <v>636</v>
      </c>
      <c r="C221" s="369" t="s">
        <v>148</v>
      </c>
      <c r="D221" s="369" t="s">
        <v>122</v>
      </c>
      <c r="E221" s="369" t="s">
        <v>155</v>
      </c>
      <c r="F221" s="369"/>
      <c r="G221" s="9">
        <f>'Пр.4 Ведом23-25'!G691</f>
        <v>0</v>
      </c>
      <c r="H221" s="9">
        <f>'Пр.4 Ведом23-25'!H691</f>
        <v>0</v>
      </c>
      <c r="I221" s="9">
        <f>'Пр.4 Ведом23-25'!I691</f>
        <v>0</v>
      </c>
      <c r="J221" s="223"/>
      <c r="K221" s="223"/>
      <c r="L221" s="223"/>
      <c r="M221" s="223"/>
      <c r="N221" s="223"/>
    </row>
    <row r="222" spans="1:14" s="112" customFormat="1" ht="31.5" hidden="1" x14ac:dyDescent="0.25">
      <c r="A222" s="20" t="s">
        <v>887</v>
      </c>
      <c r="B222" s="370" t="s">
        <v>636</v>
      </c>
      <c r="C222" s="369" t="s">
        <v>148</v>
      </c>
      <c r="D222" s="369" t="s">
        <v>122</v>
      </c>
      <c r="E222" s="369" t="s">
        <v>155</v>
      </c>
      <c r="F222" s="369" t="s">
        <v>243</v>
      </c>
      <c r="G222" s="9">
        <f>G221</f>
        <v>0</v>
      </c>
      <c r="H222" s="9">
        <f t="shared" ref="H222:I222" si="101">H221</f>
        <v>0</v>
      </c>
      <c r="I222" s="9">
        <f t="shared" si="101"/>
        <v>0</v>
      </c>
      <c r="J222" s="223"/>
      <c r="K222" s="223"/>
      <c r="L222" s="223"/>
      <c r="M222" s="223"/>
      <c r="N222" s="223"/>
    </row>
    <row r="223" spans="1:14" s="112" customFormat="1" ht="31.5" x14ac:dyDescent="0.25">
      <c r="A223" s="367" t="s">
        <v>156</v>
      </c>
      <c r="B223" s="370" t="s">
        <v>637</v>
      </c>
      <c r="C223" s="369" t="s">
        <v>148</v>
      </c>
      <c r="D223" s="369" t="s">
        <v>122</v>
      </c>
      <c r="E223" s="369"/>
      <c r="F223" s="369"/>
      <c r="G223" s="9">
        <f>G224</f>
        <v>900</v>
      </c>
      <c r="H223" s="9">
        <f t="shared" ref="H223:I224" si="102">H224</f>
        <v>0</v>
      </c>
      <c r="I223" s="9">
        <f t="shared" si="102"/>
        <v>0</v>
      </c>
      <c r="J223" s="223"/>
      <c r="K223" s="223"/>
      <c r="L223" s="223"/>
      <c r="M223" s="223"/>
      <c r="N223" s="223"/>
    </row>
    <row r="224" spans="1:14" s="112" customFormat="1" ht="47.25" x14ac:dyDescent="0.25">
      <c r="A224" s="367" t="s">
        <v>152</v>
      </c>
      <c r="B224" s="370" t="s">
        <v>637</v>
      </c>
      <c r="C224" s="369" t="s">
        <v>148</v>
      </c>
      <c r="D224" s="369" t="s">
        <v>122</v>
      </c>
      <c r="E224" s="369" t="s">
        <v>153</v>
      </c>
      <c r="F224" s="369"/>
      <c r="G224" s="9">
        <f>G225</f>
        <v>900</v>
      </c>
      <c r="H224" s="9">
        <f t="shared" si="102"/>
        <v>0</v>
      </c>
      <c r="I224" s="9">
        <f t="shared" si="102"/>
        <v>0</v>
      </c>
      <c r="J224" s="223"/>
      <c r="K224" s="223"/>
      <c r="L224" s="223"/>
      <c r="M224" s="223"/>
      <c r="N224" s="223"/>
    </row>
    <row r="225" spans="1:14" s="112" customFormat="1" ht="15.75" x14ac:dyDescent="0.25">
      <c r="A225" s="367" t="s">
        <v>154</v>
      </c>
      <c r="B225" s="370" t="s">
        <v>637</v>
      </c>
      <c r="C225" s="369" t="s">
        <v>148</v>
      </c>
      <c r="D225" s="369" t="s">
        <v>122</v>
      </c>
      <c r="E225" s="369" t="s">
        <v>155</v>
      </c>
      <c r="F225" s="369"/>
      <c r="G225" s="9">
        <f>'Пр.4 Ведом23-25'!G694</f>
        <v>900</v>
      </c>
      <c r="H225" s="9">
        <f>'Пр.4 Ведом23-25'!H694</f>
        <v>0</v>
      </c>
      <c r="I225" s="9">
        <f>'Пр.4 Ведом23-25'!I694</f>
        <v>0</v>
      </c>
      <c r="J225" s="223"/>
      <c r="K225" s="223"/>
      <c r="L225" s="223"/>
      <c r="M225" s="223"/>
      <c r="N225" s="223"/>
    </row>
    <row r="226" spans="1:14" s="112" customFormat="1" ht="31.5" x14ac:dyDescent="0.25">
      <c r="A226" s="20" t="s">
        <v>887</v>
      </c>
      <c r="B226" s="370" t="s">
        <v>637</v>
      </c>
      <c r="C226" s="369" t="s">
        <v>148</v>
      </c>
      <c r="D226" s="369" t="s">
        <v>122</v>
      </c>
      <c r="E226" s="369" t="s">
        <v>155</v>
      </c>
      <c r="F226" s="369" t="s">
        <v>243</v>
      </c>
      <c r="G226" s="9">
        <f>G225</f>
        <v>900</v>
      </c>
      <c r="H226" s="9">
        <f t="shared" ref="H226:I226" si="103">H225</f>
        <v>0</v>
      </c>
      <c r="I226" s="9">
        <f t="shared" si="103"/>
        <v>0</v>
      </c>
      <c r="J226" s="223"/>
      <c r="K226" s="223"/>
      <c r="L226" s="223"/>
      <c r="M226" s="223"/>
      <c r="N226" s="223"/>
    </row>
    <row r="227" spans="1:14" s="112" customFormat="1" ht="31.5" hidden="1" x14ac:dyDescent="0.25">
      <c r="A227" s="367" t="s">
        <v>863</v>
      </c>
      <c r="B227" s="370" t="s">
        <v>638</v>
      </c>
      <c r="C227" s="369" t="s">
        <v>148</v>
      </c>
      <c r="D227" s="369" t="s">
        <v>122</v>
      </c>
      <c r="E227" s="369"/>
      <c r="F227" s="369"/>
      <c r="G227" s="9">
        <f>G228</f>
        <v>0</v>
      </c>
      <c r="H227" s="9">
        <f t="shared" ref="H227:I228" si="104">H228</f>
        <v>0</v>
      </c>
      <c r="I227" s="9">
        <f t="shared" si="104"/>
        <v>0</v>
      </c>
      <c r="J227" s="223"/>
      <c r="K227" s="223"/>
      <c r="L227" s="223"/>
      <c r="M227" s="223"/>
      <c r="N227" s="223"/>
    </row>
    <row r="228" spans="1:14" s="112" customFormat="1" ht="47.25" hidden="1" x14ac:dyDescent="0.25">
      <c r="A228" s="367" t="s">
        <v>152</v>
      </c>
      <c r="B228" s="370" t="s">
        <v>638</v>
      </c>
      <c r="C228" s="369" t="s">
        <v>148</v>
      </c>
      <c r="D228" s="369" t="s">
        <v>122</v>
      </c>
      <c r="E228" s="369" t="s">
        <v>153</v>
      </c>
      <c r="F228" s="369"/>
      <c r="G228" s="9">
        <f>G229</f>
        <v>0</v>
      </c>
      <c r="H228" s="9">
        <f t="shared" si="104"/>
        <v>0</v>
      </c>
      <c r="I228" s="9">
        <f t="shared" si="104"/>
        <v>0</v>
      </c>
      <c r="J228" s="223"/>
      <c r="K228" s="223"/>
      <c r="L228" s="223"/>
      <c r="M228" s="223"/>
      <c r="N228" s="223"/>
    </row>
    <row r="229" spans="1:14" s="112" customFormat="1" ht="15.75" hidden="1" x14ac:dyDescent="0.25">
      <c r="A229" s="367" t="s">
        <v>154</v>
      </c>
      <c r="B229" s="370" t="s">
        <v>638</v>
      </c>
      <c r="C229" s="369" t="s">
        <v>148</v>
      </c>
      <c r="D229" s="369" t="s">
        <v>122</v>
      </c>
      <c r="E229" s="369" t="s">
        <v>155</v>
      </c>
      <c r="F229" s="369"/>
      <c r="G229" s="9">
        <f>'Пр.4 Ведом23-25'!G697</f>
        <v>0</v>
      </c>
      <c r="H229" s="9">
        <f>'Пр.4 Ведом23-25'!H697</f>
        <v>0</v>
      </c>
      <c r="I229" s="9">
        <f>'Пр.4 Ведом23-25'!I697</f>
        <v>0</v>
      </c>
      <c r="J229" s="223"/>
      <c r="K229" s="223"/>
      <c r="L229" s="223"/>
      <c r="M229" s="223"/>
      <c r="N229" s="223"/>
    </row>
    <row r="230" spans="1:14" s="112" customFormat="1" ht="31.5" hidden="1" x14ac:dyDescent="0.25">
      <c r="A230" s="20" t="s">
        <v>887</v>
      </c>
      <c r="B230" s="370" t="s">
        <v>638</v>
      </c>
      <c r="C230" s="369" t="s">
        <v>148</v>
      </c>
      <c r="D230" s="369" t="s">
        <v>122</v>
      </c>
      <c r="E230" s="369" t="s">
        <v>155</v>
      </c>
      <c r="F230" s="369" t="s">
        <v>243</v>
      </c>
      <c r="G230" s="9">
        <f>G229</f>
        <v>0</v>
      </c>
      <c r="H230" s="9">
        <f t="shared" ref="H230:I230" si="105">H229</f>
        <v>0</v>
      </c>
      <c r="I230" s="9">
        <f t="shared" si="105"/>
        <v>0</v>
      </c>
      <c r="J230" s="223"/>
      <c r="K230" s="223"/>
      <c r="L230" s="223"/>
      <c r="M230" s="223"/>
      <c r="N230" s="223"/>
    </row>
    <row r="231" spans="1:14" s="112" customFormat="1" ht="31.5" x14ac:dyDescent="0.25">
      <c r="A231" s="367" t="s">
        <v>157</v>
      </c>
      <c r="B231" s="370" t="s">
        <v>601</v>
      </c>
      <c r="C231" s="369" t="s">
        <v>148</v>
      </c>
      <c r="D231" s="369" t="s">
        <v>122</v>
      </c>
      <c r="E231" s="369"/>
      <c r="F231" s="369"/>
      <c r="G231" s="9">
        <f>G232</f>
        <v>194.7</v>
      </c>
      <c r="H231" s="9">
        <f t="shared" ref="H231:I232" si="106">H232</f>
        <v>194.7</v>
      </c>
      <c r="I231" s="9">
        <f t="shared" si="106"/>
        <v>194.7</v>
      </c>
      <c r="J231" s="223"/>
      <c r="K231" s="223"/>
      <c r="L231" s="223"/>
      <c r="M231" s="223"/>
      <c r="N231" s="223"/>
    </row>
    <row r="232" spans="1:14" s="112" customFormat="1" ht="47.25" x14ac:dyDescent="0.25">
      <c r="A232" s="20" t="s">
        <v>152</v>
      </c>
      <c r="B232" s="370" t="s">
        <v>601</v>
      </c>
      <c r="C232" s="369" t="s">
        <v>148</v>
      </c>
      <c r="D232" s="369" t="s">
        <v>122</v>
      </c>
      <c r="E232" s="369" t="s">
        <v>153</v>
      </c>
      <c r="F232" s="369"/>
      <c r="G232" s="9">
        <f>G233</f>
        <v>194.7</v>
      </c>
      <c r="H232" s="9">
        <f t="shared" si="106"/>
        <v>194.7</v>
      </c>
      <c r="I232" s="9">
        <f t="shared" si="106"/>
        <v>194.7</v>
      </c>
      <c r="J232" s="223"/>
      <c r="K232" s="223"/>
      <c r="L232" s="223"/>
      <c r="M232" s="223"/>
      <c r="N232" s="223"/>
    </row>
    <row r="233" spans="1:14" ht="15.75" x14ac:dyDescent="0.25">
      <c r="A233" s="20" t="s">
        <v>154</v>
      </c>
      <c r="B233" s="370" t="s">
        <v>601</v>
      </c>
      <c r="C233" s="369" t="s">
        <v>148</v>
      </c>
      <c r="D233" s="369" t="s">
        <v>122</v>
      </c>
      <c r="E233" s="369" t="s">
        <v>155</v>
      </c>
      <c r="F233" s="369"/>
      <c r="G233" s="9">
        <f>'Пр.4 Ведом23-25'!G700</f>
        <v>194.7</v>
      </c>
      <c r="H233" s="9">
        <f>'Пр.4 Ведом23-25'!H700</f>
        <v>194.7</v>
      </c>
      <c r="I233" s="9">
        <f>'Пр.4 Ведом23-25'!I700</f>
        <v>194.7</v>
      </c>
      <c r="K233" s="420"/>
    </row>
    <row r="234" spans="1:14" s="112" customFormat="1" ht="31.5" x14ac:dyDescent="0.25">
      <c r="A234" s="20" t="s">
        <v>887</v>
      </c>
      <c r="B234" s="370" t="s">
        <v>601</v>
      </c>
      <c r="C234" s="369" t="s">
        <v>148</v>
      </c>
      <c r="D234" s="369" t="s">
        <v>122</v>
      </c>
      <c r="E234" s="369" t="s">
        <v>155</v>
      </c>
      <c r="F234" s="369" t="s">
        <v>243</v>
      </c>
      <c r="G234" s="9">
        <f>G233</f>
        <v>194.7</v>
      </c>
      <c r="H234" s="9">
        <f t="shared" ref="H234:I234" si="107">H233</f>
        <v>194.7</v>
      </c>
      <c r="I234" s="9">
        <f t="shared" si="107"/>
        <v>194.7</v>
      </c>
      <c r="J234" s="223"/>
      <c r="K234" s="223"/>
      <c r="L234" s="223"/>
      <c r="M234" s="223"/>
      <c r="N234" s="223"/>
    </row>
    <row r="235" spans="1:14" s="232" customFormat="1" ht="15.75" hidden="1" x14ac:dyDescent="0.25">
      <c r="A235" s="20" t="s">
        <v>149</v>
      </c>
      <c r="B235" s="370" t="s">
        <v>591</v>
      </c>
      <c r="C235" s="369" t="s">
        <v>148</v>
      </c>
      <c r="D235" s="369" t="s">
        <v>123</v>
      </c>
      <c r="E235" s="369"/>
      <c r="F235" s="369"/>
      <c r="G235" s="9">
        <f>G236</f>
        <v>0</v>
      </c>
      <c r="H235" s="9">
        <f t="shared" ref="H235:I237" si="108">H236</f>
        <v>0</v>
      </c>
      <c r="I235" s="9">
        <f t="shared" si="108"/>
        <v>0</v>
      </c>
      <c r="J235" s="223"/>
      <c r="K235" s="223"/>
      <c r="L235" s="223"/>
      <c r="M235" s="223"/>
      <c r="N235" s="223"/>
    </row>
    <row r="236" spans="1:14" s="232" customFormat="1" ht="31.5" hidden="1" x14ac:dyDescent="0.25">
      <c r="A236" s="28" t="s">
        <v>268</v>
      </c>
      <c r="B236" s="370" t="s">
        <v>643</v>
      </c>
      <c r="C236" s="369" t="s">
        <v>148</v>
      </c>
      <c r="D236" s="369" t="s">
        <v>123</v>
      </c>
      <c r="E236" s="369"/>
      <c r="F236" s="369"/>
      <c r="G236" s="9">
        <f>G237</f>
        <v>0</v>
      </c>
      <c r="H236" s="9">
        <f t="shared" si="108"/>
        <v>0</v>
      </c>
      <c r="I236" s="9">
        <f t="shared" si="108"/>
        <v>0</v>
      </c>
      <c r="J236" s="223"/>
      <c r="K236" s="223"/>
      <c r="L236" s="223"/>
      <c r="M236" s="223"/>
      <c r="N236" s="223"/>
    </row>
    <row r="237" spans="1:14" s="232" customFormat="1" ht="47.25" hidden="1" x14ac:dyDescent="0.25">
      <c r="A237" s="21" t="s">
        <v>152</v>
      </c>
      <c r="B237" s="370" t="s">
        <v>643</v>
      </c>
      <c r="C237" s="369" t="s">
        <v>148</v>
      </c>
      <c r="D237" s="369" t="s">
        <v>123</v>
      </c>
      <c r="E237" s="369" t="s">
        <v>153</v>
      </c>
      <c r="F237" s="369"/>
      <c r="G237" s="9">
        <f>G238</f>
        <v>0</v>
      </c>
      <c r="H237" s="9">
        <f t="shared" si="108"/>
        <v>0</v>
      </c>
      <c r="I237" s="9">
        <f t="shared" si="108"/>
        <v>0</v>
      </c>
      <c r="J237" s="223"/>
      <c r="K237" s="223"/>
      <c r="L237" s="223"/>
      <c r="M237" s="223"/>
      <c r="N237" s="223"/>
    </row>
    <row r="238" spans="1:14" s="232" customFormat="1" ht="15.75" hidden="1" x14ac:dyDescent="0.25">
      <c r="A238" s="21" t="s">
        <v>154</v>
      </c>
      <c r="B238" s="370" t="s">
        <v>643</v>
      </c>
      <c r="C238" s="369" t="s">
        <v>148</v>
      </c>
      <c r="D238" s="369" t="s">
        <v>123</v>
      </c>
      <c r="E238" s="369" t="s">
        <v>155</v>
      </c>
      <c r="F238" s="369"/>
      <c r="G238" s="9">
        <f>'Пр.4 Ведом23-25'!G755</f>
        <v>0</v>
      </c>
      <c r="H238" s="9">
        <f>'Пр.4 Ведом23-25'!H755</f>
        <v>0</v>
      </c>
      <c r="I238" s="9">
        <f>'Пр.4 Ведом23-25'!I755</f>
        <v>0</v>
      </c>
      <c r="J238" s="223"/>
      <c r="K238" s="223"/>
      <c r="L238" s="223"/>
      <c r="M238" s="223"/>
      <c r="N238" s="223"/>
    </row>
    <row r="239" spans="1:14" s="232" customFormat="1" ht="31.5" hidden="1" x14ac:dyDescent="0.25">
      <c r="A239" s="20" t="s">
        <v>887</v>
      </c>
      <c r="B239" s="370" t="s">
        <v>643</v>
      </c>
      <c r="C239" s="369" t="s">
        <v>148</v>
      </c>
      <c r="D239" s="369" t="s">
        <v>123</v>
      </c>
      <c r="E239" s="369" t="s">
        <v>155</v>
      </c>
      <c r="F239" s="369" t="s">
        <v>243</v>
      </c>
      <c r="G239" s="9">
        <f>G238</f>
        <v>0</v>
      </c>
      <c r="H239" s="9">
        <f t="shared" ref="H239:I239" si="109">H238</f>
        <v>0</v>
      </c>
      <c r="I239" s="9">
        <f t="shared" si="109"/>
        <v>0</v>
      </c>
      <c r="J239" s="223"/>
      <c r="K239" s="223"/>
      <c r="L239" s="223"/>
      <c r="M239" s="223"/>
      <c r="N239" s="223"/>
    </row>
    <row r="240" spans="1:14" ht="31.5" x14ac:dyDescent="0.25">
      <c r="A240" s="199" t="s">
        <v>382</v>
      </c>
      <c r="B240" s="200" t="s">
        <v>593</v>
      </c>
      <c r="C240" s="6"/>
      <c r="D240" s="6"/>
      <c r="E240" s="6"/>
      <c r="F240" s="6"/>
      <c r="G240" s="35">
        <f>G241</f>
        <v>9532.7999999999993</v>
      </c>
      <c r="H240" s="35">
        <f t="shared" ref="H240:I244" si="110">H241</f>
        <v>6418.5</v>
      </c>
      <c r="I240" s="35">
        <f t="shared" si="110"/>
        <v>8980.9</v>
      </c>
    </row>
    <row r="241" spans="1:14" ht="15.75" x14ac:dyDescent="0.25">
      <c r="A241" s="20" t="s">
        <v>147</v>
      </c>
      <c r="B241" s="370" t="s">
        <v>593</v>
      </c>
      <c r="C241" s="369" t="s">
        <v>148</v>
      </c>
      <c r="D241" s="369"/>
      <c r="E241" s="369"/>
      <c r="F241" s="369"/>
      <c r="G241" s="9">
        <f>G242</f>
        <v>9532.7999999999993</v>
      </c>
      <c r="H241" s="9">
        <f t="shared" si="110"/>
        <v>6418.5</v>
      </c>
      <c r="I241" s="9">
        <f t="shared" si="110"/>
        <v>8980.9</v>
      </c>
    </row>
    <row r="242" spans="1:14" ht="15.75" x14ac:dyDescent="0.25">
      <c r="A242" s="367" t="s">
        <v>160</v>
      </c>
      <c r="B242" s="370" t="s">
        <v>593</v>
      </c>
      <c r="C242" s="369" t="s">
        <v>148</v>
      </c>
      <c r="D242" s="369" t="s">
        <v>125</v>
      </c>
      <c r="E242" s="369"/>
      <c r="F242" s="369"/>
      <c r="G242" s="9">
        <f>G243</f>
        <v>9532.7999999999993</v>
      </c>
      <c r="H242" s="9">
        <f t="shared" si="110"/>
        <v>6418.5</v>
      </c>
      <c r="I242" s="9">
        <f t="shared" si="110"/>
        <v>8980.9</v>
      </c>
    </row>
    <row r="243" spans="1:14" ht="47.25" x14ac:dyDescent="0.25">
      <c r="A243" s="21" t="s">
        <v>484</v>
      </c>
      <c r="B243" s="370" t="s">
        <v>850</v>
      </c>
      <c r="C243" s="369" t="s">
        <v>148</v>
      </c>
      <c r="D243" s="369" t="s">
        <v>125</v>
      </c>
      <c r="E243" s="369"/>
      <c r="F243" s="369"/>
      <c r="G243" s="9">
        <f>G244</f>
        <v>9532.7999999999993</v>
      </c>
      <c r="H243" s="9">
        <f t="shared" si="110"/>
        <v>6418.5</v>
      </c>
      <c r="I243" s="9">
        <f t="shared" si="110"/>
        <v>8980.9</v>
      </c>
    </row>
    <row r="244" spans="1:14" ht="47.25" x14ac:dyDescent="0.25">
      <c r="A244" s="367" t="s">
        <v>152</v>
      </c>
      <c r="B244" s="370" t="s">
        <v>850</v>
      </c>
      <c r="C244" s="369" t="s">
        <v>148</v>
      </c>
      <c r="D244" s="369" t="s">
        <v>125</v>
      </c>
      <c r="E244" s="369" t="s">
        <v>153</v>
      </c>
      <c r="F244" s="369"/>
      <c r="G244" s="196">
        <f>G245</f>
        <v>9532.7999999999993</v>
      </c>
      <c r="H244" s="196">
        <f t="shared" si="110"/>
        <v>6418.5</v>
      </c>
      <c r="I244" s="196">
        <f t="shared" si="110"/>
        <v>8980.9</v>
      </c>
    </row>
    <row r="245" spans="1:14" s="112" customFormat="1" ht="15.75" x14ac:dyDescent="0.25">
      <c r="A245" s="367" t="s">
        <v>154</v>
      </c>
      <c r="B245" s="370" t="s">
        <v>850</v>
      </c>
      <c r="C245" s="369" t="s">
        <v>148</v>
      </c>
      <c r="D245" s="369" t="s">
        <v>125</v>
      </c>
      <c r="E245" s="369" t="s">
        <v>155</v>
      </c>
      <c r="F245" s="369"/>
      <c r="G245" s="9">
        <f>'Пр.4 Ведом23-25'!G803</f>
        <v>9532.7999999999993</v>
      </c>
      <c r="H245" s="9">
        <f>'Пр.4 Ведом23-25'!H803</f>
        <v>6418.5</v>
      </c>
      <c r="I245" s="9">
        <f>'Пр.4 Ведом23-25'!I803</f>
        <v>8980.9</v>
      </c>
      <c r="J245" s="223"/>
      <c r="K245" s="223"/>
      <c r="L245" s="223"/>
      <c r="M245" s="223"/>
      <c r="N245" s="223"/>
    </row>
    <row r="246" spans="1:14" s="112" customFormat="1" ht="31.5" x14ac:dyDescent="0.25">
      <c r="A246" s="20" t="s">
        <v>887</v>
      </c>
      <c r="B246" s="370" t="s">
        <v>850</v>
      </c>
      <c r="C246" s="369" t="s">
        <v>148</v>
      </c>
      <c r="D246" s="369" t="s">
        <v>125</v>
      </c>
      <c r="E246" s="369" t="s">
        <v>155</v>
      </c>
      <c r="F246" s="369" t="s">
        <v>243</v>
      </c>
      <c r="G246" s="9">
        <f>G245</f>
        <v>9532.7999999999993</v>
      </c>
      <c r="H246" s="9">
        <f t="shared" ref="H246:I246" si="111">H245</f>
        <v>6418.5</v>
      </c>
      <c r="I246" s="9">
        <f t="shared" si="111"/>
        <v>8980.9</v>
      </c>
      <c r="J246" s="223"/>
      <c r="K246" s="223"/>
      <c r="L246" s="223"/>
      <c r="M246" s="223"/>
      <c r="N246" s="223"/>
    </row>
    <row r="247" spans="1:14" s="112" customFormat="1" ht="47.25" x14ac:dyDescent="0.25">
      <c r="A247" s="119" t="s">
        <v>386</v>
      </c>
      <c r="B247" s="200" t="s">
        <v>594</v>
      </c>
      <c r="C247" s="6"/>
      <c r="D247" s="6"/>
      <c r="E247" s="6"/>
      <c r="F247" s="6"/>
      <c r="G247" s="195">
        <f>G248</f>
        <v>7501.62</v>
      </c>
      <c r="H247" s="195">
        <f t="shared" ref="H247:I247" si="112">H248</f>
        <v>6727.62</v>
      </c>
      <c r="I247" s="195">
        <f t="shared" si="112"/>
        <v>6727.62</v>
      </c>
      <c r="J247" s="223"/>
      <c r="K247" s="223"/>
      <c r="L247" s="223"/>
      <c r="M247" s="223"/>
      <c r="N247" s="223"/>
    </row>
    <row r="248" spans="1:14" s="112" customFormat="1" ht="15.75" x14ac:dyDescent="0.25">
      <c r="A248" s="20" t="s">
        <v>147</v>
      </c>
      <c r="B248" s="370" t="s">
        <v>594</v>
      </c>
      <c r="C248" s="369" t="s">
        <v>148</v>
      </c>
      <c r="D248" s="369"/>
      <c r="E248" s="369"/>
      <c r="F248" s="369"/>
      <c r="G248" s="196">
        <f>G249+G262+G272</f>
        <v>7501.62</v>
      </c>
      <c r="H248" s="196">
        <f t="shared" ref="H248:I248" si="113">H249+H262+H272</f>
        <v>6727.62</v>
      </c>
      <c r="I248" s="196">
        <f t="shared" si="113"/>
        <v>6727.62</v>
      </c>
      <c r="J248" s="223"/>
      <c r="K248" s="223"/>
      <c r="L248" s="223"/>
      <c r="M248" s="223"/>
      <c r="N248" s="223"/>
    </row>
    <row r="249" spans="1:14" s="112" customFormat="1" ht="15.75" x14ac:dyDescent="0.25">
      <c r="A249" s="28" t="s">
        <v>191</v>
      </c>
      <c r="B249" s="370" t="s">
        <v>594</v>
      </c>
      <c r="C249" s="369" t="s">
        <v>148</v>
      </c>
      <c r="D249" s="369" t="s">
        <v>84</v>
      </c>
      <c r="E249" s="369"/>
      <c r="F249" s="369"/>
      <c r="G249" s="196">
        <f>G250+G254+G258</f>
        <v>2900.62</v>
      </c>
      <c r="H249" s="196">
        <f t="shared" ref="H249:I249" si="114">H250+H254+H258</f>
        <v>2126.62</v>
      </c>
      <c r="I249" s="196">
        <f t="shared" si="114"/>
        <v>2126.62</v>
      </c>
      <c r="J249" s="223"/>
      <c r="K249" s="223"/>
      <c r="L249" s="223"/>
      <c r="M249" s="223"/>
      <c r="N249" s="223"/>
    </row>
    <row r="250" spans="1:14" s="112" customFormat="1" ht="31.5" hidden="1" x14ac:dyDescent="0.25">
      <c r="A250" s="20" t="s">
        <v>158</v>
      </c>
      <c r="B250" s="370" t="s">
        <v>602</v>
      </c>
      <c r="C250" s="369" t="s">
        <v>148</v>
      </c>
      <c r="D250" s="369" t="s">
        <v>84</v>
      </c>
      <c r="E250" s="369"/>
      <c r="F250" s="369"/>
      <c r="G250" s="9">
        <f>G251</f>
        <v>0</v>
      </c>
      <c r="H250" s="9">
        <f t="shared" ref="H250:I251" si="115">H251</f>
        <v>0</v>
      </c>
      <c r="I250" s="9">
        <f t="shared" si="115"/>
        <v>0</v>
      </c>
      <c r="J250" s="223"/>
      <c r="K250" s="223"/>
      <c r="L250" s="223"/>
      <c r="M250" s="223"/>
      <c r="N250" s="223"/>
    </row>
    <row r="251" spans="1:14" s="112" customFormat="1" ht="47.25" hidden="1" x14ac:dyDescent="0.25">
      <c r="A251" s="20" t="s">
        <v>152</v>
      </c>
      <c r="B251" s="370" t="s">
        <v>602</v>
      </c>
      <c r="C251" s="369" t="s">
        <v>148</v>
      </c>
      <c r="D251" s="369" t="s">
        <v>84</v>
      </c>
      <c r="E251" s="369" t="s">
        <v>153</v>
      </c>
      <c r="F251" s="369"/>
      <c r="G251" s="196">
        <f>G252</f>
        <v>0</v>
      </c>
      <c r="H251" s="196">
        <f t="shared" si="115"/>
        <v>0</v>
      </c>
      <c r="I251" s="196">
        <f t="shared" si="115"/>
        <v>0</v>
      </c>
      <c r="J251" s="223"/>
      <c r="K251" s="223"/>
      <c r="L251" s="223"/>
      <c r="M251" s="223"/>
      <c r="N251" s="223"/>
    </row>
    <row r="252" spans="1:14" s="112" customFormat="1" ht="15.75" hidden="1" x14ac:dyDescent="0.25">
      <c r="A252" s="20" t="s">
        <v>154</v>
      </c>
      <c r="B252" s="370" t="s">
        <v>602</v>
      </c>
      <c r="C252" s="369" t="s">
        <v>148</v>
      </c>
      <c r="D252" s="369" t="s">
        <v>84</v>
      </c>
      <c r="E252" s="369" t="s">
        <v>155</v>
      </c>
      <c r="F252" s="369"/>
      <c r="G252" s="9">
        <f>'Пр.4 Ведом23-25'!G650</f>
        <v>0</v>
      </c>
      <c r="H252" s="9">
        <f>'Пр.4 Ведом23-25'!H650</f>
        <v>0</v>
      </c>
      <c r="I252" s="9">
        <f>'Пр.4 Ведом23-25'!I650</f>
        <v>0</v>
      </c>
      <c r="J252" s="223"/>
      <c r="K252" s="223"/>
      <c r="L252" s="223"/>
      <c r="M252" s="223"/>
      <c r="N252" s="223"/>
    </row>
    <row r="253" spans="1:14" s="112" customFormat="1" ht="31.5" hidden="1" x14ac:dyDescent="0.25">
      <c r="A253" s="20" t="s">
        <v>887</v>
      </c>
      <c r="B253" s="370" t="s">
        <v>602</v>
      </c>
      <c r="C253" s="369" t="s">
        <v>148</v>
      </c>
      <c r="D253" s="369" t="s">
        <v>84</v>
      </c>
      <c r="E253" s="369" t="s">
        <v>155</v>
      </c>
      <c r="F253" s="369" t="s">
        <v>243</v>
      </c>
      <c r="G253" s="9">
        <f>G252</f>
        <v>0</v>
      </c>
      <c r="H253" s="9">
        <f t="shared" ref="H253:I253" si="116">H252</f>
        <v>0</v>
      </c>
      <c r="I253" s="9">
        <f t="shared" si="116"/>
        <v>0</v>
      </c>
      <c r="J253" s="223"/>
      <c r="K253" s="223"/>
      <c r="L253" s="223"/>
      <c r="M253" s="223"/>
      <c r="N253" s="223"/>
    </row>
    <row r="254" spans="1:14" s="112" customFormat="1" ht="31.5" x14ac:dyDescent="0.25">
      <c r="A254" s="36" t="s">
        <v>266</v>
      </c>
      <c r="B254" s="370" t="s">
        <v>595</v>
      </c>
      <c r="C254" s="370" t="s">
        <v>148</v>
      </c>
      <c r="D254" s="370" t="s">
        <v>84</v>
      </c>
      <c r="E254" s="370"/>
      <c r="F254" s="370"/>
      <c r="G254" s="196">
        <f>G255</f>
        <v>2451</v>
      </c>
      <c r="H254" s="196">
        <f t="shared" ref="H254:I255" si="117">H255</f>
        <v>1677</v>
      </c>
      <c r="I254" s="196">
        <f t="shared" si="117"/>
        <v>1677</v>
      </c>
      <c r="J254" s="223"/>
      <c r="K254" s="223"/>
      <c r="L254" s="223"/>
      <c r="M254" s="223"/>
      <c r="N254" s="223"/>
    </row>
    <row r="255" spans="1:14" s="112" customFormat="1" ht="47.25" x14ac:dyDescent="0.25">
      <c r="A255" s="20" t="s">
        <v>152</v>
      </c>
      <c r="B255" s="370" t="s">
        <v>595</v>
      </c>
      <c r="C255" s="370" t="s">
        <v>148</v>
      </c>
      <c r="D255" s="370" t="s">
        <v>84</v>
      </c>
      <c r="E255" s="370" t="s">
        <v>153</v>
      </c>
      <c r="F255" s="370"/>
      <c r="G255" s="9">
        <f>G256</f>
        <v>2451</v>
      </c>
      <c r="H255" s="9">
        <f t="shared" si="117"/>
        <v>1677</v>
      </c>
      <c r="I255" s="9">
        <f t="shared" si="117"/>
        <v>1677</v>
      </c>
      <c r="J255" s="223"/>
      <c r="K255" s="223"/>
      <c r="L255" s="223"/>
      <c r="M255" s="223"/>
      <c r="N255" s="223"/>
    </row>
    <row r="256" spans="1:14" s="112" customFormat="1" ht="15.75" x14ac:dyDescent="0.25">
      <c r="A256" s="97" t="s">
        <v>154</v>
      </c>
      <c r="B256" s="370" t="s">
        <v>595</v>
      </c>
      <c r="C256" s="370" t="s">
        <v>148</v>
      </c>
      <c r="D256" s="370" t="s">
        <v>84</v>
      </c>
      <c r="E256" s="370" t="s">
        <v>155</v>
      </c>
      <c r="F256" s="370"/>
      <c r="G256" s="9">
        <f>'Пр.4 Ведом23-25'!G653</f>
        <v>2451</v>
      </c>
      <c r="H256" s="9">
        <f>'Пр.4 Ведом23-25'!H653</f>
        <v>1677</v>
      </c>
      <c r="I256" s="9">
        <f>'Пр.4 Ведом23-25'!I653</f>
        <v>1677</v>
      </c>
      <c r="J256" s="223"/>
      <c r="K256" s="223"/>
      <c r="L256" s="223"/>
      <c r="M256" s="223"/>
      <c r="N256" s="223"/>
    </row>
    <row r="257" spans="1:14" s="112" customFormat="1" ht="31.5" x14ac:dyDescent="0.25">
      <c r="A257" s="20" t="s">
        <v>887</v>
      </c>
      <c r="B257" s="370" t="s">
        <v>595</v>
      </c>
      <c r="C257" s="369" t="s">
        <v>148</v>
      </c>
      <c r="D257" s="369" t="s">
        <v>84</v>
      </c>
      <c r="E257" s="369" t="s">
        <v>155</v>
      </c>
      <c r="F257" s="369" t="s">
        <v>243</v>
      </c>
      <c r="G257" s="9">
        <f>G256</f>
        <v>2451</v>
      </c>
      <c r="H257" s="9">
        <f t="shared" ref="H257:I257" si="118">H256</f>
        <v>1677</v>
      </c>
      <c r="I257" s="9">
        <f t="shared" si="118"/>
        <v>1677</v>
      </c>
      <c r="J257" s="223"/>
      <c r="K257" s="223"/>
      <c r="L257" s="223"/>
      <c r="M257" s="223"/>
      <c r="N257" s="223"/>
    </row>
    <row r="258" spans="1:14" s="112" customFormat="1" ht="47.25" x14ac:dyDescent="0.25">
      <c r="A258" s="36" t="s">
        <v>267</v>
      </c>
      <c r="B258" s="370" t="s">
        <v>596</v>
      </c>
      <c r="C258" s="370" t="s">
        <v>148</v>
      </c>
      <c r="D258" s="370" t="s">
        <v>84</v>
      </c>
      <c r="E258" s="370"/>
      <c r="F258" s="370"/>
      <c r="G258" s="9">
        <f>G259</f>
        <v>449.62</v>
      </c>
      <c r="H258" s="9">
        <f t="shared" ref="H258:I259" si="119">H259</f>
        <v>449.62</v>
      </c>
      <c r="I258" s="9">
        <f t="shared" si="119"/>
        <v>449.62</v>
      </c>
      <c r="J258" s="223"/>
      <c r="K258" s="223"/>
      <c r="L258" s="223"/>
      <c r="M258" s="223"/>
      <c r="N258" s="223"/>
    </row>
    <row r="259" spans="1:14" s="112" customFormat="1" ht="47.25" x14ac:dyDescent="0.25">
      <c r="A259" s="20" t="s">
        <v>152</v>
      </c>
      <c r="B259" s="370" t="s">
        <v>596</v>
      </c>
      <c r="C259" s="370" t="s">
        <v>148</v>
      </c>
      <c r="D259" s="370" t="s">
        <v>84</v>
      </c>
      <c r="E259" s="370" t="s">
        <v>153</v>
      </c>
      <c r="F259" s="370"/>
      <c r="G259" s="9">
        <f>G260</f>
        <v>449.62</v>
      </c>
      <c r="H259" s="9">
        <f t="shared" si="119"/>
        <v>449.62</v>
      </c>
      <c r="I259" s="9">
        <f t="shared" si="119"/>
        <v>449.62</v>
      </c>
      <c r="J259" s="223"/>
      <c r="K259" s="223"/>
      <c r="L259" s="223"/>
      <c r="M259" s="223"/>
      <c r="N259" s="223"/>
    </row>
    <row r="260" spans="1:14" s="112" customFormat="1" ht="15.75" x14ac:dyDescent="0.25">
      <c r="A260" s="97" t="s">
        <v>154</v>
      </c>
      <c r="B260" s="370" t="s">
        <v>596</v>
      </c>
      <c r="C260" s="370" t="s">
        <v>148</v>
      </c>
      <c r="D260" s="370" t="s">
        <v>84</v>
      </c>
      <c r="E260" s="370" t="s">
        <v>155</v>
      </c>
      <c r="F260" s="370"/>
      <c r="G260" s="196">
        <f>'Пр.4 Ведом23-25'!G656</f>
        <v>449.62</v>
      </c>
      <c r="H260" s="196">
        <f>'Пр.4 Ведом23-25'!H656</f>
        <v>449.62</v>
      </c>
      <c r="I260" s="196">
        <f>'Пр.4 Ведом23-25'!I656</f>
        <v>449.62</v>
      </c>
      <c r="J260" s="223"/>
      <c r="K260" s="223"/>
      <c r="L260" s="223"/>
      <c r="M260" s="223"/>
      <c r="N260" s="223"/>
    </row>
    <row r="261" spans="1:14" s="112" customFormat="1" ht="31.5" x14ac:dyDescent="0.25">
      <c r="A261" s="20" t="s">
        <v>887</v>
      </c>
      <c r="B261" s="370" t="s">
        <v>596</v>
      </c>
      <c r="C261" s="369" t="s">
        <v>148</v>
      </c>
      <c r="D261" s="369" t="s">
        <v>84</v>
      </c>
      <c r="E261" s="369" t="s">
        <v>155</v>
      </c>
      <c r="F261" s="369" t="s">
        <v>243</v>
      </c>
      <c r="G261" s="9">
        <f>G260</f>
        <v>449.62</v>
      </c>
      <c r="H261" s="9">
        <f t="shared" ref="H261:I261" si="120">H260</f>
        <v>449.62</v>
      </c>
      <c r="I261" s="9">
        <f t="shared" si="120"/>
        <v>449.62</v>
      </c>
      <c r="J261" s="223"/>
      <c r="K261" s="223"/>
      <c r="L261" s="223"/>
      <c r="M261" s="223"/>
      <c r="N261" s="223"/>
    </row>
    <row r="262" spans="1:14" s="112" customFormat="1" ht="15.75" x14ac:dyDescent="0.25">
      <c r="A262" s="20" t="s">
        <v>193</v>
      </c>
      <c r="B262" s="369" t="s">
        <v>594</v>
      </c>
      <c r="C262" s="369" t="s">
        <v>148</v>
      </c>
      <c r="D262" s="369" t="s">
        <v>122</v>
      </c>
      <c r="E262" s="369"/>
      <c r="F262" s="369"/>
      <c r="G262" s="9">
        <f>G263+G267</f>
        <v>3397</v>
      </c>
      <c r="H262" s="9">
        <f t="shared" ref="H262:I262" si="121">H263+H267</f>
        <v>3397</v>
      </c>
      <c r="I262" s="9">
        <f t="shared" si="121"/>
        <v>3397</v>
      </c>
      <c r="J262" s="223"/>
      <c r="K262" s="223"/>
      <c r="L262" s="223"/>
      <c r="M262" s="223"/>
      <c r="N262" s="223"/>
    </row>
    <row r="263" spans="1:14" s="112" customFormat="1" ht="31.5" hidden="1" x14ac:dyDescent="0.25">
      <c r="A263" s="20" t="s">
        <v>158</v>
      </c>
      <c r="B263" s="370" t="s">
        <v>602</v>
      </c>
      <c r="C263" s="369" t="s">
        <v>148</v>
      </c>
      <c r="D263" s="369" t="s">
        <v>122</v>
      </c>
      <c r="E263" s="369"/>
      <c r="F263" s="369"/>
      <c r="G263" s="196">
        <f>G264</f>
        <v>0</v>
      </c>
      <c r="H263" s="196">
        <f t="shared" ref="H263:I264" si="122">H264</f>
        <v>0</v>
      </c>
      <c r="I263" s="196">
        <f t="shared" si="122"/>
        <v>0</v>
      </c>
      <c r="J263" s="420"/>
      <c r="K263" s="223"/>
      <c r="L263" s="223"/>
      <c r="M263" s="223"/>
      <c r="N263" s="223"/>
    </row>
    <row r="264" spans="1:14" s="112" customFormat="1" ht="47.25" hidden="1" x14ac:dyDescent="0.25">
      <c r="A264" s="20" t="s">
        <v>152</v>
      </c>
      <c r="B264" s="370" t="s">
        <v>602</v>
      </c>
      <c r="C264" s="369" t="s">
        <v>148</v>
      </c>
      <c r="D264" s="369" t="s">
        <v>122</v>
      </c>
      <c r="E264" s="369" t="s">
        <v>153</v>
      </c>
      <c r="F264" s="369"/>
      <c r="G264" s="196">
        <f>G265</f>
        <v>0</v>
      </c>
      <c r="H264" s="196">
        <f t="shared" si="122"/>
        <v>0</v>
      </c>
      <c r="I264" s="196">
        <f t="shared" si="122"/>
        <v>0</v>
      </c>
      <c r="J264" s="223"/>
      <c r="K264" s="223"/>
      <c r="L264" s="223"/>
      <c r="M264" s="223"/>
      <c r="N264" s="223"/>
    </row>
    <row r="265" spans="1:14" s="112" customFormat="1" ht="15.75" hidden="1" x14ac:dyDescent="0.25">
      <c r="A265" s="20" t="s">
        <v>154</v>
      </c>
      <c r="B265" s="370" t="s">
        <v>602</v>
      </c>
      <c r="C265" s="369" t="s">
        <v>148</v>
      </c>
      <c r="D265" s="369" t="s">
        <v>122</v>
      </c>
      <c r="E265" s="369" t="s">
        <v>155</v>
      </c>
      <c r="F265" s="369"/>
      <c r="G265" s="196">
        <f>'Пр.4 Ведом23-25'!G704</f>
        <v>0</v>
      </c>
      <c r="H265" s="196">
        <f>'Пр.4 Ведом23-25'!H704</f>
        <v>0</v>
      </c>
      <c r="I265" s="196">
        <f>'Пр.4 Ведом23-25'!I704</f>
        <v>0</v>
      </c>
      <c r="J265" s="223"/>
      <c r="K265" s="223"/>
      <c r="L265" s="223"/>
      <c r="M265" s="223"/>
      <c r="N265" s="223"/>
    </row>
    <row r="266" spans="1:14" s="112" customFormat="1" ht="31.5" hidden="1" x14ac:dyDescent="0.25">
      <c r="A266" s="20" t="s">
        <v>887</v>
      </c>
      <c r="B266" s="370" t="s">
        <v>602</v>
      </c>
      <c r="C266" s="369" t="s">
        <v>148</v>
      </c>
      <c r="D266" s="369" t="s">
        <v>122</v>
      </c>
      <c r="E266" s="369" t="s">
        <v>155</v>
      </c>
      <c r="F266" s="369" t="s">
        <v>243</v>
      </c>
      <c r="G266" s="9">
        <f>G265</f>
        <v>0</v>
      </c>
      <c r="H266" s="9">
        <f t="shared" ref="H266:I266" si="123">H265</f>
        <v>0</v>
      </c>
      <c r="I266" s="9">
        <f t="shared" si="123"/>
        <v>0</v>
      </c>
      <c r="J266" s="223"/>
      <c r="K266" s="223"/>
      <c r="L266" s="223"/>
      <c r="M266" s="223"/>
      <c r="N266" s="223"/>
    </row>
    <row r="267" spans="1:14" s="112" customFormat="1" ht="31.5" x14ac:dyDescent="0.25">
      <c r="A267" s="36" t="s">
        <v>266</v>
      </c>
      <c r="B267" s="370" t="s">
        <v>595</v>
      </c>
      <c r="C267" s="369" t="s">
        <v>148</v>
      </c>
      <c r="D267" s="369" t="s">
        <v>122</v>
      </c>
      <c r="E267" s="369"/>
      <c r="F267" s="369"/>
      <c r="G267" s="196">
        <f>G268</f>
        <v>3397</v>
      </c>
      <c r="H267" s="196">
        <f t="shared" ref="H267:I268" si="124">H268</f>
        <v>3397</v>
      </c>
      <c r="I267" s="196">
        <f t="shared" si="124"/>
        <v>3397</v>
      </c>
      <c r="J267" s="420"/>
      <c r="K267" s="223"/>
      <c r="L267" s="223"/>
      <c r="M267" s="223"/>
      <c r="N267" s="223"/>
    </row>
    <row r="268" spans="1:14" s="112" customFormat="1" ht="47.25" x14ac:dyDescent="0.25">
      <c r="A268" s="20" t="s">
        <v>152</v>
      </c>
      <c r="B268" s="370" t="s">
        <v>595</v>
      </c>
      <c r="C268" s="369" t="s">
        <v>148</v>
      </c>
      <c r="D268" s="369" t="s">
        <v>122</v>
      </c>
      <c r="E268" s="369" t="s">
        <v>153</v>
      </c>
      <c r="F268" s="369"/>
      <c r="G268" s="196">
        <f>G269</f>
        <v>3397</v>
      </c>
      <c r="H268" s="196">
        <f t="shared" si="124"/>
        <v>3397</v>
      </c>
      <c r="I268" s="196">
        <f t="shared" si="124"/>
        <v>3397</v>
      </c>
      <c r="J268" s="420"/>
      <c r="K268" s="223"/>
      <c r="L268" s="223"/>
      <c r="M268" s="223"/>
      <c r="N268" s="223"/>
    </row>
    <row r="269" spans="1:14" s="112" customFormat="1" ht="15.75" x14ac:dyDescent="0.25">
      <c r="A269" s="97" t="s">
        <v>154</v>
      </c>
      <c r="B269" s="370" t="s">
        <v>595</v>
      </c>
      <c r="C269" s="369" t="s">
        <v>148</v>
      </c>
      <c r="D269" s="369" t="s">
        <v>122</v>
      </c>
      <c r="E269" s="369" t="s">
        <v>155</v>
      </c>
      <c r="F269" s="369"/>
      <c r="G269" s="196">
        <f>'Пр.4 Ведом23-25'!G707</f>
        <v>3397</v>
      </c>
      <c r="H269" s="196">
        <f>'Пр.4 Ведом23-25'!H707</f>
        <v>3397</v>
      </c>
      <c r="I269" s="196">
        <f>'Пр.4 Ведом23-25'!I707</f>
        <v>3397</v>
      </c>
      <c r="J269" s="223"/>
      <c r="K269" s="223"/>
      <c r="L269" s="223"/>
      <c r="M269" s="223"/>
      <c r="N269" s="223"/>
    </row>
    <row r="270" spans="1:14" s="112" customFormat="1" ht="31.5" x14ac:dyDescent="0.25">
      <c r="A270" s="20" t="s">
        <v>887</v>
      </c>
      <c r="B270" s="370" t="s">
        <v>595</v>
      </c>
      <c r="C270" s="369" t="s">
        <v>148</v>
      </c>
      <c r="D270" s="369" t="s">
        <v>122</v>
      </c>
      <c r="E270" s="369" t="s">
        <v>155</v>
      </c>
      <c r="F270" s="369" t="s">
        <v>243</v>
      </c>
      <c r="G270" s="9">
        <f>G269</f>
        <v>3397</v>
      </c>
      <c r="H270" s="9">
        <f t="shared" ref="H270:I270" si="125">H269</f>
        <v>3397</v>
      </c>
      <c r="I270" s="9">
        <f t="shared" si="125"/>
        <v>3397</v>
      </c>
      <c r="J270" s="223"/>
      <c r="K270" s="223"/>
      <c r="L270" s="223"/>
      <c r="M270" s="223"/>
      <c r="N270" s="223"/>
    </row>
    <row r="271" spans="1:14" ht="15.75" x14ac:dyDescent="0.25">
      <c r="A271" s="20" t="s">
        <v>149</v>
      </c>
      <c r="B271" s="369" t="s">
        <v>594</v>
      </c>
      <c r="C271" s="369" t="s">
        <v>148</v>
      </c>
      <c r="D271" s="369" t="s">
        <v>123</v>
      </c>
      <c r="E271" s="369"/>
      <c r="F271" s="369"/>
      <c r="G271" s="9">
        <f>G272</f>
        <v>1204</v>
      </c>
      <c r="H271" s="9">
        <f t="shared" ref="H271:I273" si="126">H272</f>
        <v>1204</v>
      </c>
      <c r="I271" s="9">
        <f t="shared" si="126"/>
        <v>1204</v>
      </c>
    </row>
    <row r="272" spans="1:14" s="112" customFormat="1" ht="31.5" x14ac:dyDescent="0.25">
      <c r="A272" s="28" t="s">
        <v>266</v>
      </c>
      <c r="B272" s="370" t="s">
        <v>595</v>
      </c>
      <c r="C272" s="370" t="s">
        <v>148</v>
      </c>
      <c r="D272" s="370" t="s">
        <v>123</v>
      </c>
      <c r="E272" s="370"/>
      <c r="F272" s="370"/>
      <c r="G272" s="9">
        <f>G273</f>
        <v>1204</v>
      </c>
      <c r="H272" s="9">
        <f t="shared" si="126"/>
        <v>1204</v>
      </c>
      <c r="I272" s="9">
        <f t="shared" si="126"/>
        <v>1204</v>
      </c>
      <c r="J272" s="223"/>
      <c r="K272" s="223"/>
      <c r="L272" s="223"/>
      <c r="M272" s="223"/>
      <c r="N272" s="223"/>
    </row>
    <row r="273" spans="1:14" s="112" customFormat="1" ht="47.25" x14ac:dyDescent="0.25">
      <c r="A273" s="20" t="s">
        <v>152</v>
      </c>
      <c r="B273" s="370" t="s">
        <v>595</v>
      </c>
      <c r="C273" s="370" t="s">
        <v>148</v>
      </c>
      <c r="D273" s="370" t="s">
        <v>123</v>
      </c>
      <c r="E273" s="370" t="s">
        <v>153</v>
      </c>
      <c r="F273" s="370"/>
      <c r="G273" s="9">
        <f>G274</f>
        <v>1204</v>
      </c>
      <c r="H273" s="9">
        <f t="shared" si="126"/>
        <v>1204</v>
      </c>
      <c r="I273" s="9">
        <f t="shared" si="126"/>
        <v>1204</v>
      </c>
      <c r="J273" s="223"/>
      <c r="K273" s="223"/>
      <c r="L273" s="223"/>
      <c r="M273" s="223"/>
      <c r="N273" s="223"/>
    </row>
    <row r="274" spans="1:14" s="112" customFormat="1" ht="15.75" x14ac:dyDescent="0.25">
      <c r="A274" s="21" t="s">
        <v>154</v>
      </c>
      <c r="B274" s="370" t="s">
        <v>595</v>
      </c>
      <c r="C274" s="370" t="s">
        <v>148</v>
      </c>
      <c r="D274" s="370" t="s">
        <v>123</v>
      </c>
      <c r="E274" s="370" t="s">
        <v>155</v>
      </c>
      <c r="F274" s="370"/>
      <c r="G274" s="9">
        <f>'Пр.4 Ведом23-25'!G759</f>
        <v>1204</v>
      </c>
      <c r="H274" s="9">
        <f>'Пр.4 Ведом23-25'!H759</f>
        <v>1204</v>
      </c>
      <c r="I274" s="9">
        <f>'Пр.4 Ведом23-25'!I759</f>
        <v>1204</v>
      </c>
      <c r="J274" s="223"/>
      <c r="K274" s="223"/>
      <c r="L274" s="223"/>
      <c r="M274" s="223"/>
      <c r="N274" s="223"/>
    </row>
    <row r="275" spans="1:14" s="112" customFormat="1" ht="31.5" x14ac:dyDescent="0.25">
      <c r="A275" s="20" t="s">
        <v>887</v>
      </c>
      <c r="B275" s="370" t="s">
        <v>595</v>
      </c>
      <c r="C275" s="369" t="s">
        <v>148</v>
      </c>
      <c r="D275" s="369" t="s">
        <v>123</v>
      </c>
      <c r="E275" s="369" t="s">
        <v>155</v>
      </c>
      <c r="F275" s="369" t="s">
        <v>243</v>
      </c>
      <c r="G275" s="9">
        <f>G274</f>
        <v>1204</v>
      </c>
      <c r="H275" s="9">
        <f t="shared" ref="H275:I275" si="127">H274</f>
        <v>1204</v>
      </c>
      <c r="I275" s="9">
        <f t="shared" si="127"/>
        <v>1204</v>
      </c>
      <c r="J275" s="223"/>
      <c r="K275" s="223"/>
      <c r="L275" s="223"/>
      <c r="M275" s="223"/>
      <c r="N275" s="223"/>
    </row>
    <row r="276" spans="1:14" s="112" customFormat="1" ht="31.5" x14ac:dyDescent="0.25">
      <c r="A276" s="199" t="s">
        <v>743</v>
      </c>
      <c r="B276" s="200" t="s">
        <v>597</v>
      </c>
      <c r="C276" s="200"/>
      <c r="D276" s="200"/>
      <c r="E276" s="200"/>
      <c r="F276" s="200"/>
      <c r="G276" s="195">
        <f>G277</f>
        <v>6467.3616999999995</v>
      </c>
      <c r="H276" s="195">
        <f t="shared" ref="H276:I276" si="128">H277</f>
        <v>6510.1638499999999</v>
      </c>
      <c r="I276" s="195">
        <f t="shared" si="128"/>
        <v>6609.6704500000005</v>
      </c>
      <c r="J276" s="223"/>
      <c r="K276" s="223"/>
      <c r="L276" s="223"/>
      <c r="M276" s="223"/>
      <c r="N276" s="223"/>
    </row>
    <row r="277" spans="1:14" s="112" customFormat="1" ht="15.75" x14ac:dyDescent="0.25">
      <c r="A277" s="20" t="s">
        <v>147</v>
      </c>
      <c r="B277" s="370" t="s">
        <v>597</v>
      </c>
      <c r="C277" s="369" t="s">
        <v>148</v>
      </c>
      <c r="D277" s="369"/>
      <c r="E277" s="369"/>
      <c r="F277" s="369"/>
      <c r="G277" s="196">
        <f>G278+G283</f>
        <v>6467.3616999999995</v>
      </c>
      <c r="H277" s="196">
        <f t="shared" ref="H277:I277" si="129">H278+H283</f>
        <v>6510.1638499999999</v>
      </c>
      <c r="I277" s="196">
        <f t="shared" si="129"/>
        <v>6609.6704500000005</v>
      </c>
      <c r="J277" s="223"/>
      <c r="K277" s="223"/>
      <c r="L277" s="223"/>
      <c r="M277" s="223"/>
      <c r="N277" s="223"/>
    </row>
    <row r="278" spans="1:14" s="112" customFormat="1" ht="15.75" x14ac:dyDescent="0.25">
      <c r="A278" s="28" t="s">
        <v>191</v>
      </c>
      <c r="B278" s="370" t="s">
        <v>597</v>
      </c>
      <c r="C278" s="369" t="s">
        <v>148</v>
      </c>
      <c r="D278" s="369" t="s">
        <v>84</v>
      </c>
      <c r="E278" s="369"/>
      <c r="F278" s="369"/>
      <c r="G278" s="196">
        <f>G279</f>
        <v>598.4</v>
      </c>
      <c r="H278" s="196">
        <f t="shared" ref="H278:I280" si="130">H279</f>
        <v>622.29999999999995</v>
      </c>
      <c r="I278" s="196">
        <f t="shared" si="130"/>
        <v>647.1</v>
      </c>
      <c r="J278" s="223"/>
      <c r="K278" s="223"/>
      <c r="L278" s="223"/>
      <c r="M278" s="223"/>
      <c r="N278" s="223"/>
    </row>
    <row r="279" spans="1:14" s="112" customFormat="1" ht="31.5" x14ac:dyDescent="0.25">
      <c r="A279" s="367" t="s">
        <v>744</v>
      </c>
      <c r="B279" s="370" t="s">
        <v>745</v>
      </c>
      <c r="C279" s="370" t="s">
        <v>148</v>
      </c>
      <c r="D279" s="370" t="s">
        <v>84</v>
      </c>
      <c r="E279" s="370"/>
      <c r="F279" s="370"/>
      <c r="G279" s="9">
        <f>G280</f>
        <v>598.4</v>
      </c>
      <c r="H279" s="9">
        <f t="shared" si="130"/>
        <v>622.29999999999995</v>
      </c>
      <c r="I279" s="9">
        <f t="shared" si="130"/>
        <v>647.1</v>
      </c>
      <c r="J279" s="223"/>
      <c r="K279" s="223"/>
      <c r="L279" s="223"/>
      <c r="M279" s="223"/>
      <c r="N279" s="223"/>
    </row>
    <row r="280" spans="1:14" s="112" customFormat="1" ht="47.25" x14ac:dyDescent="0.25">
      <c r="A280" s="367" t="s">
        <v>152</v>
      </c>
      <c r="B280" s="370" t="s">
        <v>745</v>
      </c>
      <c r="C280" s="370" t="s">
        <v>148</v>
      </c>
      <c r="D280" s="370" t="s">
        <v>84</v>
      </c>
      <c r="E280" s="370" t="s">
        <v>153</v>
      </c>
      <c r="F280" s="370"/>
      <c r="G280" s="196">
        <f>G281</f>
        <v>598.4</v>
      </c>
      <c r="H280" s="196">
        <f t="shared" si="130"/>
        <v>622.29999999999995</v>
      </c>
      <c r="I280" s="196">
        <f t="shared" si="130"/>
        <v>647.1</v>
      </c>
      <c r="J280" s="223"/>
      <c r="K280" s="223"/>
      <c r="L280" s="223"/>
      <c r="M280" s="223"/>
      <c r="N280" s="223"/>
    </row>
    <row r="281" spans="1:14" s="112" customFormat="1" ht="15.75" x14ac:dyDescent="0.25">
      <c r="A281" s="367" t="s">
        <v>154</v>
      </c>
      <c r="B281" s="370" t="s">
        <v>745</v>
      </c>
      <c r="C281" s="370" t="s">
        <v>148</v>
      </c>
      <c r="D281" s="370" t="s">
        <v>84</v>
      </c>
      <c r="E281" s="370" t="s">
        <v>155</v>
      </c>
      <c r="F281" s="370"/>
      <c r="G281" s="196">
        <f>'Пр.4 Ведом23-25'!G660</f>
        <v>598.4</v>
      </c>
      <c r="H281" s="196">
        <f>'Пр.4 Ведом23-25'!H660</f>
        <v>622.29999999999995</v>
      </c>
      <c r="I281" s="196">
        <f>'Пр.4 Ведом23-25'!I660</f>
        <v>647.1</v>
      </c>
      <c r="J281" s="223"/>
      <c r="K281" s="223"/>
      <c r="L281" s="223"/>
      <c r="M281" s="223"/>
      <c r="N281" s="223"/>
    </row>
    <row r="282" spans="1:14" s="112" customFormat="1" ht="31.5" x14ac:dyDescent="0.25">
      <c r="A282" s="20" t="s">
        <v>887</v>
      </c>
      <c r="B282" s="370" t="s">
        <v>745</v>
      </c>
      <c r="C282" s="369" t="s">
        <v>148</v>
      </c>
      <c r="D282" s="369" t="s">
        <v>84</v>
      </c>
      <c r="E282" s="369" t="s">
        <v>155</v>
      </c>
      <c r="F282" s="369" t="s">
        <v>243</v>
      </c>
      <c r="G282" s="196">
        <f>G281</f>
        <v>598.4</v>
      </c>
      <c r="H282" s="196">
        <f t="shared" ref="H282:I282" si="131">H281</f>
        <v>622.29999999999995</v>
      </c>
      <c r="I282" s="196">
        <f t="shared" si="131"/>
        <v>647.1</v>
      </c>
      <c r="J282" s="223"/>
      <c r="K282" s="223"/>
      <c r="L282" s="223"/>
      <c r="M282" s="223"/>
      <c r="N282" s="223"/>
    </row>
    <row r="283" spans="1:14" s="112" customFormat="1" ht="15.75" x14ac:dyDescent="0.25">
      <c r="A283" s="20" t="s">
        <v>193</v>
      </c>
      <c r="B283" s="370" t="s">
        <v>597</v>
      </c>
      <c r="C283" s="369" t="s">
        <v>148</v>
      </c>
      <c r="D283" s="369" t="s">
        <v>122</v>
      </c>
      <c r="E283" s="369"/>
      <c r="F283" s="369"/>
      <c r="G283" s="9">
        <f>G284</f>
        <v>5868.9616999999998</v>
      </c>
      <c r="H283" s="9">
        <f t="shared" ref="H283:I285" si="132">H284</f>
        <v>5887.8638499999997</v>
      </c>
      <c r="I283" s="9">
        <f t="shared" si="132"/>
        <v>5962.5704500000002</v>
      </c>
      <c r="J283" s="223"/>
      <c r="K283" s="223"/>
      <c r="L283" s="223"/>
      <c r="M283" s="223"/>
      <c r="N283" s="223"/>
    </row>
    <row r="284" spans="1:14" s="232" customFormat="1" ht="31.5" x14ac:dyDescent="0.25">
      <c r="A284" s="367" t="s">
        <v>744</v>
      </c>
      <c r="B284" s="370" t="s">
        <v>745</v>
      </c>
      <c r="C284" s="369" t="s">
        <v>148</v>
      </c>
      <c r="D284" s="369" t="s">
        <v>122</v>
      </c>
      <c r="E284" s="369"/>
      <c r="F284" s="369"/>
      <c r="G284" s="196">
        <f>G285</f>
        <v>5868.9616999999998</v>
      </c>
      <c r="H284" s="196">
        <f t="shared" si="132"/>
        <v>5887.8638499999997</v>
      </c>
      <c r="I284" s="196">
        <f t="shared" si="132"/>
        <v>5962.5704500000002</v>
      </c>
      <c r="J284" s="223"/>
      <c r="K284" s="223"/>
      <c r="L284" s="223"/>
      <c r="M284" s="223"/>
      <c r="N284" s="223"/>
    </row>
    <row r="285" spans="1:14" s="232" customFormat="1" ht="47.25" x14ac:dyDescent="0.25">
      <c r="A285" s="20" t="s">
        <v>152</v>
      </c>
      <c r="B285" s="370" t="s">
        <v>745</v>
      </c>
      <c r="C285" s="369" t="s">
        <v>148</v>
      </c>
      <c r="D285" s="369" t="s">
        <v>122</v>
      </c>
      <c r="E285" s="369" t="s">
        <v>153</v>
      </c>
      <c r="F285" s="369"/>
      <c r="G285" s="196">
        <f>G286</f>
        <v>5868.9616999999998</v>
      </c>
      <c r="H285" s="196">
        <f t="shared" si="132"/>
        <v>5887.8638499999997</v>
      </c>
      <c r="I285" s="196">
        <f t="shared" si="132"/>
        <v>5962.5704500000002</v>
      </c>
      <c r="J285" s="223"/>
      <c r="K285" s="223"/>
      <c r="L285" s="223"/>
      <c r="M285" s="223"/>
      <c r="N285" s="223"/>
    </row>
    <row r="286" spans="1:14" s="232" customFormat="1" ht="15.75" x14ac:dyDescent="0.25">
      <c r="A286" s="20" t="s">
        <v>154</v>
      </c>
      <c r="B286" s="370" t="s">
        <v>745</v>
      </c>
      <c r="C286" s="369" t="s">
        <v>148</v>
      </c>
      <c r="D286" s="369" t="s">
        <v>122</v>
      </c>
      <c r="E286" s="369" t="s">
        <v>155</v>
      </c>
      <c r="F286" s="369"/>
      <c r="G286" s="196">
        <f>'Пр.4 Ведом23-25'!G711</f>
        <v>5868.9616999999998</v>
      </c>
      <c r="H286" s="196">
        <f>'Пр.4 Ведом23-25'!H711</f>
        <v>5887.8638499999997</v>
      </c>
      <c r="I286" s="196">
        <f>'Пр.4 Ведом23-25'!I711</f>
        <v>5962.5704500000002</v>
      </c>
      <c r="J286" s="223"/>
      <c r="K286" s="223"/>
      <c r="L286" s="223"/>
      <c r="M286" s="223"/>
      <c r="N286" s="223"/>
    </row>
    <row r="287" spans="1:14" s="232" customFormat="1" ht="31.5" x14ac:dyDescent="0.25">
      <c r="A287" s="20" t="s">
        <v>887</v>
      </c>
      <c r="B287" s="370" t="s">
        <v>745</v>
      </c>
      <c r="C287" s="369" t="s">
        <v>148</v>
      </c>
      <c r="D287" s="369" t="s">
        <v>122</v>
      </c>
      <c r="E287" s="369" t="s">
        <v>155</v>
      </c>
      <c r="F287" s="369" t="s">
        <v>243</v>
      </c>
      <c r="G287" s="9">
        <f>G286</f>
        <v>5868.9616999999998</v>
      </c>
      <c r="H287" s="9">
        <f t="shared" ref="H287:I287" si="133">H286</f>
        <v>5887.8638499999997</v>
      </c>
      <c r="I287" s="9">
        <f t="shared" si="133"/>
        <v>5962.5704500000002</v>
      </c>
      <c r="J287" s="223"/>
      <c r="K287" s="223"/>
      <c r="L287" s="223"/>
      <c r="M287" s="223"/>
      <c r="N287" s="223"/>
    </row>
    <row r="288" spans="1:14" s="232" customFormat="1" ht="47.25" x14ac:dyDescent="0.25">
      <c r="A288" s="23" t="s">
        <v>733</v>
      </c>
      <c r="B288" s="200" t="s">
        <v>1008</v>
      </c>
      <c r="C288" s="370"/>
      <c r="D288" s="370"/>
      <c r="E288" s="370"/>
      <c r="F288" s="369"/>
      <c r="G288" s="35">
        <f>G289</f>
        <v>974.8</v>
      </c>
      <c r="H288" s="35">
        <f t="shared" ref="H288:I292" si="134">H289</f>
        <v>974.8</v>
      </c>
      <c r="I288" s="35">
        <f t="shared" si="134"/>
        <v>974.8</v>
      </c>
      <c r="J288" s="223"/>
      <c r="K288" s="223"/>
      <c r="L288" s="223"/>
      <c r="M288" s="223"/>
      <c r="N288" s="223"/>
    </row>
    <row r="289" spans="1:14" s="232" customFormat="1" ht="15.75" x14ac:dyDescent="0.25">
      <c r="A289" s="20" t="s">
        <v>147</v>
      </c>
      <c r="B289" s="370" t="s">
        <v>1008</v>
      </c>
      <c r="C289" s="370" t="s">
        <v>148</v>
      </c>
      <c r="D289" s="370"/>
      <c r="E289" s="370"/>
      <c r="F289" s="369"/>
      <c r="G289" s="9">
        <f>G290</f>
        <v>974.8</v>
      </c>
      <c r="H289" s="9">
        <f t="shared" si="134"/>
        <v>974.8</v>
      </c>
      <c r="I289" s="9">
        <f t="shared" si="134"/>
        <v>974.8</v>
      </c>
      <c r="J289" s="223"/>
      <c r="K289" s="223"/>
      <c r="L289" s="223"/>
      <c r="M289" s="223"/>
      <c r="N289" s="223"/>
    </row>
    <row r="290" spans="1:14" s="232" customFormat="1" ht="15.75" x14ac:dyDescent="0.25">
      <c r="A290" s="367" t="s">
        <v>160</v>
      </c>
      <c r="B290" s="370" t="s">
        <v>1008</v>
      </c>
      <c r="C290" s="370" t="s">
        <v>148</v>
      </c>
      <c r="D290" s="370" t="s">
        <v>125</v>
      </c>
      <c r="E290" s="370"/>
      <c r="F290" s="369"/>
      <c r="G290" s="9">
        <f>G291</f>
        <v>974.8</v>
      </c>
      <c r="H290" s="9">
        <f t="shared" si="134"/>
        <v>974.8</v>
      </c>
      <c r="I290" s="9">
        <f t="shared" si="134"/>
        <v>974.8</v>
      </c>
      <c r="J290" s="223"/>
      <c r="K290" s="223"/>
      <c r="L290" s="223"/>
      <c r="M290" s="223"/>
      <c r="N290" s="223"/>
    </row>
    <row r="291" spans="1:14" s="232" customFormat="1" ht="47.25" x14ac:dyDescent="0.25">
      <c r="A291" s="21" t="s">
        <v>746</v>
      </c>
      <c r="B291" s="370" t="s">
        <v>1009</v>
      </c>
      <c r="C291" s="370" t="s">
        <v>148</v>
      </c>
      <c r="D291" s="370" t="s">
        <v>125</v>
      </c>
      <c r="E291" s="370"/>
      <c r="F291" s="369"/>
      <c r="G291" s="9">
        <f>G292</f>
        <v>974.8</v>
      </c>
      <c r="H291" s="9">
        <f t="shared" si="134"/>
        <v>974.8</v>
      </c>
      <c r="I291" s="9">
        <f t="shared" si="134"/>
        <v>974.8</v>
      </c>
      <c r="J291" s="223"/>
      <c r="K291" s="223"/>
      <c r="L291" s="223"/>
      <c r="M291" s="223"/>
      <c r="N291" s="223"/>
    </row>
    <row r="292" spans="1:14" s="232" customFormat="1" ht="47.25" x14ac:dyDescent="0.25">
      <c r="A292" s="367" t="s">
        <v>152</v>
      </c>
      <c r="B292" s="370" t="s">
        <v>1009</v>
      </c>
      <c r="C292" s="370" t="s">
        <v>148</v>
      </c>
      <c r="D292" s="370" t="s">
        <v>125</v>
      </c>
      <c r="E292" s="370" t="s">
        <v>153</v>
      </c>
      <c r="F292" s="369"/>
      <c r="G292" s="9">
        <f>G293</f>
        <v>974.8</v>
      </c>
      <c r="H292" s="9">
        <f t="shared" si="134"/>
        <v>974.8</v>
      </c>
      <c r="I292" s="9">
        <f t="shared" si="134"/>
        <v>974.8</v>
      </c>
      <c r="J292" s="223"/>
      <c r="K292" s="223"/>
      <c r="L292" s="223"/>
      <c r="M292" s="223"/>
      <c r="N292" s="223"/>
    </row>
    <row r="293" spans="1:14" s="232" customFormat="1" ht="31.5" x14ac:dyDescent="0.25">
      <c r="A293" s="101" t="s">
        <v>734</v>
      </c>
      <c r="B293" s="370" t="s">
        <v>1009</v>
      </c>
      <c r="C293" s="370" t="s">
        <v>148</v>
      </c>
      <c r="D293" s="370" t="s">
        <v>125</v>
      </c>
      <c r="E293" s="370" t="s">
        <v>735</v>
      </c>
      <c r="F293" s="369"/>
      <c r="G293" s="9">
        <f>'Пр.4 Ведом23-25'!G807</f>
        <v>974.8</v>
      </c>
      <c r="H293" s="9">
        <f>'Пр.4 Ведом23-25'!H807</f>
        <v>974.8</v>
      </c>
      <c r="I293" s="9">
        <f>'Пр.4 Ведом23-25'!I807</f>
        <v>974.8</v>
      </c>
      <c r="J293" s="223"/>
      <c r="K293" s="223"/>
      <c r="L293" s="223"/>
      <c r="M293" s="223"/>
      <c r="N293" s="223"/>
    </row>
    <row r="294" spans="1:14" s="232" customFormat="1" ht="31.5" x14ac:dyDescent="0.25">
      <c r="A294" s="97" t="s">
        <v>887</v>
      </c>
      <c r="B294" s="370" t="s">
        <v>1009</v>
      </c>
      <c r="C294" s="370" t="s">
        <v>148</v>
      </c>
      <c r="D294" s="370" t="s">
        <v>125</v>
      </c>
      <c r="E294" s="370" t="s">
        <v>735</v>
      </c>
      <c r="F294" s="369" t="s">
        <v>243</v>
      </c>
      <c r="G294" s="9">
        <f>G293</f>
        <v>974.8</v>
      </c>
      <c r="H294" s="9">
        <f t="shared" ref="H294:I294" si="135">H293</f>
        <v>974.8</v>
      </c>
      <c r="I294" s="9">
        <f t="shared" si="135"/>
        <v>974.8</v>
      </c>
      <c r="J294" s="223"/>
      <c r="K294" s="223"/>
      <c r="L294" s="223"/>
      <c r="M294" s="223"/>
      <c r="N294" s="223"/>
    </row>
    <row r="295" spans="1:14" ht="94.5" x14ac:dyDescent="0.25">
      <c r="A295" s="199" t="s">
        <v>659</v>
      </c>
      <c r="B295" s="200" t="s">
        <v>1010</v>
      </c>
      <c r="C295" s="200"/>
      <c r="D295" s="200"/>
      <c r="E295" s="369"/>
      <c r="F295" s="369"/>
      <c r="G295" s="195">
        <f>G296</f>
        <v>701.07550000000003</v>
      </c>
      <c r="H295" s="195">
        <f t="shared" ref="H295:I299" si="136">H296</f>
        <v>701.07550000000003</v>
      </c>
      <c r="I295" s="195">
        <f t="shared" si="136"/>
        <v>701.07550000000003</v>
      </c>
    </row>
    <row r="296" spans="1:14" s="112" customFormat="1" ht="15.75" x14ac:dyDescent="0.25">
      <c r="A296" s="20" t="s">
        <v>147</v>
      </c>
      <c r="B296" s="370" t="s">
        <v>1010</v>
      </c>
      <c r="C296" s="370" t="s">
        <v>148</v>
      </c>
      <c r="D296" s="370"/>
      <c r="E296" s="369"/>
      <c r="F296" s="369"/>
      <c r="G296" s="196">
        <f>G297</f>
        <v>701.07550000000003</v>
      </c>
      <c r="H296" s="196">
        <f t="shared" si="136"/>
        <v>701.07550000000003</v>
      </c>
      <c r="I296" s="196">
        <f t="shared" si="136"/>
        <v>701.07550000000003</v>
      </c>
      <c r="J296" s="223"/>
      <c r="K296" s="223"/>
      <c r="L296" s="223"/>
      <c r="M296" s="223"/>
      <c r="N296" s="223"/>
    </row>
    <row r="297" spans="1:14" s="112" customFormat="1" ht="15.75" x14ac:dyDescent="0.25">
      <c r="A297" s="28" t="s">
        <v>191</v>
      </c>
      <c r="B297" s="370" t="s">
        <v>1010</v>
      </c>
      <c r="C297" s="370" t="s">
        <v>148</v>
      </c>
      <c r="D297" s="370" t="s">
        <v>84</v>
      </c>
      <c r="E297" s="369"/>
      <c r="F297" s="369"/>
      <c r="G297" s="196">
        <f>G298</f>
        <v>701.07550000000003</v>
      </c>
      <c r="H297" s="196">
        <f t="shared" si="136"/>
        <v>701.07550000000003</v>
      </c>
      <c r="I297" s="196">
        <f t="shared" si="136"/>
        <v>701.07550000000003</v>
      </c>
      <c r="J297" s="223"/>
      <c r="K297" s="223"/>
      <c r="L297" s="223"/>
      <c r="M297" s="223"/>
      <c r="N297" s="223"/>
    </row>
    <row r="298" spans="1:14" s="112" customFormat="1" ht="94.5" x14ac:dyDescent="0.25">
      <c r="A298" s="86" t="s">
        <v>678</v>
      </c>
      <c r="B298" s="370" t="s">
        <v>1011</v>
      </c>
      <c r="C298" s="370" t="s">
        <v>148</v>
      </c>
      <c r="D298" s="370" t="s">
        <v>84</v>
      </c>
      <c r="E298" s="369"/>
      <c r="F298" s="369"/>
      <c r="G298" s="196">
        <f>G299</f>
        <v>701.07550000000003</v>
      </c>
      <c r="H298" s="196">
        <f t="shared" si="136"/>
        <v>701.07550000000003</v>
      </c>
      <c r="I298" s="196">
        <f t="shared" si="136"/>
        <v>701.07550000000003</v>
      </c>
      <c r="J298" s="223"/>
      <c r="K298" s="223"/>
      <c r="L298" s="223"/>
      <c r="M298" s="223"/>
      <c r="N298" s="223"/>
    </row>
    <row r="299" spans="1:14" s="112" customFormat="1" ht="47.25" x14ac:dyDescent="0.25">
      <c r="A299" s="367" t="s">
        <v>152</v>
      </c>
      <c r="B299" s="370" t="s">
        <v>1011</v>
      </c>
      <c r="C299" s="370" t="s">
        <v>148</v>
      </c>
      <c r="D299" s="370" t="s">
        <v>84</v>
      </c>
      <c r="E299" s="370" t="s">
        <v>153</v>
      </c>
      <c r="F299" s="369"/>
      <c r="G299" s="9">
        <f>G300</f>
        <v>701.07550000000003</v>
      </c>
      <c r="H299" s="9">
        <f t="shared" si="136"/>
        <v>701.07550000000003</v>
      </c>
      <c r="I299" s="9">
        <f t="shared" si="136"/>
        <v>701.07550000000003</v>
      </c>
      <c r="J299" s="223"/>
      <c r="K299" s="223"/>
      <c r="L299" s="223"/>
      <c r="M299" s="223"/>
      <c r="N299" s="223"/>
    </row>
    <row r="300" spans="1:14" s="112" customFormat="1" ht="15.75" x14ac:dyDescent="0.25">
      <c r="A300" s="367" t="s">
        <v>154</v>
      </c>
      <c r="B300" s="370" t="s">
        <v>1011</v>
      </c>
      <c r="C300" s="370" t="s">
        <v>148</v>
      </c>
      <c r="D300" s="370" t="s">
        <v>84</v>
      </c>
      <c r="E300" s="370" t="s">
        <v>155</v>
      </c>
      <c r="F300" s="369"/>
      <c r="G300" s="196">
        <f>'Пр.4 Ведом23-25'!G664</f>
        <v>701.07550000000003</v>
      </c>
      <c r="H300" s="196">
        <f>'Пр.4 Ведом23-25'!H664</f>
        <v>701.07550000000003</v>
      </c>
      <c r="I300" s="196">
        <f>'Пр.4 Ведом23-25'!I664</f>
        <v>701.07550000000003</v>
      </c>
      <c r="J300" s="223"/>
      <c r="K300" s="223"/>
      <c r="L300" s="223"/>
      <c r="M300" s="223"/>
      <c r="N300" s="223"/>
    </row>
    <row r="301" spans="1:14" s="112" customFormat="1" ht="31.5" x14ac:dyDescent="0.25">
      <c r="A301" s="20" t="s">
        <v>887</v>
      </c>
      <c r="B301" s="370" t="s">
        <v>1011</v>
      </c>
      <c r="C301" s="370" t="s">
        <v>148</v>
      </c>
      <c r="D301" s="370" t="s">
        <v>84</v>
      </c>
      <c r="E301" s="370" t="s">
        <v>155</v>
      </c>
      <c r="F301" s="369" t="s">
        <v>243</v>
      </c>
      <c r="G301" s="196">
        <f>G300</f>
        <v>701.07550000000003</v>
      </c>
      <c r="H301" s="196">
        <f t="shared" ref="H301:I301" si="137">H300</f>
        <v>701.07550000000003</v>
      </c>
      <c r="I301" s="196">
        <f t="shared" si="137"/>
        <v>701.07550000000003</v>
      </c>
      <c r="J301" s="223"/>
      <c r="K301" s="223"/>
      <c r="L301" s="223"/>
      <c r="M301" s="223"/>
      <c r="N301" s="223"/>
    </row>
    <row r="302" spans="1:14" s="112" customFormat="1" ht="31.5" x14ac:dyDescent="0.25">
      <c r="A302" s="148" t="s">
        <v>656</v>
      </c>
      <c r="B302" s="200" t="s">
        <v>1012</v>
      </c>
      <c r="C302" s="200"/>
      <c r="D302" s="200"/>
      <c r="E302" s="200"/>
      <c r="F302" s="6"/>
      <c r="G302" s="195">
        <f>G303</f>
        <v>5302.7956999999997</v>
      </c>
      <c r="H302" s="195">
        <f t="shared" ref="H302:I306" si="138">H303</f>
        <v>5463.1</v>
      </c>
      <c r="I302" s="195">
        <f t="shared" si="138"/>
        <v>5463.1</v>
      </c>
      <c r="J302" s="223"/>
      <c r="K302" s="223"/>
      <c r="L302" s="223"/>
      <c r="M302" s="223"/>
      <c r="N302" s="223"/>
    </row>
    <row r="303" spans="1:14" s="112" customFormat="1" ht="15.75" x14ac:dyDescent="0.25">
      <c r="A303" s="97" t="s">
        <v>147</v>
      </c>
      <c r="B303" s="370" t="s">
        <v>1012</v>
      </c>
      <c r="C303" s="370" t="s">
        <v>148</v>
      </c>
      <c r="D303" s="370"/>
      <c r="E303" s="370"/>
      <c r="F303" s="369"/>
      <c r="G303" s="9">
        <f>G304</f>
        <v>5302.7956999999997</v>
      </c>
      <c r="H303" s="9">
        <f t="shared" si="138"/>
        <v>5463.1</v>
      </c>
      <c r="I303" s="9">
        <f t="shared" si="138"/>
        <v>5463.1</v>
      </c>
      <c r="J303" s="223"/>
      <c r="K303" s="223"/>
      <c r="L303" s="223"/>
      <c r="M303" s="223"/>
      <c r="N303" s="223"/>
    </row>
    <row r="304" spans="1:14" s="112" customFormat="1" ht="15.75" x14ac:dyDescent="0.25">
      <c r="A304" s="97" t="s">
        <v>193</v>
      </c>
      <c r="B304" s="370" t="s">
        <v>1012</v>
      </c>
      <c r="C304" s="370" t="s">
        <v>148</v>
      </c>
      <c r="D304" s="370" t="s">
        <v>122</v>
      </c>
      <c r="E304" s="370"/>
      <c r="F304" s="369"/>
      <c r="G304" s="9">
        <f>G305</f>
        <v>5302.7956999999997</v>
      </c>
      <c r="H304" s="9">
        <f t="shared" si="138"/>
        <v>5463.1</v>
      </c>
      <c r="I304" s="9">
        <f t="shared" si="138"/>
        <v>5463.1</v>
      </c>
      <c r="J304" s="223"/>
      <c r="K304" s="223"/>
      <c r="L304" s="223"/>
      <c r="M304" s="223"/>
      <c r="N304" s="223"/>
    </row>
    <row r="305" spans="1:14" ht="63" x14ac:dyDescent="0.25">
      <c r="A305" s="147" t="s">
        <v>652</v>
      </c>
      <c r="B305" s="370" t="s">
        <v>1013</v>
      </c>
      <c r="C305" s="370" t="s">
        <v>148</v>
      </c>
      <c r="D305" s="370" t="s">
        <v>122</v>
      </c>
      <c r="E305" s="370"/>
      <c r="F305" s="369"/>
      <c r="G305" s="9">
        <f>G306</f>
        <v>5302.7956999999997</v>
      </c>
      <c r="H305" s="9">
        <f t="shared" si="138"/>
        <v>5463.1</v>
      </c>
      <c r="I305" s="9">
        <f t="shared" si="138"/>
        <v>5463.1</v>
      </c>
    </row>
    <row r="306" spans="1:14" ht="47.25" x14ac:dyDescent="0.25">
      <c r="A306" s="21" t="s">
        <v>152</v>
      </c>
      <c r="B306" s="370" t="s">
        <v>1013</v>
      </c>
      <c r="C306" s="370" t="s">
        <v>148</v>
      </c>
      <c r="D306" s="370" t="s">
        <v>122</v>
      </c>
      <c r="E306" s="370" t="s">
        <v>153</v>
      </c>
      <c r="F306" s="369"/>
      <c r="G306" s="9">
        <f>G307</f>
        <v>5302.7956999999997</v>
      </c>
      <c r="H306" s="9">
        <f t="shared" si="138"/>
        <v>5463.1</v>
      </c>
      <c r="I306" s="9">
        <f t="shared" si="138"/>
        <v>5463.1</v>
      </c>
    </row>
    <row r="307" spans="1:14" ht="15.75" x14ac:dyDescent="0.25">
      <c r="A307" s="21" t="s">
        <v>154</v>
      </c>
      <c r="B307" s="370" t="s">
        <v>1013</v>
      </c>
      <c r="C307" s="370" t="s">
        <v>148</v>
      </c>
      <c r="D307" s="370" t="s">
        <v>122</v>
      </c>
      <c r="E307" s="370" t="s">
        <v>155</v>
      </c>
      <c r="F307" s="369"/>
      <c r="G307" s="9">
        <f>'Пр.4 Ведом23-25'!G715</f>
        <v>5302.7956999999997</v>
      </c>
      <c r="H307" s="9">
        <f>'Пр.4 Ведом23-25'!H715</f>
        <v>5463.1</v>
      </c>
      <c r="I307" s="9">
        <f>'Пр.4 Ведом23-25'!I715</f>
        <v>5463.1</v>
      </c>
    </row>
    <row r="308" spans="1:14" ht="31.5" x14ac:dyDescent="0.25">
      <c r="A308" s="97" t="s">
        <v>887</v>
      </c>
      <c r="B308" s="370" t="s">
        <v>1013</v>
      </c>
      <c r="C308" s="370" t="s">
        <v>148</v>
      </c>
      <c r="D308" s="370" t="s">
        <v>122</v>
      </c>
      <c r="E308" s="370" t="s">
        <v>155</v>
      </c>
      <c r="F308" s="369" t="s">
        <v>243</v>
      </c>
      <c r="G308" s="9">
        <f>G307</f>
        <v>5302.7956999999997</v>
      </c>
      <c r="H308" s="9">
        <f t="shared" ref="H308:I308" si="139">H307</f>
        <v>5463.1</v>
      </c>
      <c r="I308" s="9">
        <f t="shared" si="139"/>
        <v>5463.1</v>
      </c>
    </row>
    <row r="309" spans="1:14" ht="31.5" x14ac:dyDescent="0.25">
      <c r="A309" s="23" t="s">
        <v>673</v>
      </c>
      <c r="B309" s="200" t="s">
        <v>672</v>
      </c>
      <c r="C309" s="369"/>
      <c r="D309" s="369"/>
      <c r="E309" s="369"/>
      <c r="F309" s="369"/>
      <c r="G309" s="35">
        <f>G310</f>
        <v>2709.8</v>
      </c>
      <c r="H309" s="35">
        <f t="shared" ref="H309:I313" si="140">H310</f>
        <v>0</v>
      </c>
      <c r="I309" s="35">
        <f t="shared" si="140"/>
        <v>0</v>
      </c>
    </row>
    <row r="310" spans="1:14" ht="15.75" x14ac:dyDescent="0.25">
      <c r="A310" s="20" t="s">
        <v>147</v>
      </c>
      <c r="B310" s="370" t="s">
        <v>672</v>
      </c>
      <c r="C310" s="369" t="s">
        <v>148</v>
      </c>
      <c r="D310" s="369"/>
      <c r="E310" s="369"/>
      <c r="F310" s="369"/>
      <c r="G310" s="9">
        <f>G311</f>
        <v>2709.8</v>
      </c>
      <c r="H310" s="9">
        <f t="shared" si="140"/>
        <v>0</v>
      </c>
      <c r="I310" s="9">
        <f t="shared" si="140"/>
        <v>0</v>
      </c>
    </row>
    <row r="311" spans="1:14" s="112" customFormat="1" ht="15.75" x14ac:dyDescent="0.25">
      <c r="A311" s="20" t="s">
        <v>193</v>
      </c>
      <c r="B311" s="370" t="s">
        <v>672</v>
      </c>
      <c r="C311" s="369" t="s">
        <v>148</v>
      </c>
      <c r="D311" s="369" t="s">
        <v>122</v>
      </c>
      <c r="E311" s="369"/>
      <c r="F311" s="369"/>
      <c r="G311" s="9">
        <f>G312</f>
        <v>2709.8</v>
      </c>
      <c r="H311" s="9">
        <f t="shared" si="140"/>
        <v>0</v>
      </c>
      <c r="I311" s="9">
        <f t="shared" si="140"/>
        <v>0</v>
      </c>
      <c r="J311" s="223"/>
      <c r="K311" s="223"/>
      <c r="L311" s="223"/>
      <c r="M311" s="223"/>
      <c r="N311" s="223"/>
    </row>
    <row r="312" spans="1:14" ht="63" x14ac:dyDescent="0.25">
      <c r="A312" s="21" t="s">
        <v>1041</v>
      </c>
      <c r="B312" s="370" t="s">
        <v>1040</v>
      </c>
      <c r="C312" s="369" t="s">
        <v>148</v>
      </c>
      <c r="D312" s="369" t="s">
        <v>122</v>
      </c>
      <c r="E312" s="369"/>
      <c r="F312" s="369"/>
      <c r="G312" s="9">
        <f>G313</f>
        <v>2709.8</v>
      </c>
      <c r="H312" s="9">
        <f t="shared" si="140"/>
        <v>0</v>
      </c>
      <c r="I312" s="9">
        <f t="shared" si="140"/>
        <v>0</v>
      </c>
    </row>
    <row r="313" spans="1:14" ht="47.25" x14ac:dyDescent="0.25">
      <c r="A313" s="21" t="s">
        <v>152</v>
      </c>
      <c r="B313" s="370" t="s">
        <v>1040</v>
      </c>
      <c r="C313" s="369" t="s">
        <v>148</v>
      </c>
      <c r="D313" s="369" t="s">
        <v>122</v>
      </c>
      <c r="E313" s="369" t="s">
        <v>153</v>
      </c>
      <c r="F313" s="369"/>
      <c r="G313" s="9">
        <f>G314</f>
        <v>2709.8</v>
      </c>
      <c r="H313" s="9">
        <f t="shared" si="140"/>
        <v>0</v>
      </c>
      <c r="I313" s="9">
        <f t="shared" si="140"/>
        <v>0</v>
      </c>
    </row>
    <row r="314" spans="1:14" s="232" customFormat="1" ht="15.75" x14ac:dyDescent="0.25">
      <c r="A314" s="21" t="s">
        <v>154</v>
      </c>
      <c r="B314" s="370" t="s">
        <v>1040</v>
      </c>
      <c r="C314" s="369" t="s">
        <v>148</v>
      </c>
      <c r="D314" s="369" t="s">
        <v>122</v>
      </c>
      <c r="E314" s="369" t="s">
        <v>155</v>
      </c>
      <c r="F314" s="369"/>
      <c r="G314" s="9">
        <f>'Пр.4 Ведом23-25'!G727</f>
        <v>2709.8</v>
      </c>
      <c r="H314" s="9">
        <f>'Пр.4 Ведом23-25'!H727</f>
        <v>0</v>
      </c>
      <c r="I314" s="9">
        <f>'Пр.4 Ведом23-25'!I727</f>
        <v>0</v>
      </c>
      <c r="J314" s="223"/>
      <c r="K314" s="223"/>
      <c r="L314" s="223"/>
      <c r="M314" s="223"/>
      <c r="N314" s="223"/>
    </row>
    <row r="315" spans="1:14" ht="31.5" x14ac:dyDescent="0.25">
      <c r="A315" s="20" t="s">
        <v>887</v>
      </c>
      <c r="B315" s="370" t="s">
        <v>1040</v>
      </c>
      <c r="C315" s="369" t="s">
        <v>148</v>
      </c>
      <c r="D315" s="369" t="s">
        <v>122</v>
      </c>
      <c r="E315" s="369" t="s">
        <v>155</v>
      </c>
      <c r="F315" s="369" t="s">
        <v>243</v>
      </c>
      <c r="G315" s="9">
        <f>G314</f>
        <v>2709.8</v>
      </c>
      <c r="H315" s="9">
        <f t="shared" ref="H315:I315" si="141">H314</f>
        <v>0</v>
      </c>
      <c r="I315" s="9">
        <f t="shared" si="141"/>
        <v>0</v>
      </c>
    </row>
    <row r="316" spans="1:14" s="232" customFormat="1" ht="78" customHeight="1" x14ac:dyDescent="0.25">
      <c r="A316" s="23" t="s">
        <v>1090</v>
      </c>
      <c r="B316" s="200" t="s">
        <v>1088</v>
      </c>
      <c r="C316" s="369"/>
      <c r="D316" s="369"/>
      <c r="E316" s="369"/>
      <c r="F316" s="369"/>
      <c r="G316" s="35">
        <f>G317</f>
        <v>263.20499999999998</v>
      </c>
      <c r="H316" s="35">
        <f t="shared" ref="H316:I320" si="142">H317</f>
        <v>776.27099999999996</v>
      </c>
      <c r="I316" s="35">
        <f t="shared" si="142"/>
        <v>776.27099999999996</v>
      </c>
      <c r="J316" s="223"/>
      <c r="K316" s="223"/>
      <c r="L316" s="223"/>
      <c r="M316" s="223"/>
      <c r="N316" s="223"/>
    </row>
    <row r="317" spans="1:14" s="232" customFormat="1" ht="15.75" x14ac:dyDescent="0.25">
      <c r="A317" s="20" t="s">
        <v>147</v>
      </c>
      <c r="B317" s="370" t="s">
        <v>1088</v>
      </c>
      <c r="C317" s="369" t="s">
        <v>148</v>
      </c>
      <c r="D317" s="369"/>
      <c r="E317" s="369"/>
      <c r="F317" s="369"/>
      <c r="G317" s="9">
        <f>G318</f>
        <v>263.20499999999998</v>
      </c>
      <c r="H317" s="9">
        <f t="shared" si="142"/>
        <v>776.27099999999996</v>
      </c>
      <c r="I317" s="9">
        <f t="shared" si="142"/>
        <v>776.27099999999996</v>
      </c>
      <c r="J317" s="223"/>
      <c r="K317" s="223"/>
      <c r="L317" s="223"/>
      <c r="M317" s="223"/>
      <c r="N317" s="223"/>
    </row>
    <row r="318" spans="1:14" s="232" customFormat="1" ht="15.75" x14ac:dyDescent="0.25">
      <c r="A318" s="20" t="s">
        <v>193</v>
      </c>
      <c r="B318" s="370" t="s">
        <v>1088</v>
      </c>
      <c r="C318" s="369" t="s">
        <v>148</v>
      </c>
      <c r="D318" s="369" t="s">
        <v>122</v>
      </c>
      <c r="E318" s="369"/>
      <c r="F318" s="369"/>
      <c r="G318" s="9">
        <f>G319</f>
        <v>263.20499999999998</v>
      </c>
      <c r="H318" s="9">
        <f t="shared" si="142"/>
        <v>776.27099999999996</v>
      </c>
      <c r="I318" s="9">
        <f t="shared" si="142"/>
        <v>776.27099999999996</v>
      </c>
      <c r="J318" s="223"/>
      <c r="K318" s="223"/>
      <c r="L318" s="223"/>
      <c r="M318" s="223"/>
      <c r="N318" s="223"/>
    </row>
    <row r="319" spans="1:14" s="232" customFormat="1" ht="78.75" x14ac:dyDescent="0.25">
      <c r="A319" s="367" t="s">
        <v>1042</v>
      </c>
      <c r="B319" s="370" t="s">
        <v>1089</v>
      </c>
      <c r="C319" s="369" t="s">
        <v>148</v>
      </c>
      <c r="D319" s="369" t="s">
        <v>122</v>
      </c>
      <c r="E319" s="369"/>
      <c r="F319" s="369"/>
      <c r="G319" s="9">
        <f>G320</f>
        <v>263.20499999999998</v>
      </c>
      <c r="H319" s="9">
        <f t="shared" si="142"/>
        <v>776.27099999999996</v>
      </c>
      <c r="I319" s="9">
        <f t="shared" si="142"/>
        <v>776.27099999999996</v>
      </c>
      <c r="J319" s="223"/>
      <c r="K319" s="223"/>
      <c r="L319" s="223"/>
      <c r="M319" s="223"/>
      <c r="N319" s="223"/>
    </row>
    <row r="320" spans="1:14" s="232" customFormat="1" ht="47.25" x14ac:dyDescent="0.25">
      <c r="A320" s="367" t="s">
        <v>152</v>
      </c>
      <c r="B320" s="370" t="s">
        <v>1089</v>
      </c>
      <c r="C320" s="369" t="s">
        <v>148</v>
      </c>
      <c r="D320" s="369" t="s">
        <v>122</v>
      </c>
      <c r="E320" s="369" t="s">
        <v>153</v>
      </c>
      <c r="F320" s="369"/>
      <c r="G320" s="9">
        <f>G321</f>
        <v>263.20499999999998</v>
      </c>
      <c r="H320" s="9">
        <f t="shared" si="142"/>
        <v>776.27099999999996</v>
      </c>
      <c r="I320" s="9">
        <f t="shared" si="142"/>
        <v>776.27099999999996</v>
      </c>
      <c r="J320" s="223"/>
      <c r="K320" s="223"/>
      <c r="L320" s="223"/>
      <c r="M320" s="223"/>
      <c r="N320" s="223"/>
    </row>
    <row r="321" spans="1:14" s="232" customFormat="1" ht="15.75" x14ac:dyDescent="0.25">
      <c r="A321" s="367" t="s">
        <v>154</v>
      </c>
      <c r="B321" s="370" t="s">
        <v>1089</v>
      </c>
      <c r="C321" s="369" t="s">
        <v>148</v>
      </c>
      <c r="D321" s="369" t="s">
        <v>122</v>
      </c>
      <c r="E321" s="369" t="s">
        <v>155</v>
      </c>
      <c r="F321" s="369"/>
      <c r="G321" s="9">
        <f>'Пр.4 Ведом23-25'!G731</f>
        <v>263.20499999999998</v>
      </c>
      <c r="H321" s="9">
        <f>'Пр.4 Ведом23-25'!H731</f>
        <v>776.27099999999996</v>
      </c>
      <c r="I321" s="9">
        <f>'Пр.4 Ведом23-25'!I731</f>
        <v>776.27099999999996</v>
      </c>
      <c r="J321" s="223"/>
      <c r="K321" s="223"/>
      <c r="L321" s="223"/>
      <c r="M321" s="223"/>
      <c r="N321" s="223"/>
    </row>
    <row r="322" spans="1:14" s="232" customFormat="1" ht="31.5" x14ac:dyDescent="0.25">
      <c r="A322" s="20" t="s">
        <v>887</v>
      </c>
      <c r="B322" s="370" t="s">
        <v>1089</v>
      </c>
      <c r="C322" s="369" t="s">
        <v>148</v>
      </c>
      <c r="D322" s="369" t="s">
        <v>122</v>
      </c>
      <c r="E322" s="369" t="s">
        <v>155</v>
      </c>
      <c r="F322" s="369" t="s">
        <v>243</v>
      </c>
      <c r="G322" s="9">
        <f>G321</f>
        <v>263.20499999999998</v>
      </c>
      <c r="H322" s="9">
        <f t="shared" ref="H322:I322" si="143">H321</f>
        <v>776.27099999999996</v>
      </c>
      <c r="I322" s="9">
        <f t="shared" si="143"/>
        <v>776.27099999999996</v>
      </c>
      <c r="J322" s="223"/>
      <c r="K322" s="223"/>
      <c r="L322" s="223"/>
      <c r="M322" s="223"/>
      <c r="N322" s="223"/>
    </row>
    <row r="323" spans="1:14" s="112" customFormat="1" ht="47.25" x14ac:dyDescent="0.25">
      <c r="A323" s="199" t="s">
        <v>895</v>
      </c>
      <c r="B323" s="200" t="s">
        <v>107</v>
      </c>
      <c r="C323" s="369"/>
      <c r="D323" s="369"/>
      <c r="E323" s="369"/>
      <c r="F323" s="369"/>
      <c r="G323" s="35">
        <f t="shared" ref="G323:G328" si="144">G324</f>
        <v>150</v>
      </c>
      <c r="H323" s="35">
        <f t="shared" ref="H323:H328" si="145">H324</f>
        <v>150.00360000000001</v>
      </c>
      <c r="I323" s="35">
        <f t="shared" ref="I323:I328" si="146">I324</f>
        <v>150.00720000000001</v>
      </c>
      <c r="J323" s="223"/>
      <c r="K323" s="223"/>
      <c r="L323" s="223"/>
      <c r="M323" s="223"/>
      <c r="N323" s="223"/>
    </row>
    <row r="324" spans="1:14" s="112" customFormat="1" ht="47.25" x14ac:dyDescent="0.25">
      <c r="A324" s="199" t="s">
        <v>488</v>
      </c>
      <c r="B324" s="200" t="s">
        <v>486</v>
      </c>
      <c r="C324" s="369"/>
      <c r="D324" s="369"/>
      <c r="E324" s="369"/>
      <c r="F324" s="369"/>
      <c r="G324" s="35">
        <f t="shared" si="144"/>
        <v>150</v>
      </c>
      <c r="H324" s="35">
        <f t="shared" si="145"/>
        <v>150.00360000000001</v>
      </c>
      <c r="I324" s="35">
        <f t="shared" si="146"/>
        <v>150.00720000000001</v>
      </c>
      <c r="J324" s="223"/>
      <c r="K324" s="223"/>
      <c r="L324" s="223"/>
      <c r="M324" s="223"/>
      <c r="N324" s="223"/>
    </row>
    <row r="325" spans="1:14" s="232" customFormat="1" ht="15.75" x14ac:dyDescent="0.25">
      <c r="A325" s="367" t="s">
        <v>130</v>
      </c>
      <c r="B325" s="370" t="s">
        <v>486</v>
      </c>
      <c r="C325" s="369" t="s">
        <v>106</v>
      </c>
      <c r="D325" s="369"/>
      <c r="E325" s="369"/>
      <c r="F325" s="369"/>
      <c r="G325" s="9">
        <f t="shared" si="144"/>
        <v>150</v>
      </c>
      <c r="H325" s="9">
        <f t="shared" si="145"/>
        <v>150.00360000000001</v>
      </c>
      <c r="I325" s="9">
        <f t="shared" si="146"/>
        <v>150.00720000000001</v>
      </c>
      <c r="J325" s="223"/>
      <c r="K325" s="223"/>
      <c r="L325" s="223"/>
      <c r="M325" s="223"/>
      <c r="N325" s="223"/>
    </row>
    <row r="326" spans="1:14" s="232" customFormat="1" ht="31.5" x14ac:dyDescent="0.25">
      <c r="A326" s="367" t="s">
        <v>134</v>
      </c>
      <c r="B326" s="370" t="s">
        <v>486</v>
      </c>
      <c r="C326" s="369" t="s">
        <v>106</v>
      </c>
      <c r="D326" s="369" t="s">
        <v>135</v>
      </c>
      <c r="E326" s="369"/>
      <c r="F326" s="369"/>
      <c r="G326" s="9">
        <f t="shared" si="144"/>
        <v>150</v>
      </c>
      <c r="H326" s="9">
        <f t="shared" si="145"/>
        <v>150.00360000000001</v>
      </c>
      <c r="I326" s="9">
        <f t="shared" si="146"/>
        <v>150.00720000000001</v>
      </c>
      <c r="J326" s="223"/>
      <c r="K326" s="223"/>
      <c r="L326" s="223"/>
      <c r="M326" s="223"/>
      <c r="N326" s="223"/>
    </row>
    <row r="327" spans="1:14" s="112" customFormat="1" ht="31.5" x14ac:dyDescent="0.25">
      <c r="A327" s="367" t="s">
        <v>489</v>
      </c>
      <c r="B327" s="370" t="s">
        <v>487</v>
      </c>
      <c r="C327" s="369" t="s">
        <v>106</v>
      </c>
      <c r="D327" s="369" t="s">
        <v>135</v>
      </c>
      <c r="E327" s="369"/>
      <c r="F327" s="369"/>
      <c r="G327" s="9">
        <f t="shared" si="144"/>
        <v>150</v>
      </c>
      <c r="H327" s="9">
        <f t="shared" si="145"/>
        <v>150.00360000000001</v>
      </c>
      <c r="I327" s="9">
        <f t="shared" si="146"/>
        <v>150.00720000000001</v>
      </c>
      <c r="J327" s="223"/>
      <c r="K327" s="223"/>
      <c r="L327" s="223"/>
      <c r="M327" s="223"/>
      <c r="N327" s="223"/>
    </row>
    <row r="328" spans="1:14" s="112" customFormat="1" ht="15.75" x14ac:dyDescent="0.25">
      <c r="A328" s="367" t="s">
        <v>95</v>
      </c>
      <c r="B328" s="370" t="s">
        <v>487</v>
      </c>
      <c r="C328" s="369" t="s">
        <v>106</v>
      </c>
      <c r="D328" s="369" t="s">
        <v>135</v>
      </c>
      <c r="E328" s="369" t="s">
        <v>101</v>
      </c>
      <c r="F328" s="369"/>
      <c r="G328" s="9">
        <f t="shared" si="144"/>
        <v>150</v>
      </c>
      <c r="H328" s="9">
        <f t="shared" si="145"/>
        <v>150.00360000000001</v>
      </c>
      <c r="I328" s="9">
        <f t="shared" si="146"/>
        <v>150.00720000000001</v>
      </c>
      <c r="J328" s="223"/>
      <c r="K328" s="223"/>
      <c r="L328" s="223"/>
      <c r="M328" s="223"/>
      <c r="N328" s="223"/>
    </row>
    <row r="329" spans="1:14" s="112" customFormat="1" ht="47.25" x14ac:dyDescent="0.25">
      <c r="A329" s="367" t="s">
        <v>113</v>
      </c>
      <c r="B329" s="370" t="s">
        <v>487</v>
      </c>
      <c r="C329" s="369" t="s">
        <v>106</v>
      </c>
      <c r="D329" s="369" t="s">
        <v>135</v>
      </c>
      <c r="E329" s="369" t="s">
        <v>108</v>
      </c>
      <c r="F329" s="369"/>
      <c r="G329" s="9">
        <f>'Пр.4 Ведом23-25'!G224</f>
        <v>150</v>
      </c>
      <c r="H329" s="9">
        <f>'Пр.4 Ведом23-25'!H224</f>
        <v>150.00360000000001</v>
      </c>
      <c r="I329" s="9">
        <f>'Пр.4 Ведом23-25'!I224</f>
        <v>150.00720000000001</v>
      </c>
      <c r="J329" s="223"/>
      <c r="K329" s="223"/>
      <c r="L329" s="223"/>
      <c r="M329" s="223"/>
      <c r="N329" s="223"/>
    </row>
    <row r="330" spans="1:14" s="112" customFormat="1" ht="22.9" customHeight="1" x14ac:dyDescent="0.25">
      <c r="A330" s="20" t="s">
        <v>889</v>
      </c>
      <c r="B330" s="370" t="s">
        <v>487</v>
      </c>
      <c r="C330" s="369" t="s">
        <v>106</v>
      </c>
      <c r="D330" s="369" t="s">
        <v>135</v>
      </c>
      <c r="E330" s="369" t="s">
        <v>108</v>
      </c>
      <c r="F330" s="369" t="s">
        <v>244</v>
      </c>
      <c r="G330" s="9">
        <f>G329</f>
        <v>150</v>
      </c>
      <c r="H330" s="9">
        <f t="shared" ref="H330:I330" si="147">H329</f>
        <v>150.00360000000001</v>
      </c>
      <c r="I330" s="9">
        <f t="shared" si="147"/>
        <v>150.00720000000001</v>
      </c>
      <c r="J330" s="223"/>
      <c r="K330" s="223"/>
      <c r="L330" s="223"/>
      <c r="M330" s="223"/>
      <c r="N330" s="223"/>
    </row>
    <row r="331" spans="1:14" s="112" customFormat="1" ht="47.25" x14ac:dyDescent="0.25">
      <c r="A331" s="199" t="s">
        <v>857</v>
      </c>
      <c r="B331" s="200" t="s">
        <v>109</v>
      </c>
      <c r="C331" s="200"/>
      <c r="D331" s="369"/>
      <c r="E331" s="369"/>
      <c r="F331" s="369"/>
      <c r="G331" s="35">
        <f>G332+G339+G358</f>
        <v>603</v>
      </c>
      <c r="H331" s="35">
        <f t="shared" ref="H331:I331" si="148">H332+H339+H358</f>
        <v>523</v>
      </c>
      <c r="I331" s="35">
        <f t="shared" si="148"/>
        <v>523</v>
      </c>
      <c r="J331" s="223"/>
      <c r="K331" s="223"/>
      <c r="L331" s="223"/>
      <c r="M331" s="223"/>
      <c r="N331" s="223"/>
    </row>
    <row r="332" spans="1:14" s="232" customFormat="1" ht="78.75" x14ac:dyDescent="0.25">
      <c r="A332" s="34" t="s">
        <v>896</v>
      </c>
      <c r="B332" s="6" t="s">
        <v>317</v>
      </c>
      <c r="C332" s="200"/>
      <c r="D332" s="370"/>
      <c r="E332" s="200"/>
      <c r="F332" s="369"/>
      <c r="G332" s="35">
        <f>G333</f>
        <v>526</v>
      </c>
      <c r="H332" s="35">
        <f t="shared" ref="H332:I336" si="149">H333</f>
        <v>446</v>
      </c>
      <c r="I332" s="35">
        <f t="shared" si="149"/>
        <v>446</v>
      </c>
      <c r="J332" s="223"/>
      <c r="K332" s="223"/>
      <c r="L332" s="223"/>
      <c r="M332" s="223"/>
      <c r="N332" s="223"/>
    </row>
    <row r="333" spans="1:14" s="232" customFormat="1" ht="15.75" x14ac:dyDescent="0.25">
      <c r="A333" s="20" t="s">
        <v>83</v>
      </c>
      <c r="B333" s="369" t="s">
        <v>317</v>
      </c>
      <c r="C333" s="200"/>
      <c r="D333" s="370"/>
      <c r="E333" s="200"/>
      <c r="F333" s="369"/>
      <c r="G333" s="9">
        <f>G334</f>
        <v>526</v>
      </c>
      <c r="H333" s="9">
        <f t="shared" si="149"/>
        <v>446</v>
      </c>
      <c r="I333" s="9">
        <f t="shared" si="149"/>
        <v>446</v>
      </c>
      <c r="J333" s="223"/>
      <c r="K333" s="223"/>
      <c r="L333" s="223"/>
      <c r="M333" s="223"/>
      <c r="N333" s="223"/>
    </row>
    <row r="334" spans="1:14" s="232" customFormat="1" ht="63" x14ac:dyDescent="0.25">
      <c r="A334" s="20" t="s">
        <v>105</v>
      </c>
      <c r="B334" s="369" t="s">
        <v>317</v>
      </c>
      <c r="C334" s="370" t="s">
        <v>84</v>
      </c>
      <c r="D334" s="370" t="s">
        <v>106</v>
      </c>
      <c r="E334" s="200"/>
      <c r="F334" s="369"/>
      <c r="G334" s="9">
        <f>G335</f>
        <v>526</v>
      </c>
      <c r="H334" s="9">
        <f t="shared" si="149"/>
        <v>446</v>
      </c>
      <c r="I334" s="9">
        <f t="shared" si="149"/>
        <v>446</v>
      </c>
      <c r="J334" s="223"/>
      <c r="K334" s="223"/>
      <c r="L334" s="223"/>
      <c r="M334" s="223"/>
      <c r="N334" s="223"/>
    </row>
    <row r="335" spans="1:14" s="232" customFormat="1" ht="47.25" x14ac:dyDescent="0.25">
      <c r="A335" s="20" t="s">
        <v>632</v>
      </c>
      <c r="B335" s="369" t="s">
        <v>311</v>
      </c>
      <c r="C335" s="370" t="s">
        <v>84</v>
      </c>
      <c r="D335" s="370" t="s">
        <v>106</v>
      </c>
      <c r="E335" s="370"/>
      <c r="F335" s="369"/>
      <c r="G335" s="9">
        <f>G336</f>
        <v>526</v>
      </c>
      <c r="H335" s="9">
        <f t="shared" si="149"/>
        <v>446</v>
      </c>
      <c r="I335" s="9">
        <f t="shared" si="149"/>
        <v>446</v>
      </c>
      <c r="J335" s="223"/>
      <c r="K335" s="223"/>
      <c r="L335" s="223"/>
      <c r="M335" s="223"/>
      <c r="N335" s="223"/>
    </row>
    <row r="336" spans="1:14" s="232" customFormat="1" ht="31.5" x14ac:dyDescent="0.25">
      <c r="A336" s="367" t="s">
        <v>91</v>
      </c>
      <c r="B336" s="369" t="s">
        <v>311</v>
      </c>
      <c r="C336" s="370" t="s">
        <v>84</v>
      </c>
      <c r="D336" s="370" t="s">
        <v>106</v>
      </c>
      <c r="E336" s="370" t="s">
        <v>92</v>
      </c>
      <c r="F336" s="369"/>
      <c r="G336" s="9">
        <f>G337</f>
        <v>526</v>
      </c>
      <c r="H336" s="9">
        <f t="shared" si="149"/>
        <v>446</v>
      </c>
      <c r="I336" s="9">
        <f t="shared" si="149"/>
        <v>446</v>
      </c>
      <c r="J336" s="223"/>
      <c r="K336" s="223"/>
      <c r="L336" s="223"/>
      <c r="M336" s="223"/>
      <c r="N336" s="223"/>
    </row>
    <row r="337" spans="1:14" s="232" customFormat="1" ht="47.25" x14ac:dyDescent="0.25">
      <c r="A337" s="367" t="s">
        <v>93</v>
      </c>
      <c r="B337" s="369" t="s">
        <v>311</v>
      </c>
      <c r="C337" s="370" t="s">
        <v>84</v>
      </c>
      <c r="D337" s="370" t="s">
        <v>106</v>
      </c>
      <c r="E337" s="370" t="s">
        <v>94</v>
      </c>
      <c r="F337" s="369"/>
      <c r="G337" s="9">
        <f>'Пр.4 Ведом23-25'!G99</f>
        <v>526</v>
      </c>
      <c r="H337" s="9">
        <f>'Пр.4 Ведом23-25'!H99</f>
        <v>446</v>
      </c>
      <c r="I337" s="9">
        <f>'Пр.4 Ведом23-25'!I99</f>
        <v>446</v>
      </c>
      <c r="J337" s="223"/>
      <c r="K337" s="223"/>
      <c r="L337" s="223"/>
      <c r="M337" s="223"/>
      <c r="N337" s="223"/>
    </row>
    <row r="338" spans="1:14" s="232" customFormat="1" ht="31.5" x14ac:dyDescent="0.25">
      <c r="A338" s="20" t="s">
        <v>889</v>
      </c>
      <c r="B338" s="369" t="s">
        <v>311</v>
      </c>
      <c r="C338" s="370" t="s">
        <v>84</v>
      </c>
      <c r="D338" s="370" t="s">
        <v>106</v>
      </c>
      <c r="E338" s="370" t="s">
        <v>94</v>
      </c>
      <c r="F338" s="369" t="s">
        <v>244</v>
      </c>
      <c r="G338" s="9">
        <f>G337</f>
        <v>526</v>
      </c>
      <c r="H338" s="9">
        <f t="shared" ref="H338:I338" si="150">H337</f>
        <v>446</v>
      </c>
      <c r="I338" s="9">
        <f t="shared" si="150"/>
        <v>446</v>
      </c>
      <c r="J338" s="223"/>
      <c r="K338" s="223"/>
      <c r="L338" s="223"/>
      <c r="M338" s="223"/>
      <c r="N338" s="223"/>
    </row>
    <row r="339" spans="1:14" s="112" customFormat="1" ht="78.75" x14ac:dyDescent="0.25">
      <c r="A339" s="365" t="s">
        <v>858</v>
      </c>
      <c r="B339" s="6" t="s">
        <v>318</v>
      </c>
      <c r="C339" s="200"/>
      <c r="D339" s="369"/>
      <c r="E339" s="369"/>
      <c r="F339" s="369"/>
      <c r="G339" s="35">
        <f>G340</f>
        <v>77</v>
      </c>
      <c r="H339" s="35">
        <f t="shared" ref="H339:I339" si="151">H340</f>
        <v>77</v>
      </c>
      <c r="I339" s="35">
        <f t="shared" si="151"/>
        <v>77</v>
      </c>
      <c r="J339" s="223"/>
      <c r="K339" s="223"/>
      <c r="L339" s="223"/>
      <c r="M339" s="223"/>
      <c r="N339" s="223"/>
    </row>
    <row r="340" spans="1:14" s="232" customFormat="1" ht="15.75" x14ac:dyDescent="0.25">
      <c r="A340" s="20" t="s">
        <v>83</v>
      </c>
      <c r="B340" s="369" t="s">
        <v>318</v>
      </c>
      <c r="C340" s="370" t="s">
        <v>84</v>
      </c>
      <c r="D340" s="369"/>
      <c r="E340" s="369"/>
      <c r="F340" s="369"/>
      <c r="G340" s="9">
        <f>G346</f>
        <v>77</v>
      </c>
      <c r="H340" s="9">
        <f t="shared" ref="H340:I340" si="152">H346</f>
        <v>77</v>
      </c>
      <c r="I340" s="9">
        <f t="shared" si="152"/>
        <v>77</v>
      </c>
      <c r="J340" s="223"/>
      <c r="K340" s="223"/>
      <c r="L340" s="223"/>
      <c r="M340" s="223"/>
      <c r="N340" s="223"/>
    </row>
    <row r="341" spans="1:14" s="232" customFormat="1" ht="47.25" hidden="1" x14ac:dyDescent="0.25">
      <c r="A341" s="20" t="s">
        <v>230</v>
      </c>
      <c r="B341" s="369" t="s">
        <v>318</v>
      </c>
      <c r="C341" s="370" t="s">
        <v>84</v>
      </c>
      <c r="D341" s="369" t="s">
        <v>122</v>
      </c>
      <c r="E341" s="369"/>
      <c r="F341" s="369"/>
      <c r="G341" s="9">
        <f>G342</f>
        <v>0</v>
      </c>
      <c r="H341" s="9">
        <f t="shared" ref="H341:I343" si="153">H342</f>
        <v>0</v>
      </c>
      <c r="I341" s="9">
        <f t="shared" si="153"/>
        <v>0</v>
      </c>
      <c r="J341" s="223"/>
      <c r="K341" s="223"/>
      <c r="L341" s="223"/>
      <c r="M341" s="223"/>
      <c r="N341" s="223"/>
    </row>
    <row r="342" spans="1:14" s="112" customFormat="1" ht="63" hidden="1" x14ac:dyDescent="0.25">
      <c r="A342" s="21" t="s">
        <v>261</v>
      </c>
      <c r="B342" s="369" t="s">
        <v>427</v>
      </c>
      <c r="C342" s="370" t="s">
        <v>84</v>
      </c>
      <c r="D342" s="369" t="s">
        <v>122</v>
      </c>
      <c r="E342" s="369"/>
      <c r="F342" s="369"/>
      <c r="G342" s="9">
        <f>G343</f>
        <v>0</v>
      </c>
      <c r="H342" s="9">
        <f t="shared" si="153"/>
        <v>0</v>
      </c>
      <c r="I342" s="9">
        <f t="shared" si="153"/>
        <v>0</v>
      </c>
      <c r="J342" s="223"/>
      <c r="K342" s="223"/>
      <c r="L342" s="223"/>
      <c r="M342" s="223"/>
      <c r="N342" s="223"/>
    </row>
    <row r="343" spans="1:14" s="112" customFormat="1" ht="31.5" hidden="1" x14ac:dyDescent="0.25">
      <c r="A343" s="367" t="s">
        <v>91</v>
      </c>
      <c r="B343" s="369" t="s">
        <v>427</v>
      </c>
      <c r="C343" s="370" t="s">
        <v>84</v>
      </c>
      <c r="D343" s="369" t="s">
        <v>122</v>
      </c>
      <c r="E343" s="370" t="s">
        <v>92</v>
      </c>
      <c r="F343" s="369"/>
      <c r="G343" s="9">
        <f>G344</f>
        <v>0</v>
      </c>
      <c r="H343" s="9">
        <f t="shared" si="153"/>
        <v>0</v>
      </c>
      <c r="I343" s="9">
        <f t="shared" si="153"/>
        <v>0</v>
      </c>
      <c r="J343" s="223"/>
      <c r="K343" s="223"/>
      <c r="L343" s="223"/>
      <c r="M343" s="223"/>
      <c r="N343" s="223"/>
    </row>
    <row r="344" spans="1:14" s="112" customFormat="1" ht="47.25" hidden="1" x14ac:dyDescent="0.25">
      <c r="A344" s="367" t="s">
        <v>93</v>
      </c>
      <c r="B344" s="369" t="s">
        <v>427</v>
      </c>
      <c r="C344" s="370" t="s">
        <v>84</v>
      </c>
      <c r="D344" s="369" t="s">
        <v>122</v>
      </c>
      <c r="E344" s="370" t="s">
        <v>94</v>
      </c>
      <c r="F344" s="369"/>
      <c r="G344" s="9">
        <f>'Пр.4 Ведом23-25'!G55</f>
        <v>0</v>
      </c>
      <c r="H344" s="9">
        <f>'Пр.4 Ведом23-25'!H55</f>
        <v>0</v>
      </c>
      <c r="I344" s="9">
        <f>'Пр.4 Ведом23-25'!I55</f>
        <v>0</v>
      </c>
      <c r="J344" s="223"/>
      <c r="K344" s="223"/>
      <c r="L344" s="223"/>
      <c r="M344" s="223"/>
      <c r="N344" s="223"/>
    </row>
    <row r="345" spans="1:14" s="232" customFormat="1" ht="17.45" hidden="1" customHeight="1" x14ac:dyDescent="0.25">
      <c r="A345" s="20" t="s">
        <v>889</v>
      </c>
      <c r="B345" s="369" t="s">
        <v>427</v>
      </c>
      <c r="C345" s="370" t="s">
        <v>84</v>
      </c>
      <c r="D345" s="369" t="s">
        <v>122</v>
      </c>
      <c r="E345" s="370" t="s">
        <v>94</v>
      </c>
      <c r="F345" s="369" t="s">
        <v>244</v>
      </c>
      <c r="G345" s="9">
        <f>G344</f>
        <v>0</v>
      </c>
      <c r="H345" s="9">
        <f t="shared" ref="H345:I345" si="154">H344</f>
        <v>0</v>
      </c>
      <c r="I345" s="9">
        <f t="shared" si="154"/>
        <v>0</v>
      </c>
      <c r="J345" s="223"/>
      <c r="K345" s="223"/>
      <c r="L345" s="223"/>
      <c r="M345" s="223"/>
      <c r="N345" s="223"/>
    </row>
    <row r="346" spans="1:14" s="232" customFormat="1" ht="63" x14ac:dyDescent="0.25">
      <c r="A346" s="20" t="s">
        <v>105</v>
      </c>
      <c r="B346" s="369" t="s">
        <v>318</v>
      </c>
      <c r="C346" s="370" t="s">
        <v>84</v>
      </c>
      <c r="D346" s="369" t="s">
        <v>106</v>
      </c>
      <c r="E346" s="370"/>
      <c r="F346" s="369"/>
      <c r="G346" s="9">
        <f>G347+G354</f>
        <v>77</v>
      </c>
      <c r="H346" s="9">
        <f t="shared" ref="H346:I346" si="155">H347+H354</f>
        <v>77</v>
      </c>
      <c r="I346" s="9">
        <f t="shared" si="155"/>
        <v>77</v>
      </c>
      <c r="J346" s="223"/>
      <c r="K346" s="223"/>
      <c r="L346" s="223"/>
      <c r="M346" s="223"/>
      <c r="N346" s="223"/>
    </row>
    <row r="347" spans="1:14" s="232" customFormat="1" ht="63" x14ac:dyDescent="0.25">
      <c r="A347" s="90" t="s">
        <v>110</v>
      </c>
      <c r="B347" s="369" t="s">
        <v>312</v>
      </c>
      <c r="C347" s="370" t="s">
        <v>84</v>
      </c>
      <c r="D347" s="369" t="s">
        <v>106</v>
      </c>
      <c r="E347" s="370"/>
      <c r="F347" s="369"/>
      <c r="G347" s="9">
        <f>G348+G351</f>
        <v>77</v>
      </c>
      <c r="H347" s="9">
        <f t="shared" ref="H347:I347" si="156">H348+H351</f>
        <v>77</v>
      </c>
      <c r="I347" s="9">
        <f t="shared" si="156"/>
        <v>77</v>
      </c>
      <c r="J347" s="223"/>
      <c r="K347" s="223"/>
      <c r="L347" s="223"/>
      <c r="M347" s="223"/>
      <c r="N347" s="223"/>
    </row>
    <row r="348" spans="1:14" s="232" customFormat="1" ht="78.75" x14ac:dyDescent="0.25">
      <c r="A348" s="367" t="s">
        <v>87</v>
      </c>
      <c r="B348" s="369" t="s">
        <v>312</v>
      </c>
      <c r="C348" s="370" t="s">
        <v>84</v>
      </c>
      <c r="D348" s="369" t="s">
        <v>106</v>
      </c>
      <c r="E348" s="370" t="s">
        <v>88</v>
      </c>
      <c r="F348" s="369"/>
      <c r="G348" s="9">
        <f>G349</f>
        <v>37.200000000000003</v>
      </c>
      <c r="H348" s="9">
        <f t="shared" ref="H348:I348" si="157">H349</f>
        <v>37.200000000000003</v>
      </c>
      <c r="I348" s="9">
        <f t="shared" si="157"/>
        <v>37.200000000000003</v>
      </c>
      <c r="J348" s="223"/>
      <c r="K348" s="223"/>
      <c r="L348" s="223"/>
      <c r="M348" s="223"/>
      <c r="N348" s="223"/>
    </row>
    <row r="349" spans="1:14" s="232" customFormat="1" ht="31.5" x14ac:dyDescent="0.25">
      <c r="A349" s="367" t="s">
        <v>89</v>
      </c>
      <c r="B349" s="369" t="s">
        <v>312</v>
      </c>
      <c r="C349" s="370" t="s">
        <v>84</v>
      </c>
      <c r="D349" s="369" t="s">
        <v>106</v>
      </c>
      <c r="E349" s="370" t="s">
        <v>90</v>
      </c>
      <c r="F349" s="369"/>
      <c r="G349" s="9">
        <f>'Пр.4 Ведом23-25'!G103</f>
        <v>37.200000000000003</v>
      </c>
      <c r="H349" s="9">
        <f>'Пр.4 Ведом23-25'!H103</f>
        <v>37.200000000000003</v>
      </c>
      <c r="I349" s="9">
        <f>'Пр.4 Ведом23-25'!I103</f>
        <v>37.200000000000003</v>
      </c>
      <c r="J349" s="223"/>
      <c r="K349" s="223"/>
      <c r="L349" s="223"/>
      <c r="M349" s="223"/>
      <c r="N349" s="223"/>
    </row>
    <row r="350" spans="1:14" s="232" customFormat="1" ht="17.45" customHeight="1" x14ac:dyDescent="0.25">
      <c r="A350" s="20" t="s">
        <v>889</v>
      </c>
      <c r="B350" s="369" t="s">
        <v>312</v>
      </c>
      <c r="C350" s="370" t="s">
        <v>84</v>
      </c>
      <c r="D350" s="369" t="s">
        <v>106</v>
      </c>
      <c r="E350" s="370" t="s">
        <v>90</v>
      </c>
      <c r="F350" s="369" t="s">
        <v>244</v>
      </c>
      <c r="G350" s="9">
        <f>G349</f>
        <v>37.200000000000003</v>
      </c>
      <c r="H350" s="9">
        <f t="shared" ref="H350:I350" si="158">H349</f>
        <v>37.200000000000003</v>
      </c>
      <c r="I350" s="9">
        <f t="shared" si="158"/>
        <v>37.200000000000003</v>
      </c>
      <c r="J350" s="223"/>
      <c r="K350" s="223"/>
      <c r="L350" s="223"/>
      <c r="M350" s="223"/>
      <c r="N350" s="223"/>
    </row>
    <row r="351" spans="1:14" s="232" customFormat="1" ht="31.5" x14ac:dyDescent="0.25">
      <c r="A351" s="367" t="s">
        <v>91</v>
      </c>
      <c r="B351" s="369" t="s">
        <v>312</v>
      </c>
      <c r="C351" s="370" t="s">
        <v>84</v>
      </c>
      <c r="D351" s="369" t="s">
        <v>106</v>
      </c>
      <c r="E351" s="370" t="s">
        <v>92</v>
      </c>
      <c r="F351" s="369"/>
      <c r="G351" s="9">
        <f>G352</f>
        <v>39.799999999999997</v>
      </c>
      <c r="H351" s="9">
        <f t="shared" ref="H351:I351" si="159">H352</f>
        <v>39.799999999999997</v>
      </c>
      <c r="I351" s="9">
        <f t="shared" si="159"/>
        <v>39.799999999999997</v>
      </c>
      <c r="J351" s="223"/>
      <c r="K351" s="223"/>
      <c r="L351" s="223"/>
      <c r="M351" s="223"/>
      <c r="N351" s="223"/>
    </row>
    <row r="352" spans="1:14" s="232" customFormat="1" ht="47.25" x14ac:dyDescent="0.25">
      <c r="A352" s="367" t="s">
        <v>93</v>
      </c>
      <c r="B352" s="369" t="s">
        <v>312</v>
      </c>
      <c r="C352" s="370" t="s">
        <v>84</v>
      </c>
      <c r="D352" s="369" t="s">
        <v>106</v>
      </c>
      <c r="E352" s="370" t="s">
        <v>94</v>
      </c>
      <c r="F352" s="369"/>
      <c r="G352" s="9">
        <f>'Пр.4 Ведом23-25'!G105</f>
        <v>39.799999999999997</v>
      </c>
      <c r="H352" s="9">
        <f>'Пр.4 Ведом23-25'!H105</f>
        <v>39.799999999999997</v>
      </c>
      <c r="I352" s="9">
        <f>'Пр.4 Ведом23-25'!I105</f>
        <v>39.799999999999997</v>
      </c>
      <c r="J352" s="223"/>
      <c r="K352" s="223"/>
      <c r="L352" s="223"/>
      <c r="M352" s="223"/>
      <c r="N352" s="223"/>
    </row>
    <row r="353" spans="1:14" s="232" customFormat="1" ht="19.899999999999999" customHeight="1" x14ac:dyDescent="0.25">
      <c r="A353" s="20" t="s">
        <v>889</v>
      </c>
      <c r="B353" s="369" t="s">
        <v>312</v>
      </c>
      <c r="C353" s="370" t="s">
        <v>84</v>
      </c>
      <c r="D353" s="369" t="s">
        <v>106</v>
      </c>
      <c r="E353" s="370" t="s">
        <v>94</v>
      </c>
      <c r="F353" s="369" t="s">
        <v>244</v>
      </c>
      <c r="G353" s="9">
        <f>G352</f>
        <v>39.799999999999997</v>
      </c>
      <c r="H353" s="9">
        <f t="shared" ref="H353:I353" si="160">H352</f>
        <v>39.799999999999997</v>
      </c>
      <c r="I353" s="9">
        <f t="shared" si="160"/>
        <v>39.799999999999997</v>
      </c>
      <c r="J353" s="223"/>
      <c r="K353" s="223"/>
      <c r="L353" s="223"/>
      <c r="M353" s="223"/>
      <c r="N353" s="223"/>
    </row>
    <row r="354" spans="1:14" s="232" customFormat="1" ht="47.25" hidden="1" x14ac:dyDescent="0.25">
      <c r="A354" s="21" t="s">
        <v>509</v>
      </c>
      <c r="B354" s="369" t="s">
        <v>427</v>
      </c>
      <c r="C354" s="370" t="s">
        <v>84</v>
      </c>
      <c r="D354" s="369" t="s">
        <v>106</v>
      </c>
      <c r="E354" s="370"/>
      <c r="F354" s="369"/>
      <c r="G354" s="9">
        <f>G355</f>
        <v>0</v>
      </c>
      <c r="H354" s="9">
        <f t="shared" ref="H354:I355" si="161">H355</f>
        <v>0</v>
      </c>
      <c r="I354" s="9">
        <f t="shared" si="161"/>
        <v>0</v>
      </c>
      <c r="J354" s="223"/>
      <c r="K354" s="223"/>
      <c r="L354" s="223"/>
      <c r="M354" s="223"/>
      <c r="N354" s="223"/>
    </row>
    <row r="355" spans="1:14" s="232" customFormat="1" ht="31.5" hidden="1" x14ac:dyDescent="0.25">
      <c r="A355" s="367" t="s">
        <v>91</v>
      </c>
      <c r="B355" s="369" t="s">
        <v>427</v>
      </c>
      <c r="C355" s="370" t="s">
        <v>84</v>
      </c>
      <c r="D355" s="369" t="s">
        <v>106</v>
      </c>
      <c r="E355" s="370" t="s">
        <v>92</v>
      </c>
      <c r="F355" s="369"/>
      <c r="G355" s="9">
        <f>G356</f>
        <v>0</v>
      </c>
      <c r="H355" s="9">
        <f t="shared" si="161"/>
        <v>0</v>
      </c>
      <c r="I355" s="9">
        <f t="shared" si="161"/>
        <v>0</v>
      </c>
      <c r="J355" s="223"/>
      <c r="K355" s="223"/>
      <c r="L355" s="223"/>
      <c r="M355" s="223"/>
      <c r="N355" s="223"/>
    </row>
    <row r="356" spans="1:14" s="232" customFormat="1" ht="47.25" hidden="1" x14ac:dyDescent="0.25">
      <c r="A356" s="367" t="s">
        <v>93</v>
      </c>
      <c r="B356" s="369" t="s">
        <v>262</v>
      </c>
      <c r="C356" s="370" t="s">
        <v>84</v>
      </c>
      <c r="D356" s="369" t="s">
        <v>106</v>
      </c>
      <c r="E356" s="370" t="s">
        <v>94</v>
      </c>
      <c r="F356" s="369"/>
      <c r="G356" s="9">
        <f>'Пр.4 Ведом23-25'!G108</f>
        <v>0</v>
      </c>
      <c r="H356" s="9">
        <f>'Пр.4 Ведом23-25'!H108</f>
        <v>0</v>
      </c>
      <c r="I356" s="9">
        <f>'Пр.4 Ведом23-25'!I108</f>
        <v>0</v>
      </c>
      <c r="J356" s="223"/>
      <c r="K356" s="223"/>
      <c r="L356" s="223"/>
      <c r="M356" s="223"/>
      <c r="N356" s="223"/>
    </row>
    <row r="357" spans="1:14" s="232" customFormat="1" ht="24.6" hidden="1" customHeight="1" x14ac:dyDescent="0.25">
      <c r="A357" s="20" t="s">
        <v>889</v>
      </c>
      <c r="B357" s="369" t="s">
        <v>262</v>
      </c>
      <c r="C357" s="370" t="s">
        <v>84</v>
      </c>
      <c r="D357" s="369" t="s">
        <v>106</v>
      </c>
      <c r="E357" s="370" t="s">
        <v>94</v>
      </c>
      <c r="F357" s="369" t="s">
        <v>244</v>
      </c>
      <c r="G357" s="9">
        <f>G356</f>
        <v>0</v>
      </c>
      <c r="H357" s="9">
        <f t="shared" ref="H357:I357" si="162">H356</f>
        <v>0</v>
      </c>
      <c r="I357" s="9">
        <f t="shared" si="162"/>
        <v>0</v>
      </c>
      <c r="J357" s="223"/>
      <c r="K357" s="223"/>
      <c r="L357" s="223"/>
      <c r="M357" s="223"/>
      <c r="N357" s="223"/>
    </row>
    <row r="358" spans="1:14" s="112" customFormat="1" ht="63" hidden="1" x14ac:dyDescent="0.25">
      <c r="A358" s="121" t="s">
        <v>437</v>
      </c>
      <c r="B358" s="6" t="s">
        <v>319</v>
      </c>
      <c r="C358" s="200"/>
      <c r="D358" s="369"/>
      <c r="E358" s="200"/>
      <c r="F358" s="369"/>
      <c r="G358" s="195">
        <f>G359</f>
        <v>0</v>
      </c>
      <c r="H358" s="195">
        <f t="shared" ref="H358:I362" si="163">H359</f>
        <v>0</v>
      </c>
      <c r="I358" s="195">
        <f t="shared" si="163"/>
        <v>0</v>
      </c>
      <c r="J358" s="223"/>
      <c r="K358" s="223"/>
      <c r="L358" s="223"/>
      <c r="M358" s="223"/>
      <c r="N358" s="223"/>
    </row>
    <row r="359" spans="1:14" s="232" customFormat="1" ht="15.75" hidden="1" x14ac:dyDescent="0.25">
      <c r="A359" s="20" t="s">
        <v>83</v>
      </c>
      <c r="B359" s="369" t="s">
        <v>319</v>
      </c>
      <c r="C359" s="370" t="s">
        <v>84</v>
      </c>
      <c r="D359" s="369"/>
      <c r="E359" s="200"/>
      <c r="F359" s="369"/>
      <c r="G359" s="196">
        <f>G360</f>
        <v>0</v>
      </c>
      <c r="H359" s="196">
        <f t="shared" si="163"/>
        <v>0</v>
      </c>
      <c r="I359" s="196">
        <f t="shared" si="163"/>
        <v>0</v>
      </c>
      <c r="J359" s="223"/>
      <c r="K359" s="223"/>
      <c r="L359" s="223"/>
      <c r="M359" s="223"/>
      <c r="N359" s="223"/>
    </row>
    <row r="360" spans="1:14" s="232" customFormat="1" ht="63" hidden="1" x14ac:dyDescent="0.25">
      <c r="A360" s="20" t="s">
        <v>105</v>
      </c>
      <c r="B360" s="369" t="s">
        <v>319</v>
      </c>
      <c r="C360" s="370" t="s">
        <v>84</v>
      </c>
      <c r="D360" s="369" t="s">
        <v>106</v>
      </c>
      <c r="E360" s="200"/>
      <c r="F360" s="369"/>
      <c r="G360" s="196">
        <f>G361</f>
        <v>0</v>
      </c>
      <c r="H360" s="196">
        <f t="shared" si="163"/>
        <v>0</v>
      </c>
      <c r="I360" s="196">
        <f t="shared" si="163"/>
        <v>0</v>
      </c>
      <c r="J360" s="223"/>
      <c r="K360" s="223"/>
      <c r="L360" s="223"/>
      <c r="M360" s="223"/>
      <c r="N360" s="223"/>
    </row>
    <row r="361" spans="1:14" s="112" customFormat="1" ht="47.25" hidden="1" x14ac:dyDescent="0.25">
      <c r="A361" s="22" t="s">
        <v>115</v>
      </c>
      <c r="B361" s="369" t="s">
        <v>313</v>
      </c>
      <c r="C361" s="370" t="s">
        <v>84</v>
      </c>
      <c r="D361" s="369" t="s">
        <v>106</v>
      </c>
      <c r="E361" s="370"/>
      <c r="F361" s="369"/>
      <c r="G361" s="9">
        <f>G362</f>
        <v>0</v>
      </c>
      <c r="H361" s="9">
        <f t="shared" si="163"/>
        <v>0</v>
      </c>
      <c r="I361" s="9">
        <f t="shared" si="163"/>
        <v>0</v>
      </c>
      <c r="J361" s="223"/>
      <c r="K361" s="223"/>
      <c r="L361" s="223"/>
      <c r="M361" s="223"/>
      <c r="N361" s="223"/>
    </row>
    <row r="362" spans="1:14" s="112" customFormat="1" ht="31.5" hidden="1" x14ac:dyDescent="0.25">
      <c r="A362" s="367" t="s">
        <v>91</v>
      </c>
      <c r="B362" s="369" t="s">
        <v>313</v>
      </c>
      <c r="C362" s="370" t="s">
        <v>84</v>
      </c>
      <c r="D362" s="369" t="s">
        <v>106</v>
      </c>
      <c r="E362" s="370" t="s">
        <v>92</v>
      </c>
      <c r="F362" s="369"/>
      <c r="G362" s="9">
        <f>G363</f>
        <v>0</v>
      </c>
      <c r="H362" s="9">
        <f t="shared" si="163"/>
        <v>0</v>
      </c>
      <c r="I362" s="9">
        <f t="shared" si="163"/>
        <v>0</v>
      </c>
      <c r="J362" s="223"/>
      <c r="K362" s="223"/>
      <c r="L362" s="223"/>
      <c r="M362" s="223"/>
      <c r="N362" s="223"/>
    </row>
    <row r="363" spans="1:14" s="112" customFormat="1" ht="47.25" hidden="1" x14ac:dyDescent="0.25">
      <c r="A363" s="367" t="s">
        <v>93</v>
      </c>
      <c r="B363" s="369" t="s">
        <v>313</v>
      </c>
      <c r="C363" s="370" t="s">
        <v>84</v>
      </c>
      <c r="D363" s="369" t="s">
        <v>106</v>
      </c>
      <c r="E363" s="370" t="s">
        <v>94</v>
      </c>
      <c r="F363" s="369"/>
      <c r="G363" s="9">
        <f>'Пр.4 Ведом23-25'!G112</f>
        <v>0</v>
      </c>
      <c r="H363" s="9">
        <f>'Пр.4 Ведом23-25'!H112</f>
        <v>0</v>
      </c>
      <c r="I363" s="9">
        <f>'Пр.4 Ведом23-25'!I112</f>
        <v>0</v>
      </c>
      <c r="J363" s="223"/>
      <c r="K363" s="223"/>
      <c r="L363" s="223"/>
      <c r="M363" s="223"/>
      <c r="N363" s="223"/>
    </row>
    <row r="364" spans="1:14" s="112" customFormat="1" ht="25.15" hidden="1" customHeight="1" x14ac:dyDescent="0.25">
      <c r="A364" s="20" t="s">
        <v>889</v>
      </c>
      <c r="B364" s="369" t="s">
        <v>313</v>
      </c>
      <c r="C364" s="370" t="s">
        <v>84</v>
      </c>
      <c r="D364" s="369" t="s">
        <v>106</v>
      </c>
      <c r="E364" s="370" t="s">
        <v>94</v>
      </c>
      <c r="F364" s="369" t="s">
        <v>244</v>
      </c>
      <c r="G364" s="9">
        <f>G363</f>
        <v>0</v>
      </c>
      <c r="H364" s="9">
        <f t="shared" ref="H364:I364" si="164">H363</f>
        <v>0</v>
      </c>
      <c r="I364" s="9">
        <f t="shared" si="164"/>
        <v>0</v>
      </c>
      <c r="J364" s="223"/>
      <c r="K364" s="223"/>
      <c r="L364" s="223"/>
      <c r="M364" s="223"/>
      <c r="N364" s="223"/>
    </row>
    <row r="365" spans="1:14" s="112" customFormat="1" ht="47.25" x14ac:dyDescent="0.25">
      <c r="A365" s="199" t="s">
        <v>897</v>
      </c>
      <c r="B365" s="200" t="s">
        <v>198</v>
      </c>
      <c r="C365" s="200"/>
      <c r="D365" s="370"/>
      <c r="E365" s="369"/>
      <c r="F365" s="369"/>
      <c r="G365" s="35">
        <f>G366+G378+G402+G418+G430+G440+G447</f>
        <v>69759.03</v>
      </c>
      <c r="H365" s="35">
        <f>H366+H378+H402+H418+H430+H440+H447</f>
        <v>67801.960000000006</v>
      </c>
      <c r="I365" s="35">
        <f>I366+I378+I402+I418+I430+I440+I447</f>
        <v>70420.429999999993</v>
      </c>
      <c r="J365" s="223"/>
      <c r="K365" s="223"/>
      <c r="L365" s="223"/>
      <c r="M365" s="223"/>
      <c r="N365" s="223"/>
    </row>
    <row r="366" spans="1:14" s="112" customFormat="1" ht="31.5" x14ac:dyDescent="0.25">
      <c r="A366" s="199" t="s">
        <v>380</v>
      </c>
      <c r="B366" s="200" t="s">
        <v>604</v>
      </c>
      <c r="C366" s="200"/>
      <c r="D366" s="370"/>
      <c r="E366" s="370"/>
      <c r="F366" s="369"/>
      <c r="G366" s="35">
        <f>G367</f>
        <v>56712.229999999996</v>
      </c>
      <c r="H366" s="35">
        <f t="shared" ref="H366:I370" si="165">H367</f>
        <v>57140.29</v>
      </c>
      <c r="I366" s="35">
        <f t="shared" si="165"/>
        <v>58976.53</v>
      </c>
      <c r="J366" s="223"/>
      <c r="K366" s="223"/>
      <c r="L366" s="223"/>
      <c r="M366" s="223"/>
      <c r="N366" s="223"/>
    </row>
    <row r="367" spans="1:14" s="232" customFormat="1" ht="15.75" x14ac:dyDescent="0.25">
      <c r="A367" s="367" t="s">
        <v>199</v>
      </c>
      <c r="B367" s="370" t="s">
        <v>604</v>
      </c>
      <c r="C367" s="370" t="s">
        <v>200</v>
      </c>
      <c r="D367" s="370"/>
      <c r="E367" s="370"/>
      <c r="F367" s="369"/>
      <c r="G367" s="9">
        <f>G368+G373</f>
        <v>56712.229999999996</v>
      </c>
      <c r="H367" s="9">
        <f t="shared" ref="H367:I367" si="166">H368+H373</f>
        <v>57140.29</v>
      </c>
      <c r="I367" s="9">
        <f t="shared" si="166"/>
        <v>58976.53</v>
      </c>
      <c r="J367" s="223"/>
      <c r="K367" s="223"/>
      <c r="L367" s="223"/>
      <c r="M367" s="223"/>
      <c r="N367" s="223"/>
    </row>
    <row r="368" spans="1:14" s="232" customFormat="1" ht="15.75" x14ac:dyDescent="0.25">
      <c r="A368" s="367" t="s">
        <v>201</v>
      </c>
      <c r="B368" s="370" t="s">
        <v>604</v>
      </c>
      <c r="C368" s="370" t="s">
        <v>200</v>
      </c>
      <c r="D368" s="370" t="s">
        <v>84</v>
      </c>
      <c r="E368" s="370"/>
      <c r="F368" s="369"/>
      <c r="G368" s="9">
        <f>G369</f>
        <v>39154.699999999997</v>
      </c>
      <c r="H368" s="9">
        <f t="shared" si="165"/>
        <v>39423.94</v>
      </c>
      <c r="I368" s="9">
        <f t="shared" si="165"/>
        <v>40621.839999999997</v>
      </c>
      <c r="J368" s="223"/>
      <c r="K368" s="223"/>
      <c r="L368" s="223"/>
      <c r="M368" s="223"/>
      <c r="N368" s="223"/>
    </row>
    <row r="369" spans="1:14" s="112" customFormat="1" ht="31.5" x14ac:dyDescent="0.25">
      <c r="A369" s="367" t="s">
        <v>202</v>
      </c>
      <c r="B369" s="370" t="s">
        <v>605</v>
      </c>
      <c r="C369" s="370" t="s">
        <v>200</v>
      </c>
      <c r="D369" s="370" t="s">
        <v>84</v>
      </c>
      <c r="E369" s="370"/>
      <c r="F369" s="369"/>
      <c r="G369" s="9">
        <f>G370</f>
        <v>39154.699999999997</v>
      </c>
      <c r="H369" s="9">
        <f t="shared" si="165"/>
        <v>39423.94</v>
      </c>
      <c r="I369" s="9">
        <f t="shared" si="165"/>
        <v>40621.839999999997</v>
      </c>
      <c r="J369" s="223"/>
      <c r="K369" s="223"/>
      <c r="L369" s="223"/>
      <c r="M369" s="223"/>
      <c r="N369" s="223"/>
    </row>
    <row r="370" spans="1:14" s="112" customFormat="1" ht="47.25" x14ac:dyDescent="0.25">
      <c r="A370" s="367" t="s">
        <v>152</v>
      </c>
      <c r="B370" s="370" t="s">
        <v>605</v>
      </c>
      <c r="C370" s="370" t="s">
        <v>200</v>
      </c>
      <c r="D370" s="370" t="s">
        <v>84</v>
      </c>
      <c r="E370" s="370" t="s">
        <v>153</v>
      </c>
      <c r="F370" s="369"/>
      <c r="G370" s="9">
        <f>G371</f>
        <v>39154.699999999997</v>
      </c>
      <c r="H370" s="9">
        <f t="shared" si="165"/>
        <v>39423.94</v>
      </c>
      <c r="I370" s="9">
        <f t="shared" si="165"/>
        <v>40621.839999999997</v>
      </c>
      <c r="J370" s="223"/>
      <c r="K370" s="223"/>
      <c r="L370" s="223"/>
      <c r="M370" s="223"/>
      <c r="N370" s="223"/>
    </row>
    <row r="371" spans="1:14" s="112" customFormat="1" ht="15.75" x14ac:dyDescent="0.25">
      <c r="A371" s="367" t="s">
        <v>154</v>
      </c>
      <c r="B371" s="370" t="s">
        <v>605</v>
      </c>
      <c r="C371" s="370" t="s">
        <v>200</v>
      </c>
      <c r="D371" s="370" t="s">
        <v>84</v>
      </c>
      <c r="E371" s="370" t="s">
        <v>155</v>
      </c>
      <c r="F371" s="6"/>
      <c r="G371" s="9">
        <f>'Пр.4 Ведом23-25'!G827</f>
        <v>39154.699999999997</v>
      </c>
      <c r="H371" s="9">
        <f>'Пр.4 Ведом23-25'!H827</f>
        <v>39423.94</v>
      </c>
      <c r="I371" s="9">
        <f>'Пр.4 Ведом23-25'!I827</f>
        <v>40621.839999999997</v>
      </c>
      <c r="J371" s="223"/>
      <c r="K371" s="223"/>
      <c r="L371" s="223"/>
      <c r="M371" s="223"/>
      <c r="N371" s="223"/>
    </row>
    <row r="372" spans="1:14" s="232" customFormat="1" ht="31.5" x14ac:dyDescent="0.25">
      <c r="A372" s="28" t="s">
        <v>898</v>
      </c>
      <c r="B372" s="370" t="s">
        <v>605</v>
      </c>
      <c r="C372" s="370" t="s">
        <v>200</v>
      </c>
      <c r="D372" s="370" t="s">
        <v>84</v>
      </c>
      <c r="E372" s="370" t="s">
        <v>155</v>
      </c>
      <c r="F372" s="369" t="s">
        <v>899</v>
      </c>
      <c r="G372" s="9">
        <f>G371</f>
        <v>39154.699999999997</v>
      </c>
      <c r="H372" s="9">
        <f t="shared" ref="H372:I372" si="167">H371</f>
        <v>39423.94</v>
      </c>
      <c r="I372" s="9">
        <f t="shared" si="167"/>
        <v>40621.839999999997</v>
      </c>
      <c r="J372" s="223"/>
      <c r="K372" s="223"/>
      <c r="L372" s="223"/>
      <c r="M372" s="223"/>
      <c r="N372" s="223"/>
    </row>
    <row r="373" spans="1:14" s="232" customFormat="1" ht="15.75" x14ac:dyDescent="0.25">
      <c r="A373" s="97" t="s">
        <v>1016</v>
      </c>
      <c r="B373" s="370" t="s">
        <v>604</v>
      </c>
      <c r="C373" s="370" t="s">
        <v>200</v>
      </c>
      <c r="D373" s="370" t="s">
        <v>123</v>
      </c>
      <c r="E373" s="370"/>
      <c r="F373" s="369"/>
      <c r="G373" s="9">
        <f>G374</f>
        <v>17557.53</v>
      </c>
      <c r="H373" s="9">
        <f t="shared" ref="H373:I375" si="168">H374</f>
        <v>17716.349999999999</v>
      </c>
      <c r="I373" s="9">
        <f t="shared" si="168"/>
        <v>18354.689999999999</v>
      </c>
      <c r="J373" s="223"/>
      <c r="K373" s="223"/>
      <c r="L373" s="223"/>
      <c r="M373" s="223"/>
      <c r="N373" s="223"/>
    </row>
    <row r="374" spans="1:14" s="232" customFormat="1" ht="31.5" x14ac:dyDescent="0.25">
      <c r="A374" s="367" t="s">
        <v>202</v>
      </c>
      <c r="B374" s="370" t="s">
        <v>605</v>
      </c>
      <c r="C374" s="370" t="s">
        <v>200</v>
      </c>
      <c r="D374" s="370" t="s">
        <v>123</v>
      </c>
      <c r="E374" s="370"/>
      <c r="F374" s="369"/>
      <c r="G374" s="9">
        <f>G375</f>
        <v>17557.53</v>
      </c>
      <c r="H374" s="9">
        <f t="shared" si="168"/>
        <v>17716.349999999999</v>
      </c>
      <c r="I374" s="9">
        <f t="shared" si="168"/>
        <v>18354.689999999999</v>
      </c>
      <c r="J374" s="223"/>
      <c r="K374" s="223"/>
      <c r="L374" s="223"/>
      <c r="M374" s="223"/>
      <c r="N374" s="223"/>
    </row>
    <row r="375" spans="1:14" s="232" customFormat="1" ht="47.25" x14ac:dyDescent="0.25">
      <c r="A375" s="367" t="s">
        <v>152</v>
      </c>
      <c r="B375" s="370" t="s">
        <v>605</v>
      </c>
      <c r="C375" s="370" t="s">
        <v>200</v>
      </c>
      <c r="D375" s="370" t="s">
        <v>123</v>
      </c>
      <c r="E375" s="370" t="s">
        <v>153</v>
      </c>
      <c r="F375" s="369"/>
      <c r="G375" s="9">
        <f>G376</f>
        <v>17557.53</v>
      </c>
      <c r="H375" s="9">
        <f t="shared" si="168"/>
        <v>17716.349999999999</v>
      </c>
      <c r="I375" s="9">
        <f t="shared" si="168"/>
        <v>18354.689999999999</v>
      </c>
      <c r="J375" s="223"/>
      <c r="K375" s="223"/>
      <c r="L375" s="223"/>
      <c r="M375" s="223"/>
      <c r="N375" s="223"/>
    </row>
    <row r="376" spans="1:14" s="232" customFormat="1" ht="15.75" x14ac:dyDescent="0.25">
      <c r="A376" s="367" t="s">
        <v>154</v>
      </c>
      <c r="B376" s="370" t="s">
        <v>605</v>
      </c>
      <c r="C376" s="370" t="s">
        <v>200</v>
      </c>
      <c r="D376" s="370" t="s">
        <v>123</v>
      </c>
      <c r="E376" s="370" t="s">
        <v>155</v>
      </c>
      <c r="F376" s="6"/>
      <c r="G376" s="9">
        <f>'Пр.4 Ведом23-25'!G870</f>
        <v>17557.53</v>
      </c>
      <c r="H376" s="9">
        <f>'Пр.4 Ведом23-25'!H870</f>
        <v>17716.349999999999</v>
      </c>
      <c r="I376" s="9">
        <f>'Пр.4 Ведом23-25'!I870</f>
        <v>18354.689999999999</v>
      </c>
      <c r="J376" s="223"/>
      <c r="K376" s="223"/>
      <c r="L376" s="223"/>
      <c r="M376" s="223"/>
      <c r="N376" s="223"/>
    </row>
    <row r="377" spans="1:14" s="232" customFormat="1" ht="31.5" x14ac:dyDescent="0.25">
      <c r="A377" s="28" t="s">
        <v>898</v>
      </c>
      <c r="B377" s="370" t="s">
        <v>605</v>
      </c>
      <c r="C377" s="370" t="s">
        <v>200</v>
      </c>
      <c r="D377" s="370" t="s">
        <v>123</v>
      </c>
      <c r="E377" s="370" t="s">
        <v>155</v>
      </c>
      <c r="F377" s="369" t="s">
        <v>899</v>
      </c>
      <c r="G377" s="9">
        <f>G376</f>
        <v>17557.53</v>
      </c>
      <c r="H377" s="9">
        <f t="shared" ref="H377:I377" si="169">H376</f>
        <v>17716.349999999999</v>
      </c>
      <c r="I377" s="9">
        <f t="shared" si="169"/>
        <v>18354.689999999999</v>
      </c>
      <c r="J377" s="223"/>
      <c r="K377" s="223"/>
      <c r="L377" s="223"/>
      <c r="M377" s="223"/>
      <c r="N377" s="223"/>
    </row>
    <row r="378" spans="1:14" s="112" customFormat="1" ht="31.5" x14ac:dyDescent="0.25">
      <c r="A378" s="199" t="s">
        <v>384</v>
      </c>
      <c r="B378" s="200" t="s">
        <v>606</v>
      </c>
      <c r="C378" s="200"/>
      <c r="D378" s="370"/>
      <c r="E378" s="200"/>
      <c r="F378" s="369"/>
      <c r="G378" s="35">
        <f>G379</f>
        <v>336</v>
      </c>
      <c r="H378" s="35">
        <f t="shared" ref="H378:I378" si="170">H379</f>
        <v>36</v>
      </c>
      <c r="I378" s="35">
        <f t="shared" si="170"/>
        <v>36</v>
      </c>
      <c r="J378" s="223"/>
      <c r="K378" s="223"/>
      <c r="L378" s="223"/>
      <c r="M378" s="223"/>
      <c r="N378" s="223"/>
    </row>
    <row r="379" spans="1:14" s="232" customFormat="1" ht="15.75" x14ac:dyDescent="0.25">
      <c r="A379" s="367" t="s">
        <v>199</v>
      </c>
      <c r="B379" s="370" t="s">
        <v>606</v>
      </c>
      <c r="C379" s="370" t="s">
        <v>200</v>
      </c>
      <c r="D379" s="370"/>
      <c r="E379" s="200"/>
      <c r="F379" s="369"/>
      <c r="G379" s="9">
        <f>G380+G389</f>
        <v>336</v>
      </c>
      <c r="H379" s="9">
        <f t="shared" ref="H379:I379" si="171">H380+H389</f>
        <v>36</v>
      </c>
      <c r="I379" s="9">
        <f t="shared" si="171"/>
        <v>36</v>
      </c>
      <c r="J379" s="223"/>
      <c r="K379" s="223"/>
      <c r="L379" s="223"/>
      <c r="M379" s="223"/>
      <c r="N379" s="223"/>
    </row>
    <row r="380" spans="1:14" s="232" customFormat="1" ht="15.75" x14ac:dyDescent="0.25">
      <c r="A380" s="367" t="s">
        <v>201</v>
      </c>
      <c r="B380" s="370" t="s">
        <v>606</v>
      </c>
      <c r="C380" s="370" t="s">
        <v>200</v>
      </c>
      <c r="D380" s="370" t="s">
        <v>84</v>
      </c>
      <c r="E380" s="200"/>
      <c r="F380" s="369"/>
      <c r="G380" s="9">
        <f>G385</f>
        <v>200</v>
      </c>
      <c r="H380" s="9">
        <f t="shared" ref="H380:I380" si="172">H385</f>
        <v>0</v>
      </c>
      <c r="I380" s="9">
        <f t="shared" si="172"/>
        <v>0</v>
      </c>
      <c r="J380" s="223"/>
      <c r="K380" s="223"/>
      <c r="L380" s="223"/>
      <c r="M380" s="223"/>
      <c r="N380" s="223"/>
    </row>
    <row r="381" spans="1:14" s="112" customFormat="1" ht="31.5" hidden="1" x14ac:dyDescent="0.25">
      <c r="A381" s="367" t="s">
        <v>156</v>
      </c>
      <c r="B381" s="370" t="s">
        <v>641</v>
      </c>
      <c r="C381" s="370" t="s">
        <v>200</v>
      </c>
      <c r="D381" s="370" t="s">
        <v>84</v>
      </c>
      <c r="E381" s="370"/>
      <c r="F381" s="369"/>
      <c r="G381" s="9">
        <f>G382</f>
        <v>0</v>
      </c>
      <c r="H381" s="9">
        <f t="shared" ref="H381:I382" si="173">H382</f>
        <v>0</v>
      </c>
      <c r="I381" s="9">
        <f t="shared" si="173"/>
        <v>0</v>
      </c>
      <c r="J381" s="223"/>
      <c r="K381" s="223"/>
      <c r="L381" s="223"/>
      <c r="M381" s="223"/>
      <c r="N381" s="223"/>
    </row>
    <row r="382" spans="1:14" s="112" customFormat="1" ht="47.25" hidden="1" x14ac:dyDescent="0.25">
      <c r="A382" s="367" t="s">
        <v>152</v>
      </c>
      <c r="B382" s="370" t="s">
        <v>641</v>
      </c>
      <c r="C382" s="370" t="s">
        <v>200</v>
      </c>
      <c r="D382" s="370" t="s">
        <v>84</v>
      </c>
      <c r="E382" s="370" t="s">
        <v>153</v>
      </c>
      <c r="F382" s="369"/>
      <c r="G382" s="9">
        <f>G383</f>
        <v>0</v>
      </c>
      <c r="H382" s="9">
        <f t="shared" si="173"/>
        <v>0</v>
      </c>
      <c r="I382" s="9">
        <f t="shared" si="173"/>
        <v>0</v>
      </c>
      <c r="J382" s="223"/>
      <c r="K382" s="223"/>
      <c r="L382" s="223"/>
      <c r="M382" s="223"/>
      <c r="N382" s="223"/>
    </row>
    <row r="383" spans="1:14" s="112" customFormat="1" ht="15.75" hidden="1" x14ac:dyDescent="0.25">
      <c r="A383" s="367" t="s">
        <v>154</v>
      </c>
      <c r="B383" s="370" t="s">
        <v>641</v>
      </c>
      <c r="C383" s="370" t="s">
        <v>200</v>
      </c>
      <c r="D383" s="370" t="s">
        <v>84</v>
      </c>
      <c r="E383" s="370" t="s">
        <v>155</v>
      </c>
      <c r="F383" s="369"/>
      <c r="G383" s="9">
        <f>'Пр.4 Ведом23-25'!G831</f>
        <v>0</v>
      </c>
      <c r="H383" s="9">
        <f>'Пр.4 Ведом23-25'!H831</f>
        <v>0</v>
      </c>
      <c r="I383" s="9">
        <f>'Пр.4 Ведом23-25'!I831</f>
        <v>0</v>
      </c>
      <c r="J383" s="223"/>
      <c r="K383" s="223"/>
      <c r="L383" s="223"/>
      <c r="M383" s="223"/>
      <c r="N383" s="223"/>
    </row>
    <row r="384" spans="1:14" s="232" customFormat="1" ht="31.5" hidden="1" x14ac:dyDescent="0.25">
      <c r="A384" s="28" t="s">
        <v>898</v>
      </c>
      <c r="B384" s="370" t="s">
        <v>641</v>
      </c>
      <c r="C384" s="370" t="s">
        <v>200</v>
      </c>
      <c r="D384" s="370" t="s">
        <v>84</v>
      </c>
      <c r="E384" s="370" t="s">
        <v>155</v>
      </c>
      <c r="F384" s="369" t="s">
        <v>899</v>
      </c>
      <c r="G384" s="9">
        <f>G383</f>
        <v>0</v>
      </c>
      <c r="H384" s="9">
        <f t="shared" ref="H384:I384" si="174">H383</f>
        <v>0</v>
      </c>
      <c r="I384" s="9">
        <f t="shared" si="174"/>
        <v>0</v>
      </c>
      <c r="J384" s="223"/>
      <c r="K384" s="223"/>
      <c r="L384" s="223"/>
      <c r="M384" s="223"/>
      <c r="N384" s="223"/>
    </row>
    <row r="385" spans="1:14" s="112" customFormat="1" ht="31.5" x14ac:dyDescent="0.25">
      <c r="A385" s="367" t="s">
        <v>863</v>
      </c>
      <c r="B385" s="370" t="s">
        <v>642</v>
      </c>
      <c r="C385" s="370" t="s">
        <v>200</v>
      </c>
      <c r="D385" s="370" t="s">
        <v>84</v>
      </c>
      <c r="E385" s="370"/>
      <c r="F385" s="369"/>
      <c r="G385" s="9">
        <f>G386</f>
        <v>200</v>
      </c>
      <c r="H385" s="9">
        <f t="shared" ref="H385:I386" si="175">H386</f>
        <v>0</v>
      </c>
      <c r="I385" s="9">
        <f t="shared" si="175"/>
        <v>0</v>
      </c>
      <c r="J385" s="223"/>
      <c r="K385" s="223"/>
      <c r="L385" s="223"/>
      <c r="M385" s="223"/>
      <c r="N385" s="223"/>
    </row>
    <row r="386" spans="1:14" s="112" customFormat="1" ht="47.25" x14ac:dyDescent="0.25">
      <c r="A386" s="367" t="s">
        <v>152</v>
      </c>
      <c r="B386" s="370" t="s">
        <v>642</v>
      </c>
      <c r="C386" s="370" t="s">
        <v>200</v>
      </c>
      <c r="D386" s="370" t="s">
        <v>84</v>
      </c>
      <c r="E386" s="370" t="s">
        <v>153</v>
      </c>
      <c r="F386" s="369"/>
      <c r="G386" s="9">
        <f>G387</f>
        <v>200</v>
      </c>
      <c r="H386" s="9">
        <f t="shared" si="175"/>
        <v>0</v>
      </c>
      <c r="I386" s="9">
        <f t="shared" si="175"/>
        <v>0</v>
      </c>
      <c r="J386" s="223"/>
      <c r="K386" s="223"/>
      <c r="L386" s="223"/>
      <c r="M386" s="223"/>
      <c r="N386" s="223"/>
    </row>
    <row r="387" spans="1:14" s="112" customFormat="1" ht="15.75" x14ac:dyDescent="0.25">
      <c r="A387" s="367" t="s">
        <v>154</v>
      </c>
      <c r="B387" s="370" t="s">
        <v>642</v>
      </c>
      <c r="C387" s="370" t="s">
        <v>200</v>
      </c>
      <c r="D387" s="370" t="s">
        <v>84</v>
      </c>
      <c r="E387" s="370" t="s">
        <v>155</v>
      </c>
      <c r="F387" s="369"/>
      <c r="G387" s="9">
        <f>'Пр.4 Ведом23-25'!G834</f>
        <v>200</v>
      </c>
      <c r="H387" s="9">
        <f>'Пр.4 Ведом23-25'!H834</f>
        <v>0</v>
      </c>
      <c r="I387" s="9">
        <f>'Пр.4 Ведом23-25'!I834</f>
        <v>0</v>
      </c>
      <c r="J387" s="223"/>
      <c r="K387" s="223"/>
      <c r="L387" s="223"/>
      <c r="M387" s="223"/>
      <c r="N387" s="223"/>
    </row>
    <row r="388" spans="1:14" s="232" customFormat="1" ht="31.5" x14ac:dyDescent="0.25">
      <c r="A388" s="28" t="s">
        <v>898</v>
      </c>
      <c r="B388" s="370" t="s">
        <v>642</v>
      </c>
      <c r="C388" s="370" t="s">
        <v>200</v>
      </c>
      <c r="D388" s="370" t="s">
        <v>84</v>
      </c>
      <c r="E388" s="370" t="s">
        <v>155</v>
      </c>
      <c r="F388" s="369" t="s">
        <v>899</v>
      </c>
      <c r="G388" s="9">
        <f>G387</f>
        <v>200</v>
      </c>
      <c r="H388" s="9">
        <f t="shared" ref="H388:I388" si="176">H387</f>
        <v>0</v>
      </c>
      <c r="I388" s="9">
        <f t="shared" si="176"/>
        <v>0</v>
      </c>
      <c r="J388" s="223"/>
      <c r="K388" s="223"/>
      <c r="L388" s="223"/>
      <c r="M388" s="223"/>
      <c r="N388" s="223"/>
    </row>
    <row r="389" spans="1:14" s="232" customFormat="1" ht="15.75" x14ac:dyDescent="0.25">
      <c r="A389" s="97" t="s">
        <v>1016</v>
      </c>
      <c r="B389" s="370" t="s">
        <v>606</v>
      </c>
      <c r="C389" s="370" t="s">
        <v>200</v>
      </c>
      <c r="D389" s="370" t="s">
        <v>123</v>
      </c>
      <c r="E389" s="370"/>
      <c r="F389" s="369"/>
      <c r="G389" s="9">
        <f>G390+G394</f>
        <v>136</v>
      </c>
      <c r="H389" s="9">
        <f t="shared" ref="H389:I389" si="177">H390+H394</f>
        <v>36</v>
      </c>
      <c r="I389" s="9">
        <f t="shared" si="177"/>
        <v>36</v>
      </c>
      <c r="J389" s="223"/>
      <c r="K389" s="223"/>
      <c r="L389" s="223"/>
      <c r="M389" s="223"/>
      <c r="N389" s="223"/>
    </row>
    <row r="390" spans="1:14" s="232" customFormat="1" ht="31.5" x14ac:dyDescent="0.25">
      <c r="A390" s="367" t="s">
        <v>863</v>
      </c>
      <c r="B390" s="370" t="s">
        <v>642</v>
      </c>
      <c r="C390" s="370" t="s">
        <v>200</v>
      </c>
      <c r="D390" s="370" t="s">
        <v>123</v>
      </c>
      <c r="E390" s="370"/>
      <c r="F390" s="369"/>
      <c r="G390" s="9">
        <f>G391</f>
        <v>100</v>
      </c>
      <c r="H390" s="9">
        <f t="shared" ref="H390:I391" si="178">H391</f>
        <v>0</v>
      </c>
      <c r="I390" s="9">
        <f t="shared" si="178"/>
        <v>0</v>
      </c>
      <c r="J390" s="223"/>
      <c r="K390" s="223"/>
      <c r="L390" s="223"/>
      <c r="M390" s="223"/>
      <c r="N390" s="223"/>
    </row>
    <row r="391" spans="1:14" s="232" customFormat="1" ht="47.25" x14ac:dyDescent="0.25">
      <c r="A391" s="367" t="s">
        <v>152</v>
      </c>
      <c r="B391" s="370" t="s">
        <v>642</v>
      </c>
      <c r="C391" s="370" t="s">
        <v>200</v>
      </c>
      <c r="D391" s="370" t="s">
        <v>123</v>
      </c>
      <c r="E391" s="370" t="s">
        <v>153</v>
      </c>
      <c r="F391" s="369"/>
      <c r="G391" s="9">
        <f>G392</f>
        <v>100</v>
      </c>
      <c r="H391" s="9">
        <f t="shared" si="178"/>
        <v>0</v>
      </c>
      <c r="I391" s="9">
        <f t="shared" si="178"/>
        <v>0</v>
      </c>
      <c r="J391" s="223"/>
      <c r="K391" s="223"/>
      <c r="L391" s="223"/>
      <c r="M391" s="223"/>
      <c r="N391" s="223"/>
    </row>
    <row r="392" spans="1:14" s="232" customFormat="1" ht="15.75" x14ac:dyDescent="0.25">
      <c r="A392" s="367" t="s">
        <v>154</v>
      </c>
      <c r="B392" s="370" t="s">
        <v>642</v>
      </c>
      <c r="C392" s="370" t="s">
        <v>200</v>
      </c>
      <c r="D392" s="370" t="s">
        <v>123</v>
      </c>
      <c r="E392" s="370" t="s">
        <v>155</v>
      </c>
      <c r="F392" s="369"/>
      <c r="G392" s="9">
        <f>'Пр.4 Ведом23-25'!G877</f>
        <v>100</v>
      </c>
      <c r="H392" s="9">
        <f>'Пр.4 Ведом23-25'!H877</f>
        <v>0</v>
      </c>
      <c r="I392" s="9">
        <f>'Пр.4 Ведом23-25'!I877</f>
        <v>0</v>
      </c>
      <c r="J392" s="223"/>
      <c r="K392" s="223"/>
      <c r="L392" s="223"/>
      <c r="M392" s="223"/>
      <c r="N392" s="223"/>
    </row>
    <row r="393" spans="1:14" s="232" customFormat="1" ht="31.5" x14ac:dyDescent="0.25">
      <c r="A393" s="28" t="s">
        <v>898</v>
      </c>
      <c r="B393" s="370" t="s">
        <v>642</v>
      </c>
      <c r="C393" s="370" t="s">
        <v>200</v>
      </c>
      <c r="D393" s="370" t="s">
        <v>123</v>
      </c>
      <c r="E393" s="370" t="s">
        <v>155</v>
      </c>
      <c r="F393" s="369" t="s">
        <v>899</v>
      </c>
      <c r="G393" s="9">
        <f>G392</f>
        <v>100</v>
      </c>
      <c r="H393" s="9">
        <f t="shared" ref="H393:I393" si="179">H392</f>
        <v>0</v>
      </c>
      <c r="I393" s="9">
        <f t="shared" si="179"/>
        <v>0</v>
      </c>
      <c r="J393" s="223"/>
      <c r="K393" s="223"/>
      <c r="L393" s="223"/>
      <c r="M393" s="223"/>
      <c r="N393" s="223"/>
    </row>
    <row r="394" spans="1:14" s="112" customFormat="1" ht="31.5" x14ac:dyDescent="0.25">
      <c r="A394" s="367" t="s">
        <v>157</v>
      </c>
      <c r="B394" s="370" t="s">
        <v>607</v>
      </c>
      <c r="C394" s="370" t="s">
        <v>200</v>
      </c>
      <c r="D394" s="370" t="s">
        <v>123</v>
      </c>
      <c r="E394" s="370"/>
      <c r="F394" s="369"/>
      <c r="G394" s="9">
        <f>G395</f>
        <v>36</v>
      </c>
      <c r="H394" s="9">
        <f t="shared" ref="H394:I395" si="180">H395</f>
        <v>36</v>
      </c>
      <c r="I394" s="9">
        <f t="shared" si="180"/>
        <v>36</v>
      </c>
      <c r="J394" s="223"/>
      <c r="K394" s="223"/>
      <c r="L394" s="223"/>
      <c r="M394" s="223"/>
      <c r="N394" s="223"/>
    </row>
    <row r="395" spans="1:14" s="112" customFormat="1" ht="47.25" x14ac:dyDescent="0.25">
      <c r="A395" s="367" t="s">
        <v>152</v>
      </c>
      <c r="B395" s="370" t="s">
        <v>607</v>
      </c>
      <c r="C395" s="370" t="s">
        <v>200</v>
      </c>
      <c r="D395" s="370" t="s">
        <v>123</v>
      </c>
      <c r="E395" s="370" t="s">
        <v>153</v>
      </c>
      <c r="F395" s="369"/>
      <c r="G395" s="9">
        <f>G396</f>
        <v>36</v>
      </c>
      <c r="H395" s="9">
        <f t="shared" si="180"/>
        <v>36</v>
      </c>
      <c r="I395" s="9">
        <f t="shared" si="180"/>
        <v>36</v>
      </c>
      <c r="J395" s="223"/>
      <c r="K395" s="223"/>
      <c r="L395" s="223"/>
      <c r="M395" s="223"/>
      <c r="N395" s="223"/>
    </row>
    <row r="396" spans="1:14" s="112" customFormat="1" ht="21.2" customHeight="1" x14ac:dyDescent="0.25">
      <c r="A396" s="367" t="s">
        <v>154</v>
      </c>
      <c r="B396" s="370" t="s">
        <v>607</v>
      </c>
      <c r="C396" s="370" t="s">
        <v>200</v>
      </c>
      <c r="D396" s="370" t="s">
        <v>123</v>
      </c>
      <c r="E396" s="370" t="s">
        <v>155</v>
      </c>
      <c r="F396" s="369"/>
      <c r="G396" s="9">
        <f>'Пр.4 Ведом23-25'!G880</f>
        <v>36</v>
      </c>
      <c r="H396" s="9">
        <f>'Пр.4 Ведом23-25'!H880</f>
        <v>36</v>
      </c>
      <c r="I396" s="9">
        <f>'Пр.4 Ведом23-25'!I880</f>
        <v>36</v>
      </c>
      <c r="J396" s="223"/>
      <c r="K396" s="223"/>
      <c r="L396" s="223"/>
      <c r="M396" s="223"/>
      <c r="N396" s="223"/>
    </row>
    <row r="397" spans="1:14" s="232" customFormat="1" ht="32.450000000000003" customHeight="1" x14ac:dyDescent="0.25">
      <c r="A397" s="28" t="s">
        <v>898</v>
      </c>
      <c r="B397" s="370" t="s">
        <v>607</v>
      </c>
      <c r="C397" s="370" t="s">
        <v>200</v>
      </c>
      <c r="D397" s="370" t="s">
        <v>123</v>
      </c>
      <c r="E397" s="370" t="s">
        <v>155</v>
      </c>
      <c r="F397" s="369" t="s">
        <v>899</v>
      </c>
      <c r="G397" s="9">
        <f>G396</f>
        <v>36</v>
      </c>
      <c r="H397" s="9">
        <f t="shared" ref="H397:I397" si="181">H396</f>
        <v>36</v>
      </c>
      <c r="I397" s="9">
        <f t="shared" si="181"/>
        <v>36</v>
      </c>
      <c r="J397" s="223"/>
      <c r="K397" s="223"/>
      <c r="L397" s="223"/>
      <c r="M397" s="223"/>
      <c r="N397" s="223"/>
    </row>
    <row r="398" spans="1:14" s="112" customFormat="1" ht="31.5" hidden="1" x14ac:dyDescent="0.25">
      <c r="A398" s="367" t="s">
        <v>159</v>
      </c>
      <c r="B398" s="370" t="s">
        <v>732</v>
      </c>
      <c r="C398" s="370" t="s">
        <v>200</v>
      </c>
      <c r="D398" s="370" t="s">
        <v>84</v>
      </c>
      <c r="E398" s="370"/>
      <c r="F398" s="369"/>
      <c r="G398" s="9">
        <f>G399</f>
        <v>0</v>
      </c>
      <c r="H398" s="9">
        <f t="shared" ref="H398:I399" si="182">H399</f>
        <v>0</v>
      </c>
      <c r="I398" s="9">
        <f t="shared" si="182"/>
        <v>0</v>
      </c>
      <c r="J398" s="223"/>
      <c r="K398" s="223"/>
      <c r="L398" s="223"/>
      <c r="M398" s="223"/>
      <c r="N398" s="223"/>
    </row>
    <row r="399" spans="1:14" s="112" customFormat="1" ht="47.25" hidden="1" x14ac:dyDescent="0.25">
      <c r="A399" s="367" t="s">
        <v>152</v>
      </c>
      <c r="B399" s="370" t="s">
        <v>732</v>
      </c>
      <c r="C399" s="370" t="s">
        <v>200</v>
      </c>
      <c r="D399" s="370" t="s">
        <v>84</v>
      </c>
      <c r="E399" s="370" t="s">
        <v>153</v>
      </c>
      <c r="F399" s="369"/>
      <c r="G399" s="9">
        <f>G400</f>
        <v>0</v>
      </c>
      <c r="H399" s="9">
        <f t="shared" si="182"/>
        <v>0</v>
      </c>
      <c r="I399" s="9">
        <f t="shared" si="182"/>
        <v>0</v>
      </c>
      <c r="J399" s="223"/>
      <c r="K399" s="223"/>
      <c r="L399" s="223"/>
      <c r="M399" s="223"/>
      <c r="N399" s="223"/>
    </row>
    <row r="400" spans="1:14" s="112" customFormat="1" ht="15.75" hidden="1" x14ac:dyDescent="0.25">
      <c r="A400" s="367" t="s">
        <v>154</v>
      </c>
      <c r="B400" s="370" t="s">
        <v>732</v>
      </c>
      <c r="C400" s="370" t="s">
        <v>200</v>
      </c>
      <c r="D400" s="370" t="s">
        <v>84</v>
      </c>
      <c r="E400" s="370" t="s">
        <v>155</v>
      </c>
      <c r="F400" s="369"/>
      <c r="G400" s="9">
        <f>'Пр.4 Ведом23-25'!G840</f>
        <v>0</v>
      </c>
      <c r="H400" s="9">
        <f>'Пр.4 Ведом23-25'!H840</f>
        <v>0</v>
      </c>
      <c r="I400" s="9">
        <f>'Пр.4 Ведом23-25'!I840</f>
        <v>0</v>
      </c>
      <c r="J400" s="223"/>
      <c r="K400" s="223"/>
      <c r="L400" s="223"/>
      <c r="M400" s="223"/>
      <c r="N400" s="223"/>
    </row>
    <row r="401" spans="1:14" s="232" customFormat="1" ht="31.5" hidden="1" x14ac:dyDescent="0.25">
      <c r="A401" s="28" t="s">
        <v>898</v>
      </c>
      <c r="B401" s="370" t="s">
        <v>732</v>
      </c>
      <c r="C401" s="370" t="s">
        <v>200</v>
      </c>
      <c r="D401" s="370" t="s">
        <v>84</v>
      </c>
      <c r="E401" s="370" t="s">
        <v>155</v>
      </c>
      <c r="F401" s="369" t="s">
        <v>899</v>
      </c>
      <c r="G401" s="9">
        <f>G400</f>
        <v>0</v>
      </c>
      <c r="H401" s="9">
        <f t="shared" ref="H401:I401" si="183">H400</f>
        <v>0</v>
      </c>
      <c r="I401" s="9">
        <f t="shared" si="183"/>
        <v>0</v>
      </c>
      <c r="J401" s="223"/>
      <c r="K401" s="223"/>
      <c r="L401" s="223"/>
      <c r="M401" s="223"/>
      <c r="N401" s="223"/>
    </row>
    <row r="402" spans="1:14" s="187" customFormat="1" ht="47.25" x14ac:dyDescent="0.25">
      <c r="A402" s="199" t="s">
        <v>385</v>
      </c>
      <c r="B402" s="200" t="s">
        <v>608</v>
      </c>
      <c r="C402" s="200"/>
      <c r="D402" s="370"/>
      <c r="E402" s="200"/>
      <c r="F402" s="369"/>
      <c r="G402" s="35">
        <f>G403</f>
        <v>1075</v>
      </c>
      <c r="H402" s="35">
        <f t="shared" ref="H402:I402" si="184">H403</f>
        <v>1075</v>
      </c>
      <c r="I402" s="35">
        <f t="shared" si="184"/>
        <v>1075</v>
      </c>
      <c r="J402" s="223"/>
      <c r="K402" s="223"/>
      <c r="L402" s="223"/>
      <c r="M402" s="223"/>
      <c r="N402" s="223"/>
    </row>
    <row r="403" spans="1:14" s="232" customFormat="1" ht="15.75" x14ac:dyDescent="0.25">
      <c r="A403" s="367" t="s">
        <v>199</v>
      </c>
      <c r="B403" s="370" t="s">
        <v>608</v>
      </c>
      <c r="C403" s="370" t="s">
        <v>200</v>
      </c>
      <c r="D403" s="370"/>
      <c r="E403" s="200"/>
      <c r="F403" s="369"/>
      <c r="G403" s="9">
        <f>G404+G413</f>
        <v>1075</v>
      </c>
      <c r="H403" s="9">
        <f t="shared" ref="H403:I403" si="185">H404+H413</f>
        <v>1075</v>
      </c>
      <c r="I403" s="9">
        <f t="shared" si="185"/>
        <v>1075</v>
      </c>
      <c r="J403" s="223"/>
      <c r="K403" s="223"/>
      <c r="L403" s="223"/>
      <c r="M403" s="223"/>
      <c r="N403" s="223"/>
    </row>
    <row r="404" spans="1:14" s="232" customFormat="1" ht="15.75" x14ac:dyDescent="0.25">
      <c r="A404" s="367" t="s">
        <v>201</v>
      </c>
      <c r="B404" s="370" t="s">
        <v>608</v>
      </c>
      <c r="C404" s="370" t="s">
        <v>200</v>
      </c>
      <c r="D404" s="370" t="s">
        <v>84</v>
      </c>
      <c r="E404" s="200"/>
      <c r="F404" s="369"/>
      <c r="G404" s="9">
        <f>G405+G409</f>
        <v>774</v>
      </c>
      <c r="H404" s="9">
        <f t="shared" ref="H404:I404" si="186">H405+H409</f>
        <v>774</v>
      </c>
      <c r="I404" s="9">
        <f t="shared" si="186"/>
        <v>774</v>
      </c>
      <c r="J404" s="223"/>
      <c r="K404" s="223"/>
      <c r="L404" s="223"/>
      <c r="M404" s="223"/>
      <c r="N404" s="223"/>
    </row>
    <row r="405" spans="1:14" s="187" customFormat="1" ht="31.5" hidden="1" x14ac:dyDescent="0.25">
      <c r="A405" s="367" t="s">
        <v>281</v>
      </c>
      <c r="B405" s="370" t="s">
        <v>631</v>
      </c>
      <c r="C405" s="370" t="s">
        <v>200</v>
      </c>
      <c r="D405" s="370" t="s">
        <v>84</v>
      </c>
      <c r="E405" s="370"/>
      <c r="F405" s="369"/>
      <c r="G405" s="9">
        <f>G406</f>
        <v>0</v>
      </c>
      <c r="H405" s="9">
        <f t="shared" ref="H405:I406" si="187">H406</f>
        <v>0</v>
      </c>
      <c r="I405" s="9">
        <f t="shared" si="187"/>
        <v>0</v>
      </c>
      <c r="J405" s="223"/>
      <c r="K405" s="223"/>
      <c r="L405" s="223"/>
      <c r="M405" s="223"/>
      <c r="N405" s="223"/>
    </row>
    <row r="406" spans="1:14" s="187" customFormat="1" ht="47.25" hidden="1" x14ac:dyDescent="0.25">
      <c r="A406" s="367" t="s">
        <v>152</v>
      </c>
      <c r="B406" s="370" t="s">
        <v>631</v>
      </c>
      <c r="C406" s="370" t="s">
        <v>200</v>
      </c>
      <c r="D406" s="370" t="s">
        <v>84</v>
      </c>
      <c r="E406" s="370" t="s">
        <v>153</v>
      </c>
      <c r="F406" s="369"/>
      <c r="G406" s="9">
        <f>G407</f>
        <v>0</v>
      </c>
      <c r="H406" s="9">
        <f t="shared" si="187"/>
        <v>0</v>
      </c>
      <c r="I406" s="9">
        <f t="shared" si="187"/>
        <v>0</v>
      </c>
      <c r="J406" s="223"/>
      <c r="K406" s="223"/>
      <c r="L406" s="223"/>
      <c r="M406" s="223"/>
      <c r="N406" s="223"/>
    </row>
    <row r="407" spans="1:14" s="187" customFormat="1" ht="15.75" hidden="1" x14ac:dyDescent="0.25">
      <c r="A407" s="367" t="s">
        <v>154</v>
      </c>
      <c r="B407" s="370" t="s">
        <v>631</v>
      </c>
      <c r="C407" s="370" t="s">
        <v>200</v>
      </c>
      <c r="D407" s="370" t="s">
        <v>84</v>
      </c>
      <c r="E407" s="370" t="s">
        <v>155</v>
      </c>
      <c r="F407" s="369"/>
      <c r="G407" s="9">
        <f>'Пр.4 Ведом23-25'!G844</f>
        <v>0</v>
      </c>
      <c r="H407" s="9">
        <f>'Пр.4 Ведом23-25'!H844</f>
        <v>0</v>
      </c>
      <c r="I407" s="9">
        <f>'Пр.4 Ведом23-25'!I844</f>
        <v>0</v>
      </c>
      <c r="J407" s="223"/>
      <c r="K407" s="223"/>
      <c r="L407" s="223"/>
      <c r="M407" s="223"/>
      <c r="N407" s="223"/>
    </row>
    <row r="408" spans="1:14" s="232" customFormat="1" ht="31.5" hidden="1" x14ac:dyDescent="0.25">
      <c r="A408" s="28" t="s">
        <v>898</v>
      </c>
      <c r="B408" s="370" t="s">
        <v>631</v>
      </c>
      <c r="C408" s="370" t="s">
        <v>200</v>
      </c>
      <c r="D408" s="370" t="s">
        <v>84</v>
      </c>
      <c r="E408" s="370" t="s">
        <v>155</v>
      </c>
      <c r="F408" s="369" t="s">
        <v>899</v>
      </c>
      <c r="G408" s="9">
        <f>G407</f>
        <v>0</v>
      </c>
      <c r="H408" s="9">
        <f t="shared" ref="H408:I408" si="188">H407</f>
        <v>0</v>
      </c>
      <c r="I408" s="9">
        <f t="shared" si="188"/>
        <v>0</v>
      </c>
      <c r="J408" s="223"/>
      <c r="K408" s="223"/>
      <c r="L408" s="223"/>
      <c r="M408" s="223"/>
      <c r="N408" s="223"/>
    </row>
    <row r="409" spans="1:14" s="187" customFormat="1" ht="31.5" x14ac:dyDescent="0.25">
      <c r="A409" s="28" t="s">
        <v>266</v>
      </c>
      <c r="B409" s="370" t="s">
        <v>609</v>
      </c>
      <c r="C409" s="370" t="s">
        <v>200</v>
      </c>
      <c r="D409" s="370" t="s">
        <v>84</v>
      </c>
      <c r="E409" s="370"/>
      <c r="F409" s="369"/>
      <c r="G409" s="9">
        <f>G410</f>
        <v>774</v>
      </c>
      <c r="H409" s="9">
        <f t="shared" ref="H409:I410" si="189">H410</f>
        <v>774</v>
      </c>
      <c r="I409" s="9">
        <f t="shared" si="189"/>
        <v>774</v>
      </c>
      <c r="J409" s="223"/>
      <c r="K409" s="223"/>
      <c r="L409" s="223"/>
      <c r="M409" s="223"/>
      <c r="N409" s="223"/>
    </row>
    <row r="410" spans="1:14" s="187" customFormat="1" ht="47.25" x14ac:dyDescent="0.25">
      <c r="A410" s="21" t="s">
        <v>152</v>
      </c>
      <c r="B410" s="370" t="s">
        <v>609</v>
      </c>
      <c r="C410" s="370" t="s">
        <v>200</v>
      </c>
      <c r="D410" s="370" t="s">
        <v>84</v>
      </c>
      <c r="E410" s="370" t="s">
        <v>153</v>
      </c>
      <c r="F410" s="369"/>
      <c r="G410" s="9">
        <f>G411</f>
        <v>774</v>
      </c>
      <c r="H410" s="9">
        <f t="shared" si="189"/>
        <v>774</v>
      </c>
      <c r="I410" s="9">
        <f t="shared" si="189"/>
        <v>774</v>
      </c>
      <c r="J410" s="223"/>
      <c r="K410" s="223"/>
      <c r="L410" s="223"/>
      <c r="M410" s="223"/>
      <c r="N410" s="223"/>
    </row>
    <row r="411" spans="1:14" s="187" customFormat="1" ht="15.75" x14ac:dyDescent="0.25">
      <c r="A411" s="21" t="s">
        <v>154</v>
      </c>
      <c r="B411" s="370" t="s">
        <v>609</v>
      </c>
      <c r="C411" s="370" t="s">
        <v>200</v>
      </c>
      <c r="D411" s="370" t="s">
        <v>84</v>
      </c>
      <c r="E411" s="370" t="s">
        <v>155</v>
      </c>
      <c r="F411" s="369"/>
      <c r="G411" s="9">
        <f>'Пр.4 Ведом23-25'!G847</f>
        <v>774</v>
      </c>
      <c r="H411" s="9">
        <f>'Пр.4 Ведом23-25'!H847</f>
        <v>774</v>
      </c>
      <c r="I411" s="9">
        <f>'Пр.4 Ведом23-25'!I847</f>
        <v>774</v>
      </c>
      <c r="J411" s="223"/>
      <c r="K411" s="223"/>
      <c r="L411" s="223"/>
      <c r="M411" s="223"/>
      <c r="N411" s="223"/>
    </row>
    <row r="412" spans="1:14" s="232" customFormat="1" ht="31.5" x14ac:dyDescent="0.25">
      <c r="A412" s="28" t="s">
        <v>898</v>
      </c>
      <c r="B412" s="370" t="s">
        <v>609</v>
      </c>
      <c r="C412" s="370" t="s">
        <v>200</v>
      </c>
      <c r="D412" s="370" t="s">
        <v>84</v>
      </c>
      <c r="E412" s="370" t="s">
        <v>155</v>
      </c>
      <c r="F412" s="369" t="s">
        <v>899</v>
      </c>
      <c r="G412" s="9">
        <f>G411</f>
        <v>774</v>
      </c>
      <c r="H412" s="9">
        <f t="shared" ref="H412:I412" si="190">H411</f>
        <v>774</v>
      </c>
      <c r="I412" s="9">
        <f t="shared" si="190"/>
        <v>774</v>
      </c>
      <c r="J412" s="223"/>
      <c r="K412" s="223"/>
      <c r="L412" s="223"/>
      <c r="M412" s="223"/>
      <c r="N412" s="223"/>
    </row>
    <row r="413" spans="1:14" s="232" customFormat="1" ht="15.75" x14ac:dyDescent="0.25">
      <c r="A413" s="97" t="s">
        <v>1016</v>
      </c>
      <c r="B413" s="370" t="s">
        <v>608</v>
      </c>
      <c r="C413" s="370" t="s">
        <v>200</v>
      </c>
      <c r="D413" s="370" t="s">
        <v>123</v>
      </c>
      <c r="E413" s="370"/>
      <c r="F413" s="369"/>
      <c r="G413" s="9">
        <f>G414</f>
        <v>301</v>
      </c>
      <c r="H413" s="9">
        <f t="shared" ref="H413:I413" si="191">H414</f>
        <v>301</v>
      </c>
      <c r="I413" s="9">
        <f t="shared" si="191"/>
        <v>301</v>
      </c>
      <c r="J413" s="223"/>
      <c r="K413" s="223"/>
      <c r="L413" s="223"/>
      <c r="M413" s="223"/>
      <c r="N413" s="223"/>
    </row>
    <row r="414" spans="1:14" s="232" customFormat="1" ht="31.5" x14ac:dyDescent="0.25">
      <c r="A414" s="28" t="s">
        <v>266</v>
      </c>
      <c r="B414" s="370" t="s">
        <v>609</v>
      </c>
      <c r="C414" s="370" t="s">
        <v>200</v>
      </c>
      <c r="D414" s="370" t="s">
        <v>123</v>
      </c>
      <c r="E414" s="370"/>
      <c r="F414" s="369"/>
      <c r="G414" s="9">
        <f>G415</f>
        <v>301</v>
      </c>
      <c r="H414" s="9">
        <f t="shared" ref="H414:I415" si="192">H415</f>
        <v>301</v>
      </c>
      <c r="I414" s="9">
        <f t="shared" si="192"/>
        <v>301</v>
      </c>
      <c r="J414" s="223"/>
      <c r="K414" s="223"/>
      <c r="L414" s="223"/>
      <c r="M414" s="223"/>
      <c r="N414" s="223"/>
    </row>
    <row r="415" spans="1:14" s="232" customFormat="1" ht="47.25" x14ac:dyDescent="0.25">
      <c r="A415" s="21" t="s">
        <v>152</v>
      </c>
      <c r="B415" s="370" t="s">
        <v>609</v>
      </c>
      <c r="C415" s="370" t="s">
        <v>200</v>
      </c>
      <c r="D415" s="370" t="s">
        <v>123</v>
      </c>
      <c r="E415" s="370" t="s">
        <v>153</v>
      </c>
      <c r="F415" s="369"/>
      <c r="G415" s="9">
        <f>G416</f>
        <v>301</v>
      </c>
      <c r="H415" s="9">
        <f t="shared" si="192"/>
        <v>301</v>
      </c>
      <c r="I415" s="9">
        <f t="shared" si="192"/>
        <v>301</v>
      </c>
      <c r="J415" s="223"/>
      <c r="K415" s="223"/>
      <c r="L415" s="223"/>
      <c r="M415" s="223"/>
      <c r="N415" s="223"/>
    </row>
    <row r="416" spans="1:14" s="232" customFormat="1" ht="15.75" x14ac:dyDescent="0.25">
      <c r="A416" s="21" t="s">
        <v>154</v>
      </c>
      <c r="B416" s="370" t="s">
        <v>609</v>
      </c>
      <c r="C416" s="370" t="s">
        <v>200</v>
      </c>
      <c r="D416" s="370" t="s">
        <v>123</v>
      </c>
      <c r="E416" s="370" t="s">
        <v>155</v>
      </c>
      <c r="F416" s="369"/>
      <c r="G416" s="9">
        <f>'Пр.4 Ведом23-25'!G884</f>
        <v>301</v>
      </c>
      <c r="H416" s="9">
        <f>'Пр.4 Ведом23-25'!H884</f>
        <v>301</v>
      </c>
      <c r="I416" s="9">
        <f>'Пр.4 Ведом23-25'!I884</f>
        <v>301</v>
      </c>
      <c r="J416" s="223"/>
      <c r="K416" s="223"/>
      <c r="L416" s="223"/>
      <c r="M416" s="223"/>
      <c r="N416" s="223"/>
    </row>
    <row r="417" spans="1:14" s="232" customFormat="1" ht="31.5" x14ac:dyDescent="0.25">
      <c r="A417" s="28" t="s">
        <v>898</v>
      </c>
      <c r="B417" s="370" t="s">
        <v>609</v>
      </c>
      <c r="C417" s="370" t="s">
        <v>200</v>
      </c>
      <c r="D417" s="370" t="s">
        <v>123</v>
      </c>
      <c r="E417" s="370" t="s">
        <v>155</v>
      </c>
      <c r="F417" s="369" t="s">
        <v>899</v>
      </c>
      <c r="G417" s="9">
        <f>G416</f>
        <v>301</v>
      </c>
      <c r="H417" s="9">
        <f t="shared" ref="H417:I417" si="193">H416</f>
        <v>301</v>
      </c>
      <c r="I417" s="9">
        <f t="shared" si="193"/>
        <v>301</v>
      </c>
      <c r="J417" s="223"/>
      <c r="K417" s="223"/>
      <c r="L417" s="223"/>
      <c r="M417" s="223"/>
      <c r="N417" s="223"/>
    </row>
    <row r="418" spans="1:14" s="187" customFormat="1" ht="47.25" x14ac:dyDescent="0.25">
      <c r="A418" s="199" t="s">
        <v>354</v>
      </c>
      <c r="B418" s="200" t="s">
        <v>610</v>
      </c>
      <c r="C418" s="200"/>
      <c r="D418" s="200"/>
      <c r="E418" s="200"/>
      <c r="F418" s="6"/>
      <c r="G418" s="35">
        <f>G419</f>
        <v>1128.9000000000001</v>
      </c>
      <c r="H418" s="35">
        <f t="shared" ref="H418:I422" si="194">H419</f>
        <v>1174</v>
      </c>
      <c r="I418" s="35">
        <f t="shared" si="194"/>
        <v>1221.5</v>
      </c>
      <c r="J418" s="223"/>
      <c r="K418" s="223"/>
      <c r="L418" s="223"/>
      <c r="M418" s="223"/>
      <c r="N418" s="223"/>
    </row>
    <row r="419" spans="1:14" s="232" customFormat="1" ht="15.75" x14ac:dyDescent="0.25">
      <c r="A419" s="367" t="s">
        <v>199</v>
      </c>
      <c r="B419" s="370" t="s">
        <v>610</v>
      </c>
      <c r="C419" s="370" t="s">
        <v>200</v>
      </c>
      <c r="D419" s="370"/>
      <c r="E419" s="200"/>
      <c r="F419" s="6"/>
      <c r="G419" s="9">
        <f>G420+G425</f>
        <v>1128.9000000000001</v>
      </c>
      <c r="H419" s="9">
        <f t="shared" ref="H419:I419" si="195">H420+H425</f>
        <v>1174</v>
      </c>
      <c r="I419" s="9">
        <f t="shared" si="195"/>
        <v>1221.5</v>
      </c>
      <c r="J419" s="223"/>
      <c r="K419" s="223"/>
      <c r="L419" s="223"/>
      <c r="M419" s="223"/>
      <c r="N419" s="223"/>
    </row>
    <row r="420" spans="1:14" s="232" customFormat="1" ht="15.75" x14ac:dyDescent="0.25">
      <c r="A420" s="367" t="s">
        <v>201</v>
      </c>
      <c r="B420" s="370" t="s">
        <v>610</v>
      </c>
      <c r="C420" s="370" t="s">
        <v>200</v>
      </c>
      <c r="D420" s="370" t="s">
        <v>84</v>
      </c>
      <c r="E420" s="200"/>
      <c r="F420" s="6"/>
      <c r="G420" s="9">
        <f>G421</f>
        <v>554.5</v>
      </c>
      <c r="H420" s="9">
        <f t="shared" si="194"/>
        <v>576.70000000000005</v>
      </c>
      <c r="I420" s="9">
        <f t="shared" si="194"/>
        <v>600</v>
      </c>
      <c r="J420" s="223"/>
      <c r="K420" s="223"/>
      <c r="L420" s="223"/>
      <c r="M420" s="223"/>
      <c r="N420" s="223"/>
    </row>
    <row r="421" spans="1:14" s="187" customFormat="1" ht="63" x14ac:dyDescent="0.25">
      <c r="A421" s="367" t="s">
        <v>860</v>
      </c>
      <c r="B421" s="370" t="s">
        <v>867</v>
      </c>
      <c r="C421" s="370" t="s">
        <v>200</v>
      </c>
      <c r="D421" s="370" t="s">
        <v>84</v>
      </c>
      <c r="E421" s="370"/>
      <c r="F421" s="369"/>
      <c r="G421" s="9">
        <f>G422</f>
        <v>554.5</v>
      </c>
      <c r="H421" s="9">
        <f t="shared" si="194"/>
        <v>576.70000000000005</v>
      </c>
      <c r="I421" s="9">
        <f t="shared" si="194"/>
        <v>600</v>
      </c>
      <c r="J421" s="223"/>
      <c r="K421" s="223"/>
      <c r="L421" s="223"/>
      <c r="M421" s="223"/>
      <c r="N421" s="223"/>
    </row>
    <row r="422" spans="1:14" s="187" customFormat="1" ht="47.25" x14ac:dyDescent="0.25">
      <c r="A422" s="367" t="s">
        <v>152</v>
      </c>
      <c r="B422" s="370" t="s">
        <v>867</v>
      </c>
      <c r="C422" s="370" t="s">
        <v>200</v>
      </c>
      <c r="D422" s="370" t="s">
        <v>84</v>
      </c>
      <c r="E422" s="370" t="s">
        <v>153</v>
      </c>
      <c r="F422" s="369"/>
      <c r="G422" s="9">
        <f>G423</f>
        <v>554.5</v>
      </c>
      <c r="H422" s="9">
        <f t="shared" si="194"/>
        <v>576.70000000000005</v>
      </c>
      <c r="I422" s="9">
        <f t="shared" si="194"/>
        <v>600</v>
      </c>
      <c r="J422" s="223"/>
      <c r="K422" s="223"/>
      <c r="L422" s="223"/>
      <c r="M422" s="223"/>
      <c r="N422" s="223"/>
    </row>
    <row r="423" spans="1:14" s="187" customFormat="1" ht="15.75" x14ac:dyDescent="0.25">
      <c r="A423" s="367" t="s">
        <v>154</v>
      </c>
      <c r="B423" s="370" t="s">
        <v>867</v>
      </c>
      <c r="C423" s="370" t="s">
        <v>200</v>
      </c>
      <c r="D423" s="370" t="s">
        <v>84</v>
      </c>
      <c r="E423" s="370" t="s">
        <v>155</v>
      </c>
      <c r="F423" s="369"/>
      <c r="G423" s="9">
        <f>'Пр.4 Ведом23-25'!G851</f>
        <v>554.5</v>
      </c>
      <c r="H423" s="9">
        <f>'Пр.4 Ведом23-25'!H851</f>
        <v>576.70000000000005</v>
      </c>
      <c r="I423" s="9">
        <f>'Пр.4 Ведом23-25'!I851</f>
        <v>600</v>
      </c>
      <c r="J423" s="223"/>
      <c r="K423" s="223"/>
      <c r="L423" s="223"/>
      <c r="M423" s="223"/>
      <c r="N423" s="223"/>
    </row>
    <row r="424" spans="1:14" s="232" customFormat="1" ht="31.5" x14ac:dyDescent="0.25">
      <c r="A424" s="28" t="s">
        <v>898</v>
      </c>
      <c r="B424" s="370" t="s">
        <v>867</v>
      </c>
      <c r="C424" s="370" t="s">
        <v>200</v>
      </c>
      <c r="D424" s="370" t="s">
        <v>84</v>
      </c>
      <c r="E424" s="370" t="s">
        <v>155</v>
      </c>
      <c r="F424" s="369" t="s">
        <v>899</v>
      </c>
      <c r="G424" s="9">
        <f>G423</f>
        <v>554.5</v>
      </c>
      <c r="H424" s="9">
        <f t="shared" ref="H424:I424" si="196">H423</f>
        <v>576.70000000000005</v>
      </c>
      <c r="I424" s="9">
        <f t="shared" si="196"/>
        <v>600</v>
      </c>
      <c r="J424" s="223"/>
      <c r="K424" s="223"/>
      <c r="L424" s="223"/>
      <c r="M424" s="223"/>
      <c r="N424" s="223"/>
    </row>
    <row r="425" spans="1:14" s="232" customFormat="1" ht="15.75" x14ac:dyDescent="0.25">
      <c r="A425" s="97" t="s">
        <v>1016</v>
      </c>
      <c r="B425" s="370" t="s">
        <v>610</v>
      </c>
      <c r="C425" s="370" t="s">
        <v>200</v>
      </c>
      <c r="D425" s="370" t="s">
        <v>123</v>
      </c>
      <c r="E425" s="370"/>
      <c r="F425" s="369"/>
      <c r="G425" s="9">
        <f>G426</f>
        <v>574.4</v>
      </c>
      <c r="H425" s="9">
        <f t="shared" ref="H425:I425" si="197">H426</f>
        <v>597.29999999999995</v>
      </c>
      <c r="I425" s="9">
        <f t="shared" si="197"/>
        <v>621.5</v>
      </c>
      <c r="J425" s="223"/>
      <c r="K425" s="223"/>
      <c r="L425" s="223"/>
      <c r="M425" s="223"/>
      <c r="N425" s="223"/>
    </row>
    <row r="426" spans="1:14" s="232" customFormat="1" ht="63" x14ac:dyDescent="0.25">
      <c r="A426" s="367" t="s">
        <v>860</v>
      </c>
      <c r="B426" s="370" t="s">
        <v>867</v>
      </c>
      <c r="C426" s="370" t="s">
        <v>200</v>
      </c>
      <c r="D426" s="370" t="s">
        <v>123</v>
      </c>
      <c r="E426" s="370"/>
      <c r="F426" s="369"/>
      <c r="G426" s="9">
        <f>G427</f>
        <v>574.4</v>
      </c>
      <c r="H426" s="9">
        <f t="shared" ref="H426:I427" si="198">H427</f>
        <v>597.29999999999995</v>
      </c>
      <c r="I426" s="9">
        <f t="shared" si="198"/>
        <v>621.5</v>
      </c>
      <c r="J426" s="223"/>
      <c r="K426" s="223"/>
      <c r="L426" s="223"/>
      <c r="M426" s="223"/>
      <c r="N426" s="223"/>
    </row>
    <row r="427" spans="1:14" s="232" customFormat="1" ht="47.25" x14ac:dyDescent="0.25">
      <c r="A427" s="367" t="s">
        <v>152</v>
      </c>
      <c r="B427" s="370" t="s">
        <v>867</v>
      </c>
      <c r="C427" s="370" t="s">
        <v>200</v>
      </c>
      <c r="D427" s="370" t="s">
        <v>123</v>
      </c>
      <c r="E427" s="370" t="s">
        <v>153</v>
      </c>
      <c r="F427" s="369"/>
      <c r="G427" s="9">
        <f>G428</f>
        <v>574.4</v>
      </c>
      <c r="H427" s="9">
        <f t="shared" si="198"/>
        <v>597.29999999999995</v>
      </c>
      <c r="I427" s="9">
        <f t="shared" si="198"/>
        <v>621.5</v>
      </c>
      <c r="J427" s="223"/>
      <c r="K427" s="223"/>
      <c r="L427" s="223"/>
      <c r="M427" s="223"/>
      <c r="N427" s="223"/>
    </row>
    <row r="428" spans="1:14" s="232" customFormat="1" ht="15.75" x14ac:dyDescent="0.25">
      <c r="A428" s="367" t="s">
        <v>154</v>
      </c>
      <c r="B428" s="370" t="s">
        <v>867</v>
      </c>
      <c r="C428" s="370" t="s">
        <v>200</v>
      </c>
      <c r="D428" s="370" t="s">
        <v>123</v>
      </c>
      <c r="E428" s="370" t="s">
        <v>155</v>
      </c>
      <c r="F428" s="369"/>
      <c r="G428" s="9">
        <f>'Пр.4 Ведом23-25'!G888</f>
        <v>574.4</v>
      </c>
      <c r="H428" s="9">
        <f>'Пр.4 Ведом23-25'!H888</f>
        <v>597.29999999999995</v>
      </c>
      <c r="I428" s="9">
        <f>'Пр.4 Ведом23-25'!I888</f>
        <v>621.5</v>
      </c>
      <c r="J428" s="223"/>
      <c r="K428" s="223"/>
      <c r="L428" s="223"/>
      <c r="M428" s="223"/>
      <c r="N428" s="223"/>
    </row>
    <row r="429" spans="1:14" s="232" customFormat="1" ht="31.5" x14ac:dyDescent="0.25">
      <c r="A429" s="28" t="s">
        <v>898</v>
      </c>
      <c r="B429" s="370" t="s">
        <v>867</v>
      </c>
      <c r="C429" s="370" t="s">
        <v>200</v>
      </c>
      <c r="D429" s="370" t="s">
        <v>123</v>
      </c>
      <c r="E429" s="370" t="s">
        <v>155</v>
      </c>
      <c r="F429" s="369" t="s">
        <v>899</v>
      </c>
      <c r="G429" s="9">
        <f>G428</f>
        <v>574.4</v>
      </c>
      <c r="H429" s="9">
        <f t="shared" ref="H429:I429" si="199">H428</f>
        <v>597.29999999999995</v>
      </c>
      <c r="I429" s="9">
        <f t="shared" si="199"/>
        <v>621.5</v>
      </c>
      <c r="J429" s="223"/>
      <c r="K429" s="223"/>
      <c r="L429" s="223"/>
      <c r="M429" s="223"/>
      <c r="N429" s="223"/>
    </row>
    <row r="430" spans="1:14" s="232" customFormat="1" ht="31.5" x14ac:dyDescent="0.25">
      <c r="A430" s="34" t="s">
        <v>387</v>
      </c>
      <c r="B430" s="6" t="s">
        <v>611</v>
      </c>
      <c r="C430" s="200"/>
      <c r="D430" s="370"/>
      <c r="E430" s="200"/>
      <c r="F430" s="369"/>
      <c r="G430" s="35">
        <f>G431</f>
        <v>3000</v>
      </c>
      <c r="H430" s="35">
        <f t="shared" ref="H430:I432" si="200">H431</f>
        <v>2500</v>
      </c>
      <c r="I430" s="35">
        <f t="shared" si="200"/>
        <v>3000</v>
      </c>
      <c r="J430" s="223"/>
      <c r="K430" s="223"/>
      <c r="L430" s="223"/>
      <c r="M430" s="223"/>
      <c r="N430" s="223"/>
    </row>
    <row r="431" spans="1:14" s="232" customFormat="1" ht="15.75" x14ac:dyDescent="0.25">
      <c r="A431" s="367" t="s">
        <v>199</v>
      </c>
      <c r="B431" s="369" t="s">
        <v>611</v>
      </c>
      <c r="C431" s="370" t="s">
        <v>200</v>
      </c>
      <c r="D431" s="370"/>
      <c r="E431" s="200"/>
      <c r="F431" s="369"/>
      <c r="G431" s="9">
        <f>G432</f>
        <v>3000</v>
      </c>
      <c r="H431" s="9">
        <f t="shared" si="200"/>
        <v>2500</v>
      </c>
      <c r="I431" s="9">
        <f t="shared" si="200"/>
        <v>3000</v>
      </c>
      <c r="J431" s="223"/>
      <c r="K431" s="223"/>
      <c r="L431" s="223"/>
      <c r="M431" s="223"/>
      <c r="N431" s="223"/>
    </row>
    <row r="432" spans="1:14" s="232" customFormat="1" ht="31.5" x14ac:dyDescent="0.25">
      <c r="A432" s="367" t="s">
        <v>203</v>
      </c>
      <c r="B432" s="369" t="s">
        <v>611</v>
      </c>
      <c r="C432" s="370" t="s">
        <v>200</v>
      </c>
      <c r="D432" s="370" t="s">
        <v>132</v>
      </c>
      <c r="E432" s="200"/>
      <c r="F432" s="369"/>
      <c r="G432" s="9">
        <f>G433</f>
        <v>3000</v>
      </c>
      <c r="H432" s="9">
        <f t="shared" si="200"/>
        <v>2500</v>
      </c>
      <c r="I432" s="9">
        <f t="shared" si="200"/>
        <v>3000</v>
      </c>
      <c r="J432" s="223"/>
      <c r="K432" s="223"/>
      <c r="L432" s="223"/>
      <c r="M432" s="223"/>
      <c r="N432" s="223"/>
    </row>
    <row r="433" spans="1:14" s="232" customFormat="1" ht="31.5" x14ac:dyDescent="0.25">
      <c r="A433" s="20" t="s">
        <v>388</v>
      </c>
      <c r="B433" s="369" t="s">
        <v>612</v>
      </c>
      <c r="C433" s="370" t="s">
        <v>200</v>
      </c>
      <c r="D433" s="370" t="s">
        <v>132</v>
      </c>
      <c r="E433" s="370"/>
      <c r="F433" s="369"/>
      <c r="G433" s="9">
        <f>G434+G437</f>
        <v>3000</v>
      </c>
      <c r="H433" s="9">
        <f t="shared" ref="H433:I433" si="201">H434+H437</f>
        <v>2500</v>
      </c>
      <c r="I433" s="9">
        <f t="shared" si="201"/>
        <v>3000</v>
      </c>
      <c r="J433" s="223"/>
      <c r="K433" s="223"/>
      <c r="L433" s="223"/>
      <c r="M433" s="223"/>
      <c r="N433" s="223"/>
    </row>
    <row r="434" spans="1:14" s="232" customFormat="1" ht="78.75" x14ac:dyDescent="0.25">
      <c r="A434" s="367" t="s">
        <v>87</v>
      </c>
      <c r="B434" s="369" t="s">
        <v>612</v>
      </c>
      <c r="C434" s="370" t="s">
        <v>200</v>
      </c>
      <c r="D434" s="370" t="s">
        <v>132</v>
      </c>
      <c r="E434" s="370" t="s">
        <v>88</v>
      </c>
      <c r="F434" s="369"/>
      <c r="G434" s="9">
        <f>G435</f>
        <v>2500</v>
      </c>
      <c r="H434" s="9">
        <f t="shared" ref="H434:I434" si="202">H435</f>
        <v>2000</v>
      </c>
      <c r="I434" s="9">
        <f t="shared" si="202"/>
        <v>2500</v>
      </c>
      <c r="J434" s="223"/>
      <c r="K434" s="223"/>
      <c r="L434" s="223"/>
      <c r="M434" s="223"/>
      <c r="N434" s="223"/>
    </row>
    <row r="435" spans="1:14" s="232" customFormat="1" ht="31.5" x14ac:dyDescent="0.25">
      <c r="A435" s="367" t="s">
        <v>171</v>
      </c>
      <c r="B435" s="369" t="s">
        <v>612</v>
      </c>
      <c r="C435" s="370" t="s">
        <v>200</v>
      </c>
      <c r="D435" s="370" t="s">
        <v>132</v>
      </c>
      <c r="E435" s="370" t="s">
        <v>120</v>
      </c>
      <c r="F435" s="369"/>
      <c r="G435" s="9">
        <f>'Пр.4 Ведом23-25'!G921</f>
        <v>2500</v>
      </c>
      <c r="H435" s="9">
        <f>'Пр.4 Ведом23-25'!H921</f>
        <v>2000</v>
      </c>
      <c r="I435" s="9">
        <f>'Пр.4 Ведом23-25'!I921</f>
        <v>2500</v>
      </c>
      <c r="J435" s="223"/>
      <c r="K435" s="223"/>
      <c r="L435" s="223"/>
      <c r="M435" s="223"/>
      <c r="N435" s="223"/>
    </row>
    <row r="436" spans="1:14" s="232" customFormat="1" ht="31.5" x14ac:dyDescent="0.25">
      <c r="A436" s="28" t="s">
        <v>898</v>
      </c>
      <c r="B436" s="369" t="s">
        <v>612</v>
      </c>
      <c r="C436" s="370" t="s">
        <v>200</v>
      </c>
      <c r="D436" s="370" t="s">
        <v>132</v>
      </c>
      <c r="E436" s="370" t="s">
        <v>120</v>
      </c>
      <c r="F436" s="369" t="s">
        <v>899</v>
      </c>
      <c r="G436" s="9">
        <f>G435</f>
        <v>2500</v>
      </c>
      <c r="H436" s="9">
        <f t="shared" ref="H436:I436" si="203">H435</f>
        <v>2000</v>
      </c>
      <c r="I436" s="9">
        <f t="shared" si="203"/>
        <v>2500</v>
      </c>
      <c r="J436" s="223"/>
      <c r="K436" s="223"/>
      <c r="L436" s="223"/>
      <c r="M436" s="223"/>
      <c r="N436" s="223"/>
    </row>
    <row r="437" spans="1:14" s="232" customFormat="1" ht="31.5" x14ac:dyDescent="0.25">
      <c r="A437" s="20" t="s">
        <v>91</v>
      </c>
      <c r="B437" s="369" t="s">
        <v>612</v>
      </c>
      <c r="C437" s="370" t="s">
        <v>200</v>
      </c>
      <c r="D437" s="370" t="s">
        <v>132</v>
      </c>
      <c r="E437" s="370" t="s">
        <v>92</v>
      </c>
      <c r="F437" s="369"/>
      <c r="G437" s="9">
        <f>G438</f>
        <v>500</v>
      </c>
      <c r="H437" s="9">
        <f t="shared" ref="H437:I437" si="204">H438</f>
        <v>500</v>
      </c>
      <c r="I437" s="9">
        <f t="shared" si="204"/>
        <v>500</v>
      </c>
      <c r="J437" s="223"/>
      <c r="K437" s="223"/>
      <c r="L437" s="223"/>
      <c r="M437" s="223"/>
      <c r="N437" s="223"/>
    </row>
    <row r="438" spans="1:14" s="232" customFormat="1" ht="47.25" x14ac:dyDescent="0.25">
      <c r="A438" s="20" t="s">
        <v>93</v>
      </c>
      <c r="B438" s="369" t="s">
        <v>612</v>
      </c>
      <c r="C438" s="370" t="s">
        <v>200</v>
      </c>
      <c r="D438" s="370" t="s">
        <v>132</v>
      </c>
      <c r="E438" s="370" t="s">
        <v>94</v>
      </c>
      <c r="F438" s="369"/>
      <c r="G438" s="9">
        <f>'Пр.4 Ведом23-25'!G923</f>
        <v>500</v>
      </c>
      <c r="H438" s="9">
        <f>'Пр.4 Ведом23-25'!H923</f>
        <v>500</v>
      </c>
      <c r="I438" s="9">
        <f>'Пр.4 Ведом23-25'!I923</f>
        <v>500</v>
      </c>
      <c r="J438" s="223"/>
      <c r="K438" s="223"/>
      <c r="L438" s="223"/>
      <c r="M438" s="223"/>
      <c r="N438" s="223"/>
    </row>
    <row r="439" spans="1:14" s="232" customFormat="1" ht="31.5" x14ac:dyDescent="0.25">
      <c r="A439" s="28" t="s">
        <v>898</v>
      </c>
      <c r="B439" s="369" t="s">
        <v>612</v>
      </c>
      <c r="C439" s="370" t="s">
        <v>200</v>
      </c>
      <c r="D439" s="370" t="s">
        <v>132</v>
      </c>
      <c r="E439" s="370" t="s">
        <v>94</v>
      </c>
      <c r="F439" s="369" t="s">
        <v>899</v>
      </c>
      <c r="G439" s="9">
        <f>G438</f>
        <v>500</v>
      </c>
      <c r="H439" s="9">
        <f t="shared" ref="H439:I439" si="205">H438</f>
        <v>500</v>
      </c>
      <c r="I439" s="9">
        <f t="shared" si="205"/>
        <v>500</v>
      </c>
      <c r="J439" s="223"/>
      <c r="K439" s="223"/>
      <c r="L439" s="223"/>
      <c r="M439" s="223"/>
      <c r="N439" s="223"/>
    </row>
    <row r="440" spans="1:14" s="187" customFormat="1" ht="47.25" x14ac:dyDescent="0.25">
      <c r="A440" s="199" t="s">
        <v>722</v>
      </c>
      <c r="B440" s="200" t="s">
        <v>720</v>
      </c>
      <c r="C440" s="200"/>
      <c r="D440" s="370"/>
      <c r="E440" s="200"/>
      <c r="F440" s="369"/>
      <c r="G440" s="35">
        <f>G441</f>
        <v>7506.9</v>
      </c>
      <c r="H440" s="35">
        <f t="shared" ref="H440:I444" si="206">H441</f>
        <v>5876.67</v>
      </c>
      <c r="I440" s="35">
        <f t="shared" si="206"/>
        <v>6111.4</v>
      </c>
      <c r="J440" s="223"/>
      <c r="K440" s="223"/>
      <c r="L440" s="223"/>
      <c r="M440" s="223"/>
      <c r="N440" s="223"/>
    </row>
    <row r="441" spans="1:14" s="232" customFormat="1" ht="15.75" x14ac:dyDescent="0.25">
      <c r="A441" s="367" t="s">
        <v>199</v>
      </c>
      <c r="B441" s="370" t="s">
        <v>720</v>
      </c>
      <c r="C441" s="370" t="s">
        <v>200</v>
      </c>
      <c r="D441" s="370"/>
      <c r="E441" s="200"/>
      <c r="F441" s="369"/>
      <c r="G441" s="9">
        <f>G442</f>
        <v>7506.9</v>
      </c>
      <c r="H441" s="9">
        <f t="shared" si="206"/>
        <v>5876.67</v>
      </c>
      <c r="I441" s="9">
        <f t="shared" si="206"/>
        <v>6111.4</v>
      </c>
      <c r="J441" s="223"/>
      <c r="K441" s="223"/>
      <c r="L441" s="223"/>
      <c r="M441" s="223"/>
      <c r="N441" s="223"/>
    </row>
    <row r="442" spans="1:14" s="232" customFormat="1" ht="15.75" x14ac:dyDescent="0.25">
      <c r="A442" s="367" t="s">
        <v>201</v>
      </c>
      <c r="B442" s="370" t="s">
        <v>720</v>
      </c>
      <c r="C442" s="370" t="s">
        <v>200</v>
      </c>
      <c r="D442" s="370" t="s">
        <v>84</v>
      </c>
      <c r="E442" s="200"/>
      <c r="F442" s="369"/>
      <c r="G442" s="9">
        <f>G443</f>
        <v>7506.9</v>
      </c>
      <c r="H442" s="9">
        <f t="shared" si="206"/>
        <v>5876.67</v>
      </c>
      <c r="I442" s="9">
        <f t="shared" si="206"/>
        <v>6111.4</v>
      </c>
      <c r="J442" s="223"/>
      <c r="K442" s="223"/>
      <c r="L442" s="223"/>
      <c r="M442" s="223"/>
      <c r="N442" s="223"/>
    </row>
    <row r="443" spans="1:14" s="187" customFormat="1" ht="31.5" x14ac:dyDescent="0.25">
      <c r="A443" s="21" t="s">
        <v>868</v>
      </c>
      <c r="B443" s="370" t="s">
        <v>721</v>
      </c>
      <c r="C443" s="370"/>
      <c r="D443" s="370"/>
      <c r="E443" s="370"/>
      <c r="F443" s="369"/>
      <c r="G443" s="9">
        <f>G444</f>
        <v>7506.9</v>
      </c>
      <c r="H443" s="9">
        <f t="shared" si="206"/>
        <v>5876.67</v>
      </c>
      <c r="I443" s="9">
        <f t="shared" si="206"/>
        <v>6111.4</v>
      </c>
      <c r="J443" s="223"/>
      <c r="K443" s="223"/>
      <c r="L443" s="223"/>
      <c r="M443" s="223"/>
      <c r="N443" s="223"/>
    </row>
    <row r="444" spans="1:14" s="187" customFormat="1" ht="47.25" x14ac:dyDescent="0.25">
      <c r="A444" s="367" t="s">
        <v>152</v>
      </c>
      <c r="B444" s="370" t="s">
        <v>721</v>
      </c>
      <c r="C444" s="370" t="s">
        <v>153</v>
      </c>
      <c r="D444" s="370"/>
      <c r="E444" s="370" t="s">
        <v>153</v>
      </c>
      <c r="F444" s="369"/>
      <c r="G444" s="9">
        <f>G445</f>
        <v>7506.9</v>
      </c>
      <c r="H444" s="9">
        <f t="shared" si="206"/>
        <v>5876.67</v>
      </c>
      <c r="I444" s="9">
        <f t="shared" si="206"/>
        <v>6111.4</v>
      </c>
      <c r="J444" s="223"/>
      <c r="K444" s="223"/>
      <c r="L444" s="223"/>
      <c r="M444" s="223"/>
      <c r="N444" s="223"/>
    </row>
    <row r="445" spans="1:14" s="187" customFormat="1" ht="15.75" x14ac:dyDescent="0.25">
      <c r="A445" s="367" t="s">
        <v>154</v>
      </c>
      <c r="B445" s="370" t="s">
        <v>721</v>
      </c>
      <c r="C445" s="370" t="s">
        <v>155</v>
      </c>
      <c r="D445" s="370"/>
      <c r="E445" s="370" t="s">
        <v>155</v>
      </c>
      <c r="F445" s="369"/>
      <c r="G445" s="9">
        <f>'Пр.4 Ведом23-25'!G855</f>
        <v>7506.9</v>
      </c>
      <c r="H445" s="9">
        <f>'Пр.4 Ведом23-25'!H855</f>
        <v>5876.67</v>
      </c>
      <c r="I445" s="9">
        <f>'Пр.4 Ведом23-25'!I855</f>
        <v>6111.4</v>
      </c>
      <c r="J445" s="223"/>
      <c r="K445" s="223"/>
      <c r="L445" s="223"/>
      <c r="M445" s="223"/>
      <c r="N445" s="223"/>
    </row>
    <row r="446" spans="1:14" s="232" customFormat="1" ht="31.5" x14ac:dyDescent="0.25">
      <c r="A446" s="28" t="s">
        <v>898</v>
      </c>
      <c r="B446" s="370" t="s">
        <v>721</v>
      </c>
      <c r="C446" s="370" t="s">
        <v>200</v>
      </c>
      <c r="D446" s="370" t="s">
        <v>84</v>
      </c>
      <c r="E446" s="370" t="s">
        <v>155</v>
      </c>
      <c r="F446" s="369" t="s">
        <v>899</v>
      </c>
      <c r="G446" s="9">
        <f>G445</f>
        <v>7506.9</v>
      </c>
      <c r="H446" s="9">
        <f t="shared" ref="H446:I446" si="207">H445</f>
        <v>5876.67</v>
      </c>
      <c r="I446" s="9">
        <f t="shared" si="207"/>
        <v>6111.4</v>
      </c>
      <c r="J446" s="223"/>
      <c r="K446" s="223"/>
      <c r="L446" s="223"/>
      <c r="M446" s="223"/>
      <c r="N446" s="223"/>
    </row>
    <row r="447" spans="1:14" s="187" customFormat="1" ht="31.5" hidden="1" x14ac:dyDescent="0.25">
      <c r="A447" s="230" t="s">
        <v>756</v>
      </c>
      <c r="B447" s="200" t="s">
        <v>757</v>
      </c>
      <c r="C447" s="200"/>
      <c r="D447" s="370"/>
      <c r="E447" s="200"/>
      <c r="F447" s="369"/>
      <c r="G447" s="35">
        <f>G448</f>
        <v>0</v>
      </c>
      <c r="H447" s="35">
        <f t="shared" ref="H447:I451" si="208">H448</f>
        <v>0</v>
      </c>
      <c r="I447" s="35">
        <f t="shared" si="208"/>
        <v>0</v>
      </c>
      <c r="J447" s="223"/>
      <c r="K447" s="223"/>
      <c r="L447" s="223"/>
      <c r="M447" s="223"/>
      <c r="N447" s="223"/>
    </row>
    <row r="448" spans="1:14" s="232" customFormat="1" ht="15.75" hidden="1" x14ac:dyDescent="0.25">
      <c r="A448" s="367" t="s">
        <v>199</v>
      </c>
      <c r="B448" s="370" t="s">
        <v>757</v>
      </c>
      <c r="C448" s="370" t="s">
        <v>200</v>
      </c>
      <c r="D448" s="370"/>
      <c r="E448" s="200"/>
      <c r="F448" s="369"/>
      <c r="G448" s="9">
        <f>G449</f>
        <v>0</v>
      </c>
      <c r="H448" s="9">
        <f t="shared" si="208"/>
        <v>0</v>
      </c>
      <c r="I448" s="9">
        <f t="shared" si="208"/>
        <v>0</v>
      </c>
      <c r="J448" s="223"/>
      <c r="K448" s="223"/>
      <c r="L448" s="223"/>
      <c r="M448" s="223"/>
      <c r="N448" s="223"/>
    </row>
    <row r="449" spans="1:14" s="232" customFormat="1" ht="15.75" hidden="1" x14ac:dyDescent="0.25">
      <c r="A449" s="367" t="s">
        <v>201</v>
      </c>
      <c r="B449" s="370" t="s">
        <v>757</v>
      </c>
      <c r="C449" s="370" t="s">
        <v>200</v>
      </c>
      <c r="D449" s="370" t="s">
        <v>84</v>
      </c>
      <c r="E449" s="200"/>
      <c r="F449" s="369"/>
      <c r="G449" s="9">
        <f>G450</f>
        <v>0</v>
      </c>
      <c r="H449" s="9">
        <f t="shared" si="208"/>
        <v>0</v>
      </c>
      <c r="I449" s="9">
        <f t="shared" si="208"/>
        <v>0</v>
      </c>
      <c r="J449" s="223"/>
      <c r="K449" s="223"/>
      <c r="L449" s="223"/>
      <c r="M449" s="223"/>
      <c r="N449" s="223"/>
    </row>
    <row r="450" spans="1:14" s="187" customFormat="1" ht="31.5" hidden="1" x14ac:dyDescent="0.25">
      <c r="A450" s="20" t="s">
        <v>759</v>
      </c>
      <c r="B450" s="370" t="s">
        <v>758</v>
      </c>
      <c r="C450" s="370" t="s">
        <v>200</v>
      </c>
      <c r="D450" s="370" t="s">
        <v>84</v>
      </c>
      <c r="E450" s="370"/>
      <c r="F450" s="369"/>
      <c r="G450" s="9">
        <f>G451</f>
        <v>0</v>
      </c>
      <c r="H450" s="9">
        <f t="shared" si="208"/>
        <v>0</v>
      </c>
      <c r="I450" s="9">
        <f t="shared" si="208"/>
        <v>0</v>
      </c>
      <c r="J450" s="223"/>
      <c r="K450" s="223"/>
      <c r="L450" s="223"/>
      <c r="M450" s="223"/>
      <c r="N450" s="223"/>
    </row>
    <row r="451" spans="1:14" s="187" customFormat="1" ht="47.25" hidden="1" x14ac:dyDescent="0.25">
      <c r="A451" s="367" t="s">
        <v>152</v>
      </c>
      <c r="B451" s="370" t="s">
        <v>758</v>
      </c>
      <c r="C451" s="370" t="s">
        <v>200</v>
      </c>
      <c r="D451" s="370" t="s">
        <v>84</v>
      </c>
      <c r="E451" s="370" t="s">
        <v>153</v>
      </c>
      <c r="F451" s="369"/>
      <c r="G451" s="9">
        <f>G452</f>
        <v>0</v>
      </c>
      <c r="H451" s="9">
        <f t="shared" si="208"/>
        <v>0</v>
      </c>
      <c r="I451" s="9">
        <f t="shared" si="208"/>
        <v>0</v>
      </c>
      <c r="J451" s="223"/>
      <c r="K451" s="223"/>
      <c r="L451" s="223"/>
      <c r="M451" s="223"/>
      <c r="N451" s="223"/>
    </row>
    <row r="452" spans="1:14" s="187" customFormat="1" ht="15.75" hidden="1" x14ac:dyDescent="0.25">
      <c r="A452" s="367" t="s">
        <v>154</v>
      </c>
      <c r="B452" s="370" t="s">
        <v>758</v>
      </c>
      <c r="C452" s="370" t="s">
        <v>200</v>
      </c>
      <c r="D452" s="370" t="s">
        <v>84</v>
      </c>
      <c r="E452" s="370" t="s">
        <v>155</v>
      </c>
      <c r="F452" s="369"/>
      <c r="G452" s="9">
        <f>'Пр.4 Ведом23-25'!G859</f>
        <v>0</v>
      </c>
      <c r="H452" s="9">
        <f>'Пр.4 Ведом23-25'!H859</f>
        <v>0</v>
      </c>
      <c r="I452" s="9">
        <f>'Пр.4 Ведом23-25'!I859</f>
        <v>0</v>
      </c>
      <c r="J452" s="223"/>
      <c r="K452" s="223"/>
      <c r="L452" s="223"/>
      <c r="M452" s="223"/>
      <c r="N452" s="223"/>
    </row>
    <row r="453" spans="1:14" s="232" customFormat="1" ht="31.5" hidden="1" x14ac:dyDescent="0.25">
      <c r="A453" s="28" t="s">
        <v>898</v>
      </c>
      <c r="B453" s="370" t="s">
        <v>758</v>
      </c>
      <c r="C453" s="370" t="s">
        <v>200</v>
      </c>
      <c r="D453" s="370" t="s">
        <v>84</v>
      </c>
      <c r="E453" s="370" t="s">
        <v>155</v>
      </c>
      <c r="F453" s="369" t="s">
        <v>899</v>
      </c>
      <c r="G453" s="9">
        <f>G452</f>
        <v>0</v>
      </c>
      <c r="H453" s="9">
        <f t="shared" ref="H453:I453" si="209">H452</f>
        <v>0</v>
      </c>
      <c r="I453" s="9">
        <f t="shared" si="209"/>
        <v>0</v>
      </c>
      <c r="J453" s="223"/>
      <c r="K453" s="223"/>
      <c r="L453" s="223"/>
      <c r="M453" s="223"/>
      <c r="N453" s="223"/>
    </row>
    <row r="454" spans="1:14" s="194" customFormat="1" ht="47.25" x14ac:dyDescent="0.25">
      <c r="A454" s="199" t="s">
        <v>900</v>
      </c>
      <c r="B454" s="200" t="s">
        <v>150</v>
      </c>
      <c r="C454" s="200"/>
      <c r="D454" s="200"/>
      <c r="E454" s="200"/>
      <c r="F454" s="6"/>
      <c r="G454" s="35">
        <f>G455+G496+G531+G558+G578+G585+G596+G606</f>
        <v>86637.13</v>
      </c>
      <c r="H454" s="35">
        <f t="shared" ref="H454:I454" si="210">H455+H496+H531+H558+H578+H585+H596+H606</f>
        <v>82228.649999999994</v>
      </c>
      <c r="I454" s="35">
        <f t="shared" si="210"/>
        <v>85404.99</v>
      </c>
      <c r="J454" s="223"/>
      <c r="K454" s="223"/>
      <c r="L454" s="223"/>
      <c r="M454" s="223"/>
      <c r="N454" s="223"/>
    </row>
    <row r="455" spans="1:14" s="194" customFormat="1" ht="47.25" x14ac:dyDescent="0.25">
      <c r="A455" s="199" t="s">
        <v>627</v>
      </c>
      <c r="B455" s="200" t="s">
        <v>565</v>
      </c>
      <c r="C455" s="200"/>
      <c r="D455" s="370"/>
      <c r="E455" s="200"/>
      <c r="F455" s="369"/>
      <c r="G455" s="35">
        <f>G456+G468+G484</f>
        <v>74690.060000000012</v>
      </c>
      <c r="H455" s="35">
        <f t="shared" ref="H455:I455" si="211">H456+H468+H484</f>
        <v>76432.349999999991</v>
      </c>
      <c r="I455" s="35">
        <f t="shared" si="211"/>
        <v>80892.69</v>
      </c>
      <c r="J455" s="223"/>
      <c r="K455" s="223"/>
      <c r="L455" s="223"/>
      <c r="M455" s="223"/>
      <c r="N455" s="223"/>
    </row>
    <row r="456" spans="1:14" s="232" customFormat="1" ht="15.75" x14ac:dyDescent="0.25">
      <c r="A456" s="367" t="s">
        <v>147</v>
      </c>
      <c r="B456" s="370" t="s">
        <v>565</v>
      </c>
      <c r="C456" s="370" t="s">
        <v>148</v>
      </c>
      <c r="D456" s="370"/>
      <c r="E456" s="200"/>
      <c r="F456" s="369"/>
      <c r="G456" s="9">
        <f>G457</f>
        <v>15964.140000000001</v>
      </c>
      <c r="H456" s="9">
        <f t="shared" ref="H456:I457" si="212">H457</f>
        <v>15282.970000000001</v>
      </c>
      <c r="I456" s="9">
        <f t="shared" si="212"/>
        <v>15987.17</v>
      </c>
      <c r="J456" s="223"/>
      <c r="K456" s="223"/>
      <c r="L456" s="223"/>
      <c r="M456" s="223"/>
      <c r="N456" s="223"/>
    </row>
    <row r="457" spans="1:14" s="232" customFormat="1" ht="15.75" x14ac:dyDescent="0.25">
      <c r="A457" s="367" t="s">
        <v>149</v>
      </c>
      <c r="B457" s="370" t="s">
        <v>565</v>
      </c>
      <c r="C457" s="370" t="s">
        <v>148</v>
      </c>
      <c r="D457" s="370" t="s">
        <v>123</v>
      </c>
      <c r="E457" s="200"/>
      <c r="F457" s="369"/>
      <c r="G457" s="9">
        <f>G458</f>
        <v>15964.140000000001</v>
      </c>
      <c r="H457" s="9">
        <f t="shared" si="212"/>
        <v>15282.970000000001</v>
      </c>
      <c r="I457" s="9">
        <f t="shared" si="212"/>
        <v>15987.17</v>
      </c>
      <c r="J457" s="223"/>
      <c r="K457" s="223"/>
      <c r="L457" s="223"/>
      <c r="M457" s="223"/>
      <c r="N457" s="223"/>
    </row>
    <row r="458" spans="1:14" s="194" customFormat="1" ht="15.75" x14ac:dyDescent="0.25">
      <c r="A458" s="367" t="s">
        <v>287</v>
      </c>
      <c r="B458" s="370" t="s">
        <v>566</v>
      </c>
      <c r="C458" s="370" t="s">
        <v>148</v>
      </c>
      <c r="D458" s="370" t="s">
        <v>123</v>
      </c>
      <c r="E458" s="370"/>
      <c r="F458" s="369"/>
      <c r="G458" s="9">
        <f>G459+G462+G465</f>
        <v>15964.140000000001</v>
      </c>
      <c r="H458" s="9">
        <f t="shared" ref="H458:I458" si="213">H459+H462+H465</f>
        <v>15282.970000000001</v>
      </c>
      <c r="I458" s="9">
        <f t="shared" si="213"/>
        <v>15987.17</v>
      </c>
      <c r="J458" s="223"/>
      <c r="K458" s="223"/>
      <c r="L458" s="223"/>
      <c r="M458" s="223"/>
      <c r="N458" s="223"/>
    </row>
    <row r="459" spans="1:14" s="194" customFormat="1" ht="78.75" x14ac:dyDescent="0.25">
      <c r="A459" s="367" t="s">
        <v>87</v>
      </c>
      <c r="B459" s="370" t="s">
        <v>566</v>
      </c>
      <c r="C459" s="370" t="s">
        <v>148</v>
      </c>
      <c r="D459" s="370" t="s">
        <v>123</v>
      </c>
      <c r="E459" s="370" t="s">
        <v>88</v>
      </c>
      <c r="F459" s="369"/>
      <c r="G459" s="9">
        <f>G460</f>
        <v>13806.04</v>
      </c>
      <c r="H459" s="9">
        <f t="shared" ref="H459:I459" si="214">H460</f>
        <v>14390.93</v>
      </c>
      <c r="I459" s="9">
        <f t="shared" si="214"/>
        <v>15061.63</v>
      </c>
      <c r="J459" s="223"/>
      <c r="K459" s="223"/>
      <c r="L459" s="223"/>
      <c r="M459" s="223"/>
      <c r="N459" s="223"/>
    </row>
    <row r="460" spans="1:14" s="194" customFormat="1" ht="31.5" x14ac:dyDescent="0.25">
      <c r="A460" s="29" t="s">
        <v>171</v>
      </c>
      <c r="B460" s="370" t="s">
        <v>566</v>
      </c>
      <c r="C460" s="370" t="s">
        <v>148</v>
      </c>
      <c r="D460" s="370" t="s">
        <v>123</v>
      </c>
      <c r="E460" s="370" t="s">
        <v>120</v>
      </c>
      <c r="F460" s="369"/>
      <c r="G460" s="9">
        <f>'Пр.4 Ведом23-25'!G316</f>
        <v>13806.04</v>
      </c>
      <c r="H460" s="9">
        <f>'Пр.4 Ведом23-25'!H316</f>
        <v>14390.93</v>
      </c>
      <c r="I460" s="9">
        <f>'Пр.4 Ведом23-25'!I316</f>
        <v>15061.63</v>
      </c>
      <c r="J460" s="223"/>
      <c r="K460" s="223"/>
      <c r="L460" s="223"/>
      <c r="M460" s="223"/>
      <c r="N460" s="223"/>
    </row>
    <row r="461" spans="1:14" s="232" customFormat="1" ht="47.25" x14ac:dyDescent="0.25">
      <c r="A461" s="367" t="s">
        <v>885</v>
      </c>
      <c r="B461" s="370" t="s">
        <v>566</v>
      </c>
      <c r="C461" s="370" t="s">
        <v>148</v>
      </c>
      <c r="D461" s="370" t="s">
        <v>123</v>
      </c>
      <c r="E461" s="370" t="s">
        <v>120</v>
      </c>
      <c r="F461" s="369" t="s">
        <v>242</v>
      </c>
      <c r="G461" s="9">
        <f>G460</f>
        <v>13806.04</v>
      </c>
      <c r="H461" s="9">
        <f t="shared" ref="H461:I461" si="215">H460</f>
        <v>14390.93</v>
      </c>
      <c r="I461" s="9">
        <f t="shared" si="215"/>
        <v>15061.63</v>
      </c>
      <c r="J461" s="223"/>
      <c r="K461" s="223"/>
      <c r="L461" s="223"/>
      <c r="M461" s="223"/>
      <c r="N461" s="223"/>
    </row>
    <row r="462" spans="1:14" s="194" customFormat="1" ht="31.5" x14ac:dyDescent="0.25">
      <c r="A462" s="367" t="s">
        <v>91</v>
      </c>
      <c r="B462" s="370" t="s">
        <v>566</v>
      </c>
      <c r="C462" s="370" t="s">
        <v>148</v>
      </c>
      <c r="D462" s="370" t="s">
        <v>123</v>
      </c>
      <c r="E462" s="370" t="s">
        <v>92</v>
      </c>
      <c r="F462" s="369"/>
      <c r="G462" s="9">
        <f>G463</f>
        <v>2114</v>
      </c>
      <c r="H462" s="9">
        <f t="shared" ref="H462:I462" si="216">H463</f>
        <v>847.94</v>
      </c>
      <c r="I462" s="9">
        <f t="shared" si="216"/>
        <v>881.44</v>
      </c>
      <c r="J462" s="223"/>
      <c r="K462" s="223"/>
      <c r="L462" s="223"/>
      <c r="M462" s="223"/>
      <c r="N462" s="223"/>
    </row>
    <row r="463" spans="1:14" s="194" customFormat="1" ht="47.25" x14ac:dyDescent="0.25">
      <c r="A463" s="367" t="s">
        <v>93</v>
      </c>
      <c r="B463" s="370" t="s">
        <v>566</v>
      </c>
      <c r="C463" s="370" t="s">
        <v>148</v>
      </c>
      <c r="D463" s="370" t="s">
        <v>123</v>
      </c>
      <c r="E463" s="370" t="s">
        <v>94</v>
      </c>
      <c r="F463" s="369"/>
      <c r="G463" s="9">
        <f>'Пр.4 Ведом23-25'!G318</f>
        <v>2114</v>
      </c>
      <c r="H463" s="9">
        <f>'Пр.4 Ведом23-25'!H318</f>
        <v>847.94</v>
      </c>
      <c r="I463" s="9">
        <f>'Пр.4 Ведом23-25'!I318</f>
        <v>881.44</v>
      </c>
      <c r="J463" s="223"/>
      <c r="K463" s="223"/>
      <c r="L463" s="223"/>
      <c r="M463" s="223"/>
      <c r="N463" s="223"/>
    </row>
    <row r="464" spans="1:14" s="232" customFormat="1" ht="47.25" x14ac:dyDescent="0.25">
      <c r="A464" s="367" t="s">
        <v>885</v>
      </c>
      <c r="B464" s="370" t="s">
        <v>566</v>
      </c>
      <c r="C464" s="370" t="s">
        <v>148</v>
      </c>
      <c r="D464" s="370" t="s">
        <v>123</v>
      </c>
      <c r="E464" s="370" t="s">
        <v>94</v>
      </c>
      <c r="F464" s="369" t="s">
        <v>242</v>
      </c>
      <c r="G464" s="9">
        <f>G463</f>
        <v>2114</v>
      </c>
      <c r="H464" s="9">
        <f t="shared" ref="H464:I464" si="217">H463</f>
        <v>847.94</v>
      </c>
      <c r="I464" s="9">
        <f t="shared" si="217"/>
        <v>881.44</v>
      </c>
      <c r="J464" s="223"/>
      <c r="K464" s="223"/>
      <c r="L464" s="223"/>
      <c r="M464" s="223"/>
      <c r="N464" s="223"/>
    </row>
    <row r="465" spans="1:14" s="232" customFormat="1" ht="15.75" x14ac:dyDescent="0.25">
      <c r="A465" s="367" t="s">
        <v>95</v>
      </c>
      <c r="B465" s="370" t="s">
        <v>566</v>
      </c>
      <c r="C465" s="370" t="s">
        <v>148</v>
      </c>
      <c r="D465" s="370" t="s">
        <v>123</v>
      </c>
      <c r="E465" s="370" t="s">
        <v>101</v>
      </c>
      <c r="F465" s="6"/>
      <c r="G465" s="9">
        <f>G466</f>
        <v>44.1</v>
      </c>
      <c r="H465" s="9">
        <f t="shared" ref="H465:I465" si="218">H466</f>
        <v>44.1</v>
      </c>
      <c r="I465" s="9">
        <f t="shared" si="218"/>
        <v>44.1</v>
      </c>
      <c r="J465" s="223"/>
      <c r="K465" s="223"/>
      <c r="L465" s="223"/>
      <c r="M465" s="223"/>
      <c r="N465" s="223"/>
    </row>
    <row r="466" spans="1:14" s="232" customFormat="1" ht="15.75" x14ac:dyDescent="0.25">
      <c r="A466" s="367" t="s">
        <v>263</v>
      </c>
      <c r="B466" s="370" t="s">
        <v>566</v>
      </c>
      <c r="C466" s="370" t="s">
        <v>148</v>
      </c>
      <c r="D466" s="370" t="s">
        <v>123</v>
      </c>
      <c r="E466" s="370" t="s">
        <v>97</v>
      </c>
      <c r="F466" s="369"/>
      <c r="G466" s="9">
        <f>'Пр.4 Ведом23-25'!G320</f>
        <v>44.1</v>
      </c>
      <c r="H466" s="9">
        <f>'Пр.4 Ведом23-25'!H320</f>
        <v>44.1</v>
      </c>
      <c r="I466" s="9">
        <f>'Пр.4 Ведом23-25'!I320</f>
        <v>44.1</v>
      </c>
      <c r="J466" s="223"/>
      <c r="K466" s="223"/>
      <c r="L466" s="223"/>
      <c r="M466" s="223"/>
      <c r="N466" s="223"/>
    </row>
    <row r="467" spans="1:14" s="232" customFormat="1" ht="47.25" x14ac:dyDescent="0.25">
      <c r="A467" s="367" t="s">
        <v>885</v>
      </c>
      <c r="B467" s="370" t="s">
        <v>566</v>
      </c>
      <c r="C467" s="370" t="s">
        <v>148</v>
      </c>
      <c r="D467" s="370" t="s">
        <v>123</v>
      </c>
      <c r="E467" s="370" t="s">
        <v>97</v>
      </c>
      <c r="F467" s="369" t="s">
        <v>242</v>
      </c>
      <c r="G467" s="9">
        <f>G466</f>
        <v>44.1</v>
      </c>
      <c r="H467" s="9">
        <f t="shared" ref="H467:I467" si="219">H466</f>
        <v>44.1</v>
      </c>
      <c r="I467" s="9">
        <f t="shared" si="219"/>
        <v>44.1</v>
      </c>
      <c r="J467" s="223"/>
      <c r="K467" s="223"/>
      <c r="L467" s="223"/>
      <c r="M467" s="223"/>
      <c r="N467" s="223"/>
    </row>
    <row r="468" spans="1:14" s="232" customFormat="1" ht="15.75" x14ac:dyDescent="0.25">
      <c r="A468" s="44" t="s">
        <v>161</v>
      </c>
      <c r="B468" s="370" t="s">
        <v>565</v>
      </c>
      <c r="C468" s="370" t="s">
        <v>162</v>
      </c>
      <c r="D468" s="370"/>
      <c r="E468" s="370"/>
      <c r="F468" s="369"/>
      <c r="G468" s="9">
        <f>G469</f>
        <v>53088.98</v>
      </c>
      <c r="H468" s="9">
        <f t="shared" ref="H468:I468" si="220">H469</f>
        <v>55214.99</v>
      </c>
      <c r="I468" s="9">
        <f t="shared" si="220"/>
        <v>58776.24</v>
      </c>
      <c r="J468" s="223"/>
      <c r="K468" s="223"/>
      <c r="L468" s="223"/>
      <c r="M468" s="223"/>
      <c r="N468" s="223"/>
    </row>
    <row r="469" spans="1:14" s="232" customFormat="1" ht="15.75" x14ac:dyDescent="0.25">
      <c r="A469" s="44" t="s">
        <v>163</v>
      </c>
      <c r="B469" s="370" t="s">
        <v>565</v>
      </c>
      <c r="C469" s="370" t="s">
        <v>162</v>
      </c>
      <c r="D469" s="370" t="s">
        <v>84</v>
      </c>
      <c r="E469" s="370"/>
      <c r="F469" s="369"/>
      <c r="G469" s="9">
        <f>G470+G474</f>
        <v>53088.98</v>
      </c>
      <c r="H469" s="9">
        <f t="shared" ref="H469:I469" si="221">H470+H474</f>
        <v>55214.99</v>
      </c>
      <c r="I469" s="9">
        <f t="shared" si="221"/>
        <v>58776.24</v>
      </c>
      <c r="J469" s="223"/>
      <c r="K469" s="223"/>
      <c r="L469" s="223"/>
      <c r="M469" s="223"/>
      <c r="N469" s="223"/>
    </row>
    <row r="470" spans="1:14" s="232" customFormat="1" ht="47.25" x14ac:dyDescent="0.25">
      <c r="A470" s="367" t="s">
        <v>164</v>
      </c>
      <c r="B470" s="370" t="s">
        <v>785</v>
      </c>
      <c r="C470" s="370" t="s">
        <v>162</v>
      </c>
      <c r="D470" s="370" t="s">
        <v>84</v>
      </c>
      <c r="E470" s="370"/>
      <c r="F470" s="369"/>
      <c r="G470" s="9">
        <f>G471</f>
        <v>28689.97</v>
      </c>
      <c r="H470" s="9">
        <f t="shared" ref="H470:I471" si="222">H471</f>
        <v>29911.94</v>
      </c>
      <c r="I470" s="9">
        <f t="shared" si="222"/>
        <v>31478.15</v>
      </c>
      <c r="J470" s="223"/>
      <c r="K470" s="223"/>
      <c r="L470" s="223"/>
      <c r="M470" s="223"/>
      <c r="N470" s="223"/>
    </row>
    <row r="471" spans="1:14" s="232" customFormat="1" ht="47.25" x14ac:dyDescent="0.25">
      <c r="A471" s="367" t="s">
        <v>152</v>
      </c>
      <c r="B471" s="370" t="s">
        <v>785</v>
      </c>
      <c r="C471" s="370" t="s">
        <v>162</v>
      </c>
      <c r="D471" s="370" t="s">
        <v>84</v>
      </c>
      <c r="E471" s="370" t="s">
        <v>153</v>
      </c>
      <c r="F471" s="369"/>
      <c r="G471" s="9">
        <f>G472</f>
        <v>28689.97</v>
      </c>
      <c r="H471" s="9">
        <f t="shared" si="222"/>
        <v>29911.94</v>
      </c>
      <c r="I471" s="9">
        <f t="shared" si="222"/>
        <v>31478.15</v>
      </c>
      <c r="J471" s="223"/>
      <c r="K471" s="223"/>
      <c r="L471" s="223"/>
      <c r="M471" s="223"/>
      <c r="N471" s="223"/>
    </row>
    <row r="472" spans="1:14" s="232" customFormat="1" ht="15.75" x14ac:dyDescent="0.25">
      <c r="A472" s="367" t="s">
        <v>154</v>
      </c>
      <c r="B472" s="370" t="s">
        <v>785</v>
      </c>
      <c r="C472" s="370" t="s">
        <v>162</v>
      </c>
      <c r="D472" s="370" t="s">
        <v>84</v>
      </c>
      <c r="E472" s="370" t="s">
        <v>155</v>
      </c>
      <c r="F472" s="369"/>
      <c r="G472" s="9">
        <f>'Пр.4 Ведом23-25'!G377</f>
        <v>28689.97</v>
      </c>
      <c r="H472" s="9">
        <f>'Пр.4 Ведом23-25'!H377</f>
        <v>29911.94</v>
      </c>
      <c r="I472" s="9">
        <f>'Пр.4 Ведом23-25'!I377</f>
        <v>31478.15</v>
      </c>
      <c r="J472" s="223"/>
      <c r="K472" s="223"/>
      <c r="L472" s="223"/>
      <c r="M472" s="223"/>
      <c r="N472" s="223"/>
    </row>
    <row r="473" spans="1:14" s="232" customFormat="1" ht="47.25" x14ac:dyDescent="0.25">
      <c r="A473" s="367" t="s">
        <v>885</v>
      </c>
      <c r="B473" s="370" t="s">
        <v>785</v>
      </c>
      <c r="C473" s="370" t="s">
        <v>162</v>
      </c>
      <c r="D473" s="370" t="s">
        <v>84</v>
      </c>
      <c r="E473" s="370" t="s">
        <v>155</v>
      </c>
      <c r="F473" s="369" t="s">
        <v>242</v>
      </c>
      <c r="G473" s="9">
        <f>G472</f>
        <v>28689.97</v>
      </c>
      <c r="H473" s="9">
        <f t="shared" ref="H473:I473" si="223">H472</f>
        <v>29911.94</v>
      </c>
      <c r="I473" s="9">
        <f t="shared" si="223"/>
        <v>31478.15</v>
      </c>
      <c r="J473" s="223"/>
      <c r="K473" s="223"/>
      <c r="L473" s="223"/>
      <c r="M473" s="223"/>
      <c r="N473" s="223"/>
    </row>
    <row r="474" spans="1:14" s="232" customFormat="1" ht="15.75" x14ac:dyDescent="0.25">
      <c r="A474" s="367" t="s">
        <v>287</v>
      </c>
      <c r="B474" s="370" t="s">
        <v>566</v>
      </c>
      <c r="C474" s="370" t="s">
        <v>162</v>
      </c>
      <c r="D474" s="370" t="s">
        <v>84</v>
      </c>
      <c r="E474" s="370"/>
      <c r="F474" s="369"/>
      <c r="G474" s="9">
        <f>G475+G478+G481</f>
        <v>24399.010000000002</v>
      </c>
      <c r="H474" s="9">
        <f t="shared" ref="H474:I474" si="224">H475+H478+H481</f>
        <v>25303.05</v>
      </c>
      <c r="I474" s="9">
        <f t="shared" si="224"/>
        <v>27298.089999999997</v>
      </c>
      <c r="J474" s="223"/>
      <c r="K474" s="223"/>
      <c r="L474" s="223"/>
      <c r="M474" s="223"/>
      <c r="N474" s="223"/>
    </row>
    <row r="475" spans="1:14" s="232" customFormat="1" ht="78.75" x14ac:dyDescent="0.25">
      <c r="A475" s="367" t="s">
        <v>87</v>
      </c>
      <c r="B475" s="370" t="s">
        <v>566</v>
      </c>
      <c r="C475" s="370" t="s">
        <v>162</v>
      </c>
      <c r="D475" s="370" t="s">
        <v>84</v>
      </c>
      <c r="E475" s="370" t="s">
        <v>88</v>
      </c>
      <c r="F475" s="369"/>
      <c r="G475" s="9">
        <f>G476</f>
        <v>20693.830000000002</v>
      </c>
      <c r="H475" s="9">
        <f t="shared" ref="H475:I475" si="225">H476</f>
        <v>22096.11</v>
      </c>
      <c r="I475" s="9">
        <f t="shared" si="225"/>
        <v>23589.1</v>
      </c>
      <c r="J475" s="223"/>
      <c r="K475" s="223"/>
      <c r="L475" s="223"/>
      <c r="M475" s="223"/>
      <c r="N475" s="223"/>
    </row>
    <row r="476" spans="1:14" s="232" customFormat="1" ht="31.5" x14ac:dyDescent="0.25">
      <c r="A476" s="367" t="s">
        <v>119</v>
      </c>
      <c r="B476" s="370" t="s">
        <v>566</v>
      </c>
      <c r="C476" s="370" t="s">
        <v>162</v>
      </c>
      <c r="D476" s="370" t="s">
        <v>84</v>
      </c>
      <c r="E476" s="370" t="s">
        <v>120</v>
      </c>
      <c r="F476" s="369"/>
      <c r="G476" s="9">
        <f>'Пр.4 Ведом23-25'!G380</f>
        <v>20693.830000000002</v>
      </c>
      <c r="H476" s="9">
        <f>'Пр.4 Ведом23-25'!H380</f>
        <v>22096.11</v>
      </c>
      <c r="I476" s="9">
        <f>'Пр.4 Ведом23-25'!I380</f>
        <v>23589.1</v>
      </c>
      <c r="J476" s="223"/>
      <c r="K476" s="223"/>
      <c r="L476" s="223"/>
      <c r="M476" s="223"/>
      <c r="N476" s="223"/>
    </row>
    <row r="477" spans="1:14" s="232" customFormat="1" ht="47.25" x14ac:dyDescent="0.25">
      <c r="A477" s="367" t="s">
        <v>885</v>
      </c>
      <c r="B477" s="370" t="s">
        <v>566</v>
      </c>
      <c r="C477" s="370" t="s">
        <v>162</v>
      </c>
      <c r="D477" s="370" t="s">
        <v>84</v>
      </c>
      <c r="E477" s="370" t="s">
        <v>120</v>
      </c>
      <c r="F477" s="369" t="s">
        <v>242</v>
      </c>
      <c r="G477" s="9">
        <f>G476</f>
        <v>20693.830000000002</v>
      </c>
      <c r="H477" s="9">
        <f t="shared" ref="H477:I477" si="226">H476</f>
        <v>22096.11</v>
      </c>
      <c r="I477" s="9">
        <f t="shared" si="226"/>
        <v>23589.1</v>
      </c>
      <c r="J477" s="223"/>
      <c r="K477" s="223"/>
      <c r="L477" s="223"/>
      <c r="M477" s="223"/>
      <c r="N477" s="223"/>
    </row>
    <row r="478" spans="1:14" s="232" customFormat="1" ht="31.5" x14ac:dyDescent="0.25">
      <c r="A478" s="367" t="s">
        <v>91</v>
      </c>
      <c r="B478" s="370" t="s">
        <v>566</v>
      </c>
      <c r="C478" s="370" t="s">
        <v>162</v>
      </c>
      <c r="D478" s="370" t="s">
        <v>84</v>
      </c>
      <c r="E478" s="370" t="s">
        <v>92</v>
      </c>
      <c r="F478" s="369"/>
      <c r="G478" s="9">
        <f>G479</f>
        <v>3632.38</v>
      </c>
      <c r="H478" s="9">
        <f t="shared" ref="H478:I478" si="227">H479</f>
        <v>3134.14</v>
      </c>
      <c r="I478" s="9">
        <f t="shared" si="227"/>
        <v>3636.19</v>
      </c>
      <c r="J478" s="223"/>
      <c r="K478" s="223"/>
      <c r="L478" s="223"/>
      <c r="M478" s="223"/>
      <c r="N478" s="223"/>
    </row>
    <row r="479" spans="1:14" s="232" customFormat="1" ht="47.25" x14ac:dyDescent="0.25">
      <c r="A479" s="367" t="s">
        <v>93</v>
      </c>
      <c r="B479" s="370" t="s">
        <v>566</v>
      </c>
      <c r="C479" s="370" t="s">
        <v>162</v>
      </c>
      <c r="D479" s="370" t="s">
        <v>84</v>
      </c>
      <c r="E479" s="370" t="s">
        <v>94</v>
      </c>
      <c r="F479" s="369"/>
      <c r="G479" s="9">
        <f>'Пр.4 Ведом23-25'!G382</f>
        <v>3632.38</v>
      </c>
      <c r="H479" s="9">
        <f>'Пр.4 Ведом23-25'!H382</f>
        <v>3134.14</v>
      </c>
      <c r="I479" s="9">
        <f>'Пр.4 Ведом23-25'!I382</f>
        <v>3636.19</v>
      </c>
      <c r="J479" s="223"/>
      <c r="K479" s="223"/>
      <c r="L479" s="223"/>
      <c r="M479" s="223"/>
      <c r="N479" s="223"/>
    </row>
    <row r="480" spans="1:14" s="232" customFormat="1" ht="47.25" x14ac:dyDescent="0.25">
      <c r="A480" s="367" t="s">
        <v>885</v>
      </c>
      <c r="B480" s="370" t="s">
        <v>566</v>
      </c>
      <c r="C480" s="370" t="s">
        <v>162</v>
      </c>
      <c r="D480" s="370" t="s">
        <v>84</v>
      </c>
      <c r="E480" s="370" t="s">
        <v>94</v>
      </c>
      <c r="F480" s="369" t="s">
        <v>242</v>
      </c>
      <c r="G480" s="9">
        <f>G479</f>
        <v>3632.38</v>
      </c>
      <c r="H480" s="9">
        <f t="shared" ref="H480:I480" si="228">H479</f>
        <v>3134.14</v>
      </c>
      <c r="I480" s="9">
        <f t="shared" si="228"/>
        <v>3636.19</v>
      </c>
      <c r="J480" s="223"/>
      <c r="K480" s="223"/>
      <c r="L480" s="223"/>
      <c r="M480" s="223"/>
      <c r="N480" s="223"/>
    </row>
    <row r="481" spans="1:14" s="232" customFormat="1" ht="15.75" x14ac:dyDescent="0.25">
      <c r="A481" s="367" t="s">
        <v>95</v>
      </c>
      <c r="B481" s="370" t="s">
        <v>566</v>
      </c>
      <c r="C481" s="370" t="s">
        <v>162</v>
      </c>
      <c r="D481" s="370" t="s">
        <v>84</v>
      </c>
      <c r="E481" s="370" t="s">
        <v>101</v>
      </c>
      <c r="F481" s="369"/>
      <c r="G481" s="9">
        <f>G482</f>
        <v>72.8</v>
      </c>
      <c r="H481" s="9">
        <f t="shared" ref="H481:I481" si="229">H482</f>
        <v>72.8</v>
      </c>
      <c r="I481" s="9">
        <f t="shared" si="229"/>
        <v>72.8</v>
      </c>
      <c r="J481" s="223"/>
      <c r="K481" s="223"/>
      <c r="L481" s="223"/>
      <c r="M481" s="223"/>
      <c r="N481" s="223"/>
    </row>
    <row r="482" spans="1:14" s="232" customFormat="1" ht="15.75" x14ac:dyDescent="0.25">
      <c r="A482" s="367" t="s">
        <v>226</v>
      </c>
      <c r="B482" s="370" t="s">
        <v>566</v>
      </c>
      <c r="C482" s="370" t="s">
        <v>162</v>
      </c>
      <c r="D482" s="370" t="s">
        <v>84</v>
      </c>
      <c r="E482" s="370" t="s">
        <v>97</v>
      </c>
      <c r="F482" s="369"/>
      <c r="G482" s="9">
        <f>'Пр.4 Ведом23-25'!G384</f>
        <v>72.8</v>
      </c>
      <c r="H482" s="9">
        <f>'Пр.4 Ведом23-25'!H384</f>
        <v>72.8</v>
      </c>
      <c r="I482" s="9">
        <f>'Пр.4 Ведом23-25'!I384</f>
        <v>72.8</v>
      </c>
      <c r="J482" s="223"/>
      <c r="K482" s="223"/>
      <c r="L482" s="223"/>
      <c r="M482" s="223"/>
      <c r="N482" s="223"/>
    </row>
    <row r="483" spans="1:14" s="232" customFormat="1" ht="47.25" x14ac:dyDescent="0.25">
      <c r="A483" s="367" t="s">
        <v>885</v>
      </c>
      <c r="B483" s="370" t="s">
        <v>566</v>
      </c>
      <c r="C483" s="370" t="s">
        <v>162</v>
      </c>
      <c r="D483" s="370" t="s">
        <v>84</v>
      </c>
      <c r="E483" s="370" t="s">
        <v>97</v>
      </c>
      <c r="F483" s="369" t="s">
        <v>242</v>
      </c>
      <c r="G483" s="9">
        <f>G482</f>
        <v>72.8</v>
      </c>
      <c r="H483" s="9">
        <f t="shared" ref="H483:I483" si="230">H482</f>
        <v>72.8</v>
      </c>
      <c r="I483" s="9">
        <f t="shared" si="230"/>
        <v>72.8</v>
      </c>
      <c r="J483" s="223"/>
      <c r="K483" s="223"/>
      <c r="L483" s="223"/>
      <c r="M483" s="223"/>
      <c r="N483" s="223"/>
    </row>
    <row r="484" spans="1:14" s="232" customFormat="1" ht="15.75" x14ac:dyDescent="0.25">
      <c r="A484" s="367" t="s">
        <v>233</v>
      </c>
      <c r="B484" s="370" t="s">
        <v>565</v>
      </c>
      <c r="C484" s="370" t="s">
        <v>135</v>
      </c>
      <c r="D484" s="370"/>
      <c r="E484" s="370"/>
      <c r="F484" s="369"/>
      <c r="G484" s="9">
        <f>G485</f>
        <v>5636.94</v>
      </c>
      <c r="H484" s="9">
        <f t="shared" ref="H484:I485" si="231">H485</f>
        <v>5934.39</v>
      </c>
      <c r="I484" s="9">
        <f t="shared" si="231"/>
        <v>6129.28</v>
      </c>
      <c r="J484" s="223"/>
      <c r="K484" s="223"/>
      <c r="L484" s="223"/>
      <c r="M484" s="223"/>
      <c r="N484" s="223"/>
    </row>
    <row r="485" spans="1:14" s="232" customFormat="1" ht="15.75" x14ac:dyDescent="0.25">
      <c r="A485" s="367" t="s">
        <v>234</v>
      </c>
      <c r="B485" s="370" t="s">
        <v>565</v>
      </c>
      <c r="C485" s="370" t="s">
        <v>135</v>
      </c>
      <c r="D485" s="370" t="s">
        <v>122</v>
      </c>
      <c r="E485" s="370"/>
      <c r="F485" s="369"/>
      <c r="G485" s="9">
        <f>G486</f>
        <v>5636.94</v>
      </c>
      <c r="H485" s="9">
        <f t="shared" si="231"/>
        <v>5934.39</v>
      </c>
      <c r="I485" s="9">
        <f t="shared" si="231"/>
        <v>6129.28</v>
      </c>
      <c r="J485" s="223"/>
      <c r="K485" s="223"/>
      <c r="L485" s="223"/>
      <c r="M485" s="223"/>
      <c r="N485" s="223"/>
    </row>
    <row r="486" spans="1:14" s="232" customFormat="1" ht="15.75" x14ac:dyDescent="0.25">
      <c r="A486" s="367" t="s">
        <v>288</v>
      </c>
      <c r="B486" s="370" t="s">
        <v>566</v>
      </c>
      <c r="C486" s="370" t="s">
        <v>135</v>
      </c>
      <c r="D486" s="370" t="s">
        <v>122</v>
      </c>
      <c r="E486" s="370"/>
      <c r="F486" s="369"/>
      <c r="G486" s="9">
        <f>G487+G490+G493</f>
        <v>5636.94</v>
      </c>
      <c r="H486" s="9">
        <f t="shared" ref="H486:I486" si="232">H487+H490+H493</f>
        <v>5934.39</v>
      </c>
      <c r="I486" s="9">
        <f t="shared" si="232"/>
        <v>6129.28</v>
      </c>
      <c r="J486" s="223"/>
      <c r="K486" s="223"/>
      <c r="L486" s="223"/>
      <c r="M486" s="223"/>
      <c r="N486" s="223"/>
    </row>
    <row r="487" spans="1:14" s="232" customFormat="1" ht="78.75" x14ac:dyDescent="0.25">
      <c r="A487" s="367" t="s">
        <v>87</v>
      </c>
      <c r="B487" s="370" t="s">
        <v>566</v>
      </c>
      <c r="C487" s="370" t="s">
        <v>135</v>
      </c>
      <c r="D487" s="370" t="s">
        <v>122</v>
      </c>
      <c r="E487" s="370" t="s">
        <v>88</v>
      </c>
      <c r="F487" s="369"/>
      <c r="G487" s="9">
        <f>G488</f>
        <v>4677.9399999999996</v>
      </c>
      <c r="H487" s="9">
        <f t="shared" ref="H487:I487" si="233">H488</f>
        <v>4865.05</v>
      </c>
      <c r="I487" s="9">
        <f t="shared" si="233"/>
        <v>5059.6499999999996</v>
      </c>
      <c r="J487" s="223"/>
      <c r="K487" s="223"/>
      <c r="L487" s="223"/>
      <c r="M487" s="223"/>
      <c r="N487" s="223"/>
    </row>
    <row r="488" spans="1:14" s="232" customFormat="1" ht="31.5" x14ac:dyDescent="0.25">
      <c r="A488" s="367" t="s">
        <v>119</v>
      </c>
      <c r="B488" s="370" t="s">
        <v>566</v>
      </c>
      <c r="C488" s="370" t="s">
        <v>135</v>
      </c>
      <c r="D488" s="370" t="s">
        <v>122</v>
      </c>
      <c r="E488" s="370" t="s">
        <v>120</v>
      </c>
      <c r="F488" s="369"/>
      <c r="G488" s="9">
        <f>'Пр.4 Ведом23-25'!G537</f>
        <v>4677.9399999999996</v>
      </c>
      <c r="H488" s="9">
        <f>'Пр.4 Ведом23-25'!H537</f>
        <v>4865.05</v>
      </c>
      <c r="I488" s="9">
        <f>'Пр.4 Ведом23-25'!I537</f>
        <v>5059.6499999999996</v>
      </c>
      <c r="J488" s="223"/>
      <c r="K488" s="223"/>
      <c r="L488" s="223"/>
      <c r="M488" s="223"/>
      <c r="N488" s="223"/>
    </row>
    <row r="489" spans="1:14" s="232" customFormat="1" ht="47.25" x14ac:dyDescent="0.25">
      <c r="A489" s="367" t="s">
        <v>885</v>
      </c>
      <c r="B489" s="370" t="s">
        <v>566</v>
      </c>
      <c r="C489" s="370" t="s">
        <v>135</v>
      </c>
      <c r="D489" s="370" t="s">
        <v>122</v>
      </c>
      <c r="E489" s="370" t="s">
        <v>120</v>
      </c>
      <c r="F489" s="369" t="s">
        <v>242</v>
      </c>
      <c r="G489" s="9">
        <f>G488</f>
        <v>4677.9399999999996</v>
      </c>
      <c r="H489" s="9">
        <f t="shared" ref="H489:I489" si="234">H488</f>
        <v>4865.05</v>
      </c>
      <c r="I489" s="9">
        <f t="shared" si="234"/>
        <v>5059.6499999999996</v>
      </c>
      <c r="J489" s="223"/>
      <c r="K489" s="223"/>
      <c r="L489" s="223"/>
      <c r="M489" s="223"/>
      <c r="N489" s="223"/>
    </row>
    <row r="490" spans="1:14" s="232" customFormat="1" ht="31.5" x14ac:dyDescent="0.25">
      <c r="A490" s="367" t="s">
        <v>91</v>
      </c>
      <c r="B490" s="370" t="s">
        <v>566</v>
      </c>
      <c r="C490" s="370" t="s">
        <v>135</v>
      </c>
      <c r="D490" s="370" t="s">
        <v>122</v>
      </c>
      <c r="E490" s="370" t="s">
        <v>92</v>
      </c>
      <c r="F490" s="369"/>
      <c r="G490" s="9">
        <f>G491</f>
        <v>941.5</v>
      </c>
      <c r="H490" s="9">
        <f t="shared" ref="H490:I490" si="235">H491</f>
        <v>1051.8399999999999</v>
      </c>
      <c r="I490" s="9">
        <f t="shared" si="235"/>
        <v>1052.1300000000001</v>
      </c>
      <c r="J490" s="223"/>
      <c r="K490" s="223"/>
      <c r="L490" s="223"/>
      <c r="M490" s="223"/>
      <c r="N490" s="223"/>
    </row>
    <row r="491" spans="1:14" s="232" customFormat="1" ht="47.25" x14ac:dyDescent="0.25">
      <c r="A491" s="367" t="s">
        <v>93</v>
      </c>
      <c r="B491" s="370" t="s">
        <v>566</v>
      </c>
      <c r="C491" s="370" t="s">
        <v>135</v>
      </c>
      <c r="D491" s="370" t="s">
        <v>122</v>
      </c>
      <c r="E491" s="370" t="s">
        <v>94</v>
      </c>
      <c r="F491" s="369"/>
      <c r="G491" s="9">
        <f>'Пр.4 Ведом23-25'!G539</f>
        <v>941.5</v>
      </c>
      <c r="H491" s="9">
        <f>'Пр.4 Ведом23-25'!H539</f>
        <v>1051.8399999999999</v>
      </c>
      <c r="I491" s="9">
        <f>'Пр.4 Ведом23-25'!I539</f>
        <v>1052.1300000000001</v>
      </c>
      <c r="J491" s="223"/>
      <c r="K491" s="223"/>
      <c r="L491" s="223"/>
      <c r="M491" s="223"/>
      <c r="N491" s="223"/>
    </row>
    <row r="492" spans="1:14" s="232" customFormat="1" ht="47.25" x14ac:dyDescent="0.25">
      <c r="A492" s="367" t="s">
        <v>885</v>
      </c>
      <c r="B492" s="370" t="s">
        <v>566</v>
      </c>
      <c r="C492" s="370" t="s">
        <v>135</v>
      </c>
      <c r="D492" s="370" t="s">
        <v>122</v>
      </c>
      <c r="E492" s="370" t="s">
        <v>94</v>
      </c>
      <c r="F492" s="369" t="s">
        <v>242</v>
      </c>
      <c r="G492" s="9">
        <f>G491</f>
        <v>941.5</v>
      </c>
      <c r="H492" s="9">
        <f t="shared" ref="H492:I492" si="236">H491</f>
        <v>1051.8399999999999</v>
      </c>
      <c r="I492" s="9">
        <f t="shared" si="236"/>
        <v>1052.1300000000001</v>
      </c>
      <c r="J492" s="223"/>
      <c r="K492" s="223"/>
      <c r="L492" s="223"/>
      <c r="M492" s="223"/>
      <c r="N492" s="223"/>
    </row>
    <row r="493" spans="1:14" s="232" customFormat="1" ht="15.75" x14ac:dyDescent="0.25">
      <c r="A493" s="367" t="s">
        <v>95</v>
      </c>
      <c r="B493" s="370" t="s">
        <v>566</v>
      </c>
      <c r="C493" s="370" t="s">
        <v>135</v>
      </c>
      <c r="D493" s="370" t="s">
        <v>122</v>
      </c>
      <c r="E493" s="370" t="s">
        <v>101</v>
      </c>
      <c r="F493" s="369"/>
      <c r="G493" s="9">
        <f>G494</f>
        <v>17.5</v>
      </c>
      <c r="H493" s="9">
        <f t="shared" ref="H493:I493" si="237">H494</f>
        <v>17.5</v>
      </c>
      <c r="I493" s="9">
        <f t="shared" si="237"/>
        <v>17.5</v>
      </c>
      <c r="J493" s="223"/>
      <c r="K493" s="223"/>
      <c r="L493" s="223"/>
      <c r="M493" s="223"/>
      <c r="N493" s="223"/>
    </row>
    <row r="494" spans="1:14" s="232" customFormat="1" ht="15.75" x14ac:dyDescent="0.25">
      <c r="A494" s="367" t="s">
        <v>226</v>
      </c>
      <c r="B494" s="370" t="s">
        <v>566</v>
      </c>
      <c r="C494" s="370" t="s">
        <v>135</v>
      </c>
      <c r="D494" s="370" t="s">
        <v>122</v>
      </c>
      <c r="E494" s="370" t="s">
        <v>97</v>
      </c>
      <c r="F494" s="369"/>
      <c r="G494" s="9">
        <f>'Пр.4 Ведом23-25'!G541</f>
        <v>17.5</v>
      </c>
      <c r="H494" s="9">
        <f>'Пр.4 Ведом23-25'!H541</f>
        <v>17.5</v>
      </c>
      <c r="I494" s="9">
        <f>'Пр.4 Ведом23-25'!I541</f>
        <v>17.5</v>
      </c>
      <c r="J494" s="223"/>
      <c r="K494" s="223"/>
      <c r="L494" s="223"/>
      <c r="M494" s="223"/>
      <c r="N494" s="223"/>
    </row>
    <row r="495" spans="1:14" s="232" customFormat="1" ht="47.25" x14ac:dyDescent="0.25">
      <c r="A495" s="367" t="s">
        <v>885</v>
      </c>
      <c r="B495" s="370" t="s">
        <v>566</v>
      </c>
      <c r="C495" s="370" t="s">
        <v>135</v>
      </c>
      <c r="D495" s="370" t="s">
        <v>122</v>
      </c>
      <c r="E495" s="370" t="s">
        <v>97</v>
      </c>
      <c r="F495" s="369" t="s">
        <v>242</v>
      </c>
      <c r="G495" s="9">
        <f>G494</f>
        <v>17.5</v>
      </c>
      <c r="H495" s="9">
        <f t="shared" ref="H495:I495" si="238">H494</f>
        <v>17.5</v>
      </c>
      <c r="I495" s="9">
        <f t="shared" si="238"/>
        <v>17.5</v>
      </c>
      <c r="J495" s="223"/>
      <c r="K495" s="223"/>
      <c r="L495" s="223"/>
      <c r="M495" s="223"/>
      <c r="N495" s="223"/>
    </row>
    <row r="496" spans="1:14" s="232" customFormat="1" ht="31.5" x14ac:dyDescent="0.25">
      <c r="A496" s="365" t="s">
        <v>630</v>
      </c>
      <c r="B496" s="200" t="s">
        <v>567</v>
      </c>
      <c r="C496" s="200"/>
      <c r="D496" s="370"/>
      <c r="E496" s="200"/>
      <c r="F496" s="369"/>
      <c r="G496" s="35">
        <f>G497+G510</f>
        <v>172.9</v>
      </c>
      <c r="H496" s="35">
        <f t="shared" ref="H496:I496" si="239">H497+H510</f>
        <v>42</v>
      </c>
      <c r="I496" s="35">
        <f t="shared" si="239"/>
        <v>42</v>
      </c>
      <c r="J496" s="223"/>
      <c r="K496" s="223"/>
      <c r="L496" s="223"/>
      <c r="M496" s="223"/>
      <c r="N496" s="223"/>
    </row>
    <row r="497" spans="1:14" s="232" customFormat="1" ht="15.75" x14ac:dyDescent="0.25">
      <c r="A497" s="367" t="s">
        <v>147</v>
      </c>
      <c r="B497" s="370" t="s">
        <v>567</v>
      </c>
      <c r="C497" s="370" t="s">
        <v>148</v>
      </c>
      <c r="D497" s="370"/>
      <c r="E497" s="200"/>
      <c r="F497" s="369"/>
      <c r="G497" s="9">
        <f>G498</f>
        <v>143.4</v>
      </c>
      <c r="H497" s="9">
        <f t="shared" ref="H497:I497" si="240">H498</f>
        <v>42</v>
      </c>
      <c r="I497" s="9">
        <f t="shared" si="240"/>
        <v>42</v>
      </c>
      <c r="J497" s="223"/>
      <c r="K497" s="223"/>
      <c r="L497" s="223"/>
      <c r="M497" s="223"/>
      <c r="N497" s="223"/>
    </row>
    <row r="498" spans="1:14" s="232" customFormat="1" ht="15.75" x14ac:dyDescent="0.25">
      <c r="A498" s="367" t="s">
        <v>149</v>
      </c>
      <c r="B498" s="370" t="s">
        <v>567</v>
      </c>
      <c r="C498" s="370" t="s">
        <v>148</v>
      </c>
      <c r="D498" s="370" t="s">
        <v>123</v>
      </c>
      <c r="E498" s="200"/>
      <c r="F498" s="369"/>
      <c r="G498" s="9">
        <f>G499+G503</f>
        <v>143.4</v>
      </c>
      <c r="H498" s="9">
        <f t="shared" ref="H498:I498" si="241">H499+H503</f>
        <v>42</v>
      </c>
      <c r="I498" s="9">
        <f t="shared" si="241"/>
        <v>42</v>
      </c>
      <c r="J498" s="223"/>
      <c r="K498" s="223"/>
      <c r="L498" s="223"/>
      <c r="M498" s="223"/>
      <c r="N498" s="223"/>
    </row>
    <row r="499" spans="1:14" s="232" customFormat="1" ht="20.45" customHeight="1" x14ac:dyDescent="0.25">
      <c r="A499" s="28" t="s">
        <v>286</v>
      </c>
      <c r="B499" s="370" t="s">
        <v>568</v>
      </c>
      <c r="C499" s="370" t="s">
        <v>148</v>
      </c>
      <c r="D499" s="370" t="s">
        <v>123</v>
      </c>
      <c r="E499" s="370"/>
      <c r="F499" s="369"/>
      <c r="G499" s="9">
        <f>G500</f>
        <v>42</v>
      </c>
      <c r="H499" s="9">
        <f t="shared" ref="H499:I500" si="242">H500</f>
        <v>42</v>
      </c>
      <c r="I499" s="9">
        <f t="shared" si="242"/>
        <v>42</v>
      </c>
      <c r="J499" s="223"/>
      <c r="K499" s="223"/>
      <c r="L499" s="223"/>
      <c r="M499" s="223"/>
      <c r="N499" s="223"/>
    </row>
    <row r="500" spans="1:14" s="232" customFormat="1" ht="31.5" x14ac:dyDescent="0.25">
      <c r="A500" s="367" t="s">
        <v>140</v>
      </c>
      <c r="B500" s="370" t="s">
        <v>568</v>
      </c>
      <c r="C500" s="370" t="s">
        <v>148</v>
      </c>
      <c r="D500" s="370" t="s">
        <v>123</v>
      </c>
      <c r="E500" s="370" t="s">
        <v>141</v>
      </c>
      <c r="F500" s="369"/>
      <c r="G500" s="9">
        <f>G501</f>
        <v>42</v>
      </c>
      <c r="H500" s="9">
        <f t="shared" si="242"/>
        <v>42</v>
      </c>
      <c r="I500" s="9">
        <f t="shared" si="242"/>
        <v>42</v>
      </c>
      <c r="J500" s="223"/>
      <c r="K500" s="223"/>
      <c r="L500" s="223"/>
      <c r="M500" s="223"/>
      <c r="N500" s="223"/>
    </row>
    <row r="501" spans="1:14" s="232" customFormat="1" ht="17.45" customHeight="1" x14ac:dyDescent="0.25">
      <c r="A501" s="367" t="s">
        <v>299</v>
      </c>
      <c r="B501" s="370" t="s">
        <v>568</v>
      </c>
      <c r="C501" s="370" t="s">
        <v>148</v>
      </c>
      <c r="D501" s="370" t="s">
        <v>123</v>
      </c>
      <c r="E501" s="370" t="s">
        <v>298</v>
      </c>
      <c r="F501" s="369"/>
      <c r="G501" s="9">
        <f>'Пр.4 Ведом23-25'!G324</f>
        <v>42</v>
      </c>
      <c r="H501" s="9">
        <f>'Пр.4 Ведом23-25'!H324</f>
        <v>42</v>
      </c>
      <c r="I501" s="9">
        <f>'Пр.4 Ведом23-25'!I324</f>
        <v>42</v>
      </c>
      <c r="J501" s="223"/>
      <c r="K501" s="223"/>
      <c r="L501" s="223"/>
      <c r="M501" s="223"/>
      <c r="N501" s="223"/>
    </row>
    <row r="502" spans="1:14" s="232" customFormat="1" ht="47.45" customHeight="1" x14ac:dyDescent="0.25">
      <c r="A502" s="367" t="s">
        <v>885</v>
      </c>
      <c r="B502" s="370" t="s">
        <v>568</v>
      </c>
      <c r="C502" s="370" t="s">
        <v>148</v>
      </c>
      <c r="D502" s="370" t="s">
        <v>123</v>
      </c>
      <c r="E502" s="370" t="s">
        <v>298</v>
      </c>
      <c r="F502" s="369" t="s">
        <v>242</v>
      </c>
      <c r="G502" s="9">
        <f>G501</f>
        <v>42</v>
      </c>
      <c r="H502" s="9">
        <f t="shared" ref="H502:I502" si="243">H501</f>
        <v>42</v>
      </c>
      <c r="I502" s="9">
        <f t="shared" si="243"/>
        <v>42</v>
      </c>
      <c r="J502" s="223"/>
      <c r="K502" s="223"/>
      <c r="L502" s="223"/>
      <c r="M502" s="223"/>
      <c r="N502" s="223"/>
    </row>
    <row r="503" spans="1:14" s="232" customFormat="1" ht="31.5" x14ac:dyDescent="0.25">
      <c r="A503" s="21" t="s">
        <v>295</v>
      </c>
      <c r="B503" s="370" t="s">
        <v>569</v>
      </c>
      <c r="C503" s="370" t="s">
        <v>148</v>
      </c>
      <c r="D503" s="370" t="s">
        <v>123</v>
      </c>
      <c r="E503" s="370"/>
      <c r="F503" s="369"/>
      <c r="G503" s="9">
        <f>G504</f>
        <v>101.4</v>
      </c>
      <c r="H503" s="9">
        <f t="shared" ref="H503:I504" si="244">H504</f>
        <v>0</v>
      </c>
      <c r="I503" s="9">
        <f t="shared" si="244"/>
        <v>0</v>
      </c>
      <c r="J503" s="223"/>
      <c r="K503" s="223"/>
      <c r="L503" s="223"/>
      <c r="M503" s="223"/>
      <c r="N503" s="223"/>
    </row>
    <row r="504" spans="1:14" s="112" customFormat="1" ht="48.2" customHeight="1" x14ac:dyDescent="0.25">
      <c r="A504" s="367" t="s">
        <v>87</v>
      </c>
      <c r="B504" s="370" t="s">
        <v>569</v>
      </c>
      <c r="C504" s="370" t="s">
        <v>148</v>
      </c>
      <c r="D504" s="370" t="s">
        <v>123</v>
      </c>
      <c r="E504" s="370" t="s">
        <v>88</v>
      </c>
      <c r="F504" s="369"/>
      <c r="G504" s="9">
        <f>G505</f>
        <v>101.4</v>
      </c>
      <c r="H504" s="9">
        <f t="shared" si="244"/>
        <v>0</v>
      </c>
      <c r="I504" s="9">
        <f t="shared" si="244"/>
        <v>0</v>
      </c>
      <c r="J504" s="223"/>
      <c r="K504" s="223"/>
      <c r="L504" s="223"/>
      <c r="M504" s="223"/>
      <c r="N504" s="223"/>
    </row>
    <row r="505" spans="1:14" s="112" customFormat="1" ht="15" customHeight="1" x14ac:dyDescent="0.25">
      <c r="A505" s="29" t="s">
        <v>171</v>
      </c>
      <c r="B505" s="370" t="s">
        <v>569</v>
      </c>
      <c r="C505" s="370" t="s">
        <v>148</v>
      </c>
      <c r="D505" s="370" t="s">
        <v>123</v>
      </c>
      <c r="E505" s="370" t="s">
        <v>120</v>
      </c>
      <c r="F505" s="369"/>
      <c r="G505" s="9">
        <f>'Пр.4 Ведом23-25'!G327</f>
        <v>101.4</v>
      </c>
      <c r="H505" s="9">
        <f>'Пр.4 Ведом23-25'!H327</f>
        <v>0</v>
      </c>
      <c r="I505" s="9">
        <f>'Пр.4 Ведом23-25'!I327</f>
        <v>0</v>
      </c>
      <c r="J505" s="223"/>
      <c r="K505" s="223"/>
      <c r="L505" s="223"/>
      <c r="M505" s="223"/>
      <c r="N505" s="223"/>
    </row>
    <row r="506" spans="1:14" s="232" customFormat="1" ht="49.15" customHeight="1" x14ac:dyDescent="0.25">
      <c r="A506" s="367" t="s">
        <v>885</v>
      </c>
      <c r="B506" s="370" t="s">
        <v>569</v>
      </c>
      <c r="C506" s="370" t="s">
        <v>148</v>
      </c>
      <c r="D506" s="370" t="s">
        <v>123</v>
      </c>
      <c r="E506" s="370" t="s">
        <v>120</v>
      </c>
      <c r="F506" s="369" t="s">
        <v>242</v>
      </c>
      <c r="G506" s="9">
        <f>G505</f>
        <v>101.4</v>
      </c>
      <c r="H506" s="9">
        <f t="shared" ref="H506:I506" si="245">H505</f>
        <v>0</v>
      </c>
      <c r="I506" s="9">
        <f t="shared" si="245"/>
        <v>0</v>
      </c>
      <c r="J506" s="223"/>
      <c r="K506" s="223"/>
      <c r="L506" s="223"/>
      <c r="M506" s="223"/>
      <c r="N506" s="223"/>
    </row>
    <row r="507" spans="1:14" s="112" customFormat="1" ht="35.450000000000003" hidden="1" customHeight="1" x14ac:dyDescent="0.25">
      <c r="A507" s="367" t="s">
        <v>91</v>
      </c>
      <c r="B507" s="370" t="s">
        <v>569</v>
      </c>
      <c r="C507" s="370" t="s">
        <v>148</v>
      </c>
      <c r="D507" s="370" t="s">
        <v>123</v>
      </c>
      <c r="E507" s="370" t="s">
        <v>92</v>
      </c>
      <c r="F507" s="369"/>
      <c r="G507" s="9">
        <f>G508</f>
        <v>0</v>
      </c>
      <c r="H507" s="9">
        <f t="shared" ref="H507:I507" si="246">H508</f>
        <v>0</v>
      </c>
      <c r="I507" s="9">
        <f t="shared" si="246"/>
        <v>0</v>
      </c>
      <c r="J507" s="223"/>
      <c r="K507" s="223"/>
      <c r="L507" s="223"/>
      <c r="M507" s="223"/>
      <c r="N507" s="223"/>
    </row>
    <row r="508" spans="1:14" s="112" customFormat="1" ht="37.15" hidden="1" customHeight="1" x14ac:dyDescent="0.25">
      <c r="A508" s="367" t="s">
        <v>93</v>
      </c>
      <c r="B508" s="370" t="s">
        <v>569</v>
      </c>
      <c r="C508" s="370" t="s">
        <v>148</v>
      </c>
      <c r="D508" s="370" t="s">
        <v>123</v>
      </c>
      <c r="E508" s="370" t="s">
        <v>94</v>
      </c>
      <c r="F508" s="369"/>
      <c r="G508" s="9">
        <f>'Пр.4 Ведом23-25'!G329</f>
        <v>0</v>
      </c>
      <c r="H508" s="9">
        <f>'Пр.4 Ведом23-25'!H329</f>
        <v>0</v>
      </c>
      <c r="I508" s="9">
        <f>'Пр.4 Ведом23-25'!I329</f>
        <v>0</v>
      </c>
      <c r="J508" s="223"/>
      <c r="K508" s="223"/>
      <c r="L508" s="223"/>
      <c r="M508" s="223"/>
      <c r="N508" s="223"/>
    </row>
    <row r="509" spans="1:14" s="232" customFormat="1" ht="51" hidden="1" customHeight="1" x14ac:dyDescent="0.25">
      <c r="A509" s="367" t="s">
        <v>885</v>
      </c>
      <c r="B509" s="370" t="s">
        <v>569</v>
      </c>
      <c r="C509" s="370" t="s">
        <v>148</v>
      </c>
      <c r="D509" s="370" t="s">
        <v>123</v>
      </c>
      <c r="E509" s="370" t="s">
        <v>94</v>
      </c>
      <c r="F509" s="369" t="s">
        <v>242</v>
      </c>
      <c r="G509" s="9">
        <f>G508</f>
        <v>0</v>
      </c>
      <c r="H509" s="9">
        <f t="shared" ref="H509:I509" si="247">H508</f>
        <v>0</v>
      </c>
      <c r="I509" s="9">
        <f t="shared" si="247"/>
        <v>0</v>
      </c>
      <c r="J509" s="223"/>
      <c r="K509" s="223"/>
      <c r="L509" s="223"/>
      <c r="M509" s="223"/>
      <c r="N509" s="223"/>
    </row>
    <row r="510" spans="1:14" s="232" customFormat="1" ht="15.75" x14ac:dyDescent="0.25">
      <c r="A510" s="44" t="s">
        <v>161</v>
      </c>
      <c r="B510" s="370" t="s">
        <v>567</v>
      </c>
      <c r="C510" s="370" t="s">
        <v>162</v>
      </c>
      <c r="D510" s="370"/>
      <c r="E510" s="370"/>
      <c r="F510" s="369"/>
      <c r="G510" s="9">
        <f>G511</f>
        <v>29.5</v>
      </c>
      <c r="H510" s="9">
        <f t="shared" ref="H510:I510" si="248">H511</f>
        <v>0</v>
      </c>
      <c r="I510" s="9">
        <f t="shared" si="248"/>
        <v>0</v>
      </c>
      <c r="J510" s="223"/>
      <c r="K510" s="223"/>
      <c r="L510" s="223"/>
      <c r="M510" s="223"/>
      <c r="N510" s="223"/>
    </row>
    <row r="511" spans="1:14" s="232" customFormat="1" ht="15.75" x14ac:dyDescent="0.25">
      <c r="A511" s="44" t="s">
        <v>163</v>
      </c>
      <c r="B511" s="370" t="s">
        <v>567</v>
      </c>
      <c r="C511" s="370" t="s">
        <v>162</v>
      </c>
      <c r="D511" s="370" t="s">
        <v>84</v>
      </c>
      <c r="E511" s="370"/>
      <c r="F511" s="369"/>
      <c r="G511" s="9">
        <f>G519+G523+G527+G512</f>
        <v>29.5</v>
      </c>
      <c r="H511" s="9">
        <f t="shared" ref="H511:I511" si="249">H519+H523+H527+H512</f>
        <v>0</v>
      </c>
      <c r="I511" s="9">
        <f t="shared" si="249"/>
        <v>0</v>
      </c>
      <c r="J511" s="223"/>
      <c r="K511" s="223"/>
      <c r="L511" s="223"/>
      <c r="M511" s="223"/>
      <c r="N511" s="223"/>
    </row>
    <row r="512" spans="1:14" s="232" customFormat="1" ht="31.5" hidden="1" x14ac:dyDescent="0.25">
      <c r="A512" s="21" t="s">
        <v>295</v>
      </c>
      <c r="B512" s="370" t="s">
        <v>569</v>
      </c>
      <c r="C512" s="370" t="s">
        <v>162</v>
      </c>
      <c r="D512" s="370" t="s">
        <v>84</v>
      </c>
      <c r="E512" s="370"/>
      <c r="F512" s="369"/>
      <c r="G512" s="9">
        <f>G513+G516</f>
        <v>0</v>
      </c>
      <c r="H512" s="9">
        <f t="shared" ref="H512:I512" si="250">H513+H516</f>
        <v>0</v>
      </c>
      <c r="I512" s="9">
        <f t="shared" si="250"/>
        <v>0</v>
      </c>
      <c r="J512" s="223"/>
      <c r="K512" s="223"/>
      <c r="L512" s="223"/>
      <c r="M512" s="223"/>
      <c r="N512" s="223"/>
    </row>
    <row r="513" spans="1:14" s="232" customFormat="1" ht="78.75" hidden="1" x14ac:dyDescent="0.25">
      <c r="A513" s="367" t="s">
        <v>87</v>
      </c>
      <c r="B513" s="370" t="s">
        <v>569</v>
      </c>
      <c r="C513" s="370" t="s">
        <v>162</v>
      </c>
      <c r="D513" s="370" t="s">
        <v>84</v>
      </c>
      <c r="E513" s="370" t="s">
        <v>88</v>
      </c>
      <c r="F513" s="369"/>
      <c r="G513" s="9">
        <f>G514</f>
        <v>0</v>
      </c>
      <c r="H513" s="9">
        <f t="shared" ref="H513:I513" si="251">H514</f>
        <v>0</v>
      </c>
      <c r="I513" s="9">
        <f t="shared" si="251"/>
        <v>0</v>
      </c>
      <c r="J513" s="223"/>
      <c r="K513" s="223"/>
      <c r="L513" s="223"/>
      <c r="M513" s="223"/>
      <c r="N513" s="223"/>
    </row>
    <row r="514" spans="1:14" s="232" customFormat="1" ht="31.5" hidden="1" x14ac:dyDescent="0.25">
      <c r="A514" s="367" t="s">
        <v>119</v>
      </c>
      <c r="B514" s="370" t="s">
        <v>569</v>
      </c>
      <c r="C514" s="370" t="s">
        <v>162</v>
      </c>
      <c r="D514" s="370" t="s">
        <v>84</v>
      </c>
      <c r="E514" s="370" t="s">
        <v>120</v>
      </c>
      <c r="F514" s="369"/>
      <c r="G514" s="9">
        <f>'Пр.4 Ведом23-25'!G388</f>
        <v>0</v>
      </c>
      <c r="H514" s="9">
        <f>'Пр.4 Ведом23-25'!H388</f>
        <v>0</v>
      </c>
      <c r="I514" s="9">
        <f>'Пр.4 Ведом23-25'!I388</f>
        <v>0</v>
      </c>
      <c r="J514" s="223"/>
      <c r="K514" s="223"/>
      <c r="L514" s="223"/>
      <c r="M514" s="223"/>
      <c r="N514" s="223"/>
    </row>
    <row r="515" spans="1:14" s="232" customFormat="1" ht="47.25" hidden="1" x14ac:dyDescent="0.25">
      <c r="A515" s="367" t="s">
        <v>885</v>
      </c>
      <c r="B515" s="370" t="s">
        <v>569</v>
      </c>
      <c r="C515" s="370" t="s">
        <v>162</v>
      </c>
      <c r="D515" s="370" t="s">
        <v>84</v>
      </c>
      <c r="E515" s="370" t="s">
        <v>120</v>
      </c>
      <c r="F515" s="369" t="s">
        <v>242</v>
      </c>
      <c r="G515" s="9">
        <f>G514</f>
        <v>0</v>
      </c>
      <c r="H515" s="9">
        <f t="shared" ref="H515:I515" si="252">H514</f>
        <v>0</v>
      </c>
      <c r="I515" s="9">
        <f t="shared" si="252"/>
        <v>0</v>
      </c>
      <c r="J515" s="223"/>
      <c r="K515" s="223"/>
      <c r="L515" s="223"/>
      <c r="M515" s="223"/>
      <c r="N515" s="223"/>
    </row>
    <row r="516" spans="1:14" s="232" customFormat="1" ht="31.5" hidden="1" x14ac:dyDescent="0.25">
      <c r="A516" s="367" t="s">
        <v>91</v>
      </c>
      <c r="B516" s="370" t="s">
        <v>569</v>
      </c>
      <c r="C516" s="370" t="s">
        <v>162</v>
      </c>
      <c r="D516" s="370" t="s">
        <v>84</v>
      </c>
      <c r="E516" s="370" t="s">
        <v>92</v>
      </c>
      <c r="F516" s="369"/>
      <c r="G516" s="9">
        <f>G517</f>
        <v>0</v>
      </c>
      <c r="H516" s="9">
        <f t="shared" ref="H516:I516" si="253">H517</f>
        <v>0</v>
      </c>
      <c r="I516" s="9">
        <f t="shared" si="253"/>
        <v>0</v>
      </c>
      <c r="J516" s="223"/>
      <c r="K516" s="223"/>
      <c r="L516" s="223"/>
      <c r="M516" s="223"/>
      <c r="N516" s="223"/>
    </row>
    <row r="517" spans="1:14" s="232" customFormat="1" ht="47.25" hidden="1" x14ac:dyDescent="0.25">
      <c r="A517" s="367" t="s">
        <v>93</v>
      </c>
      <c r="B517" s="370" t="s">
        <v>569</v>
      </c>
      <c r="C517" s="370" t="s">
        <v>162</v>
      </c>
      <c r="D517" s="370" t="s">
        <v>84</v>
      </c>
      <c r="E517" s="370" t="s">
        <v>94</v>
      </c>
      <c r="F517" s="369"/>
      <c r="G517" s="9">
        <f>'Пр.4 Ведом23-25'!G390</f>
        <v>0</v>
      </c>
      <c r="H517" s="9">
        <f>'Пр.4 Ведом23-25'!H390</f>
        <v>0</v>
      </c>
      <c r="I517" s="9">
        <f>'Пр.4 Ведом23-25'!I390</f>
        <v>0</v>
      </c>
      <c r="J517" s="223"/>
      <c r="K517" s="223"/>
      <c r="L517" s="223"/>
      <c r="M517" s="223"/>
      <c r="N517" s="223"/>
    </row>
    <row r="518" spans="1:14" s="232" customFormat="1" ht="47.25" hidden="1" x14ac:dyDescent="0.25">
      <c r="A518" s="367" t="s">
        <v>885</v>
      </c>
      <c r="B518" s="370" t="s">
        <v>569</v>
      </c>
      <c r="C518" s="370" t="s">
        <v>162</v>
      </c>
      <c r="D518" s="370" t="s">
        <v>84</v>
      </c>
      <c r="E518" s="370" t="s">
        <v>94</v>
      </c>
      <c r="F518" s="369" t="s">
        <v>242</v>
      </c>
      <c r="G518" s="9">
        <f>G517</f>
        <v>0</v>
      </c>
      <c r="H518" s="9">
        <f t="shared" ref="H518:I518" si="254">H517</f>
        <v>0</v>
      </c>
      <c r="I518" s="9">
        <f t="shared" si="254"/>
        <v>0</v>
      </c>
      <c r="J518" s="223"/>
      <c r="K518" s="223"/>
      <c r="L518" s="223"/>
      <c r="M518" s="223"/>
      <c r="N518" s="223"/>
    </row>
    <row r="519" spans="1:14" s="232" customFormat="1" ht="31.5" x14ac:dyDescent="0.25">
      <c r="A519" s="367" t="s">
        <v>786</v>
      </c>
      <c r="B519" s="370" t="s">
        <v>787</v>
      </c>
      <c r="C519" s="370" t="s">
        <v>162</v>
      </c>
      <c r="D519" s="370" t="s">
        <v>84</v>
      </c>
      <c r="E519" s="370"/>
      <c r="F519" s="369"/>
      <c r="G519" s="9">
        <f>G520</f>
        <v>29.5</v>
      </c>
      <c r="H519" s="9">
        <f t="shared" ref="H519:I520" si="255">H520</f>
        <v>0</v>
      </c>
      <c r="I519" s="9">
        <f t="shared" si="255"/>
        <v>0</v>
      </c>
      <c r="J519" s="223"/>
      <c r="K519" s="223"/>
      <c r="L519" s="223"/>
      <c r="M519" s="223"/>
      <c r="N519" s="223"/>
    </row>
    <row r="520" spans="1:14" s="232" customFormat="1" ht="47.25" x14ac:dyDescent="0.25">
      <c r="A520" s="367" t="s">
        <v>152</v>
      </c>
      <c r="B520" s="370" t="s">
        <v>787</v>
      </c>
      <c r="C520" s="370" t="s">
        <v>162</v>
      </c>
      <c r="D520" s="370" t="s">
        <v>84</v>
      </c>
      <c r="E520" s="370" t="s">
        <v>153</v>
      </c>
      <c r="F520" s="369"/>
      <c r="G520" s="9">
        <f>G521</f>
        <v>29.5</v>
      </c>
      <c r="H520" s="9">
        <f t="shared" si="255"/>
        <v>0</v>
      </c>
      <c r="I520" s="9">
        <f t="shared" si="255"/>
        <v>0</v>
      </c>
      <c r="J520" s="223"/>
      <c r="K520" s="223"/>
      <c r="L520" s="223"/>
      <c r="M520" s="223"/>
      <c r="N520" s="223"/>
    </row>
    <row r="521" spans="1:14" s="232" customFormat="1" ht="15.75" x14ac:dyDescent="0.25">
      <c r="A521" s="367" t="s">
        <v>154</v>
      </c>
      <c r="B521" s="370" t="s">
        <v>787</v>
      </c>
      <c r="C521" s="370" t="s">
        <v>162</v>
      </c>
      <c r="D521" s="370" t="s">
        <v>84</v>
      </c>
      <c r="E521" s="370" t="s">
        <v>155</v>
      </c>
      <c r="F521" s="369"/>
      <c r="G521" s="9">
        <f>'Пр.4 Ведом23-25'!G393</f>
        <v>29.5</v>
      </c>
      <c r="H521" s="9">
        <f>'Пр.4 Ведом23-25'!H393</f>
        <v>0</v>
      </c>
      <c r="I521" s="9">
        <f>'Пр.4 Ведом23-25'!I393</f>
        <v>0</v>
      </c>
      <c r="J521" s="223"/>
      <c r="K521" s="223"/>
      <c r="L521" s="223"/>
      <c r="M521" s="223"/>
      <c r="N521" s="223"/>
    </row>
    <row r="522" spans="1:14" s="232" customFormat="1" ht="47.25" x14ac:dyDescent="0.25">
      <c r="A522" s="367" t="s">
        <v>885</v>
      </c>
      <c r="B522" s="370" t="s">
        <v>787</v>
      </c>
      <c r="C522" s="370" t="s">
        <v>162</v>
      </c>
      <c r="D522" s="370" t="s">
        <v>84</v>
      </c>
      <c r="E522" s="370" t="s">
        <v>155</v>
      </c>
      <c r="F522" s="369" t="s">
        <v>242</v>
      </c>
      <c r="G522" s="9">
        <f>G521</f>
        <v>29.5</v>
      </c>
      <c r="H522" s="9">
        <f t="shared" ref="H522:I522" si="256">H521</f>
        <v>0</v>
      </c>
      <c r="I522" s="9">
        <f t="shared" si="256"/>
        <v>0</v>
      </c>
      <c r="J522" s="223"/>
      <c r="K522" s="223"/>
      <c r="L522" s="223"/>
      <c r="M522" s="223"/>
      <c r="N522" s="223"/>
    </row>
    <row r="523" spans="1:14" s="232" customFormat="1" ht="31.5" hidden="1" x14ac:dyDescent="0.25">
      <c r="A523" s="367" t="s">
        <v>156</v>
      </c>
      <c r="B523" s="370" t="s">
        <v>831</v>
      </c>
      <c r="C523" s="370" t="s">
        <v>162</v>
      </c>
      <c r="D523" s="370" t="s">
        <v>84</v>
      </c>
      <c r="E523" s="370"/>
      <c r="F523" s="369"/>
      <c r="G523" s="9">
        <f>G524</f>
        <v>0</v>
      </c>
      <c r="H523" s="9">
        <f t="shared" ref="H523:I524" si="257">H524</f>
        <v>0</v>
      </c>
      <c r="I523" s="9">
        <f t="shared" si="257"/>
        <v>0</v>
      </c>
      <c r="J523" s="223"/>
      <c r="K523" s="223"/>
      <c r="L523" s="223"/>
      <c r="M523" s="223"/>
      <c r="N523" s="223"/>
    </row>
    <row r="524" spans="1:14" s="232" customFormat="1" ht="47.25" hidden="1" x14ac:dyDescent="0.25">
      <c r="A524" s="367" t="s">
        <v>152</v>
      </c>
      <c r="B524" s="370" t="s">
        <v>831</v>
      </c>
      <c r="C524" s="370" t="s">
        <v>162</v>
      </c>
      <c r="D524" s="370" t="s">
        <v>84</v>
      </c>
      <c r="E524" s="370" t="s">
        <v>153</v>
      </c>
      <c r="F524" s="369"/>
      <c r="G524" s="9">
        <f>G525</f>
        <v>0</v>
      </c>
      <c r="H524" s="9">
        <f t="shared" si="257"/>
        <v>0</v>
      </c>
      <c r="I524" s="9">
        <f t="shared" si="257"/>
        <v>0</v>
      </c>
      <c r="J524" s="223"/>
      <c r="K524" s="223"/>
      <c r="L524" s="223"/>
      <c r="M524" s="223"/>
      <c r="N524" s="223"/>
    </row>
    <row r="525" spans="1:14" s="232" customFormat="1" ht="15.75" hidden="1" x14ac:dyDescent="0.25">
      <c r="A525" s="367" t="s">
        <v>154</v>
      </c>
      <c r="B525" s="370" t="s">
        <v>831</v>
      </c>
      <c r="C525" s="370" t="s">
        <v>162</v>
      </c>
      <c r="D525" s="370" t="s">
        <v>84</v>
      </c>
      <c r="E525" s="370" t="s">
        <v>155</v>
      </c>
      <c r="F525" s="369"/>
      <c r="G525" s="9">
        <f>'Пр.4 Ведом23-25'!G395</f>
        <v>0</v>
      </c>
      <c r="H525" s="9">
        <f>'Пр.4 Ведом23-25'!H395</f>
        <v>0</v>
      </c>
      <c r="I525" s="9">
        <f>'Пр.4 Ведом23-25'!I395</f>
        <v>0</v>
      </c>
      <c r="J525" s="223"/>
      <c r="K525" s="223"/>
      <c r="L525" s="223"/>
      <c r="M525" s="223"/>
      <c r="N525" s="223"/>
    </row>
    <row r="526" spans="1:14" s="232" customFormat="1" ht="47.25" hidden="1" x14ac:dyDescent="0.25">
      <c r="A526" s="367" t="s">
        <v>885</v>
      </c>
      <c r="B526" s="370" t="s">
        <v>831</v>
      </c>
      <c r="C526" s="370" t="s">
        <v>162</v>
      </c>
      <c r="D526" s="370" t="s">
        <v>84</v>
      </c>
      <c r="E526" s="370" t="s">
        <v>155</v>
      </c>
      <c r="F526" s="369" t="s">
        <v>242</v>
      </c>
      <c r="G526" s="9">
        <f>G525</f>
        <v>0</v>
      </c>
      <c r="H526" s="9">
        <f t="shared" ref="H526:I526" si="258">H525</f>
        <v>0</v>
      </c>
      <c r="I526" s="9">
        <f t="shared" si="258"/>
        <v>0</v>
      </c>
      <c r="J526" s="223"/>
      <c r="K526" s="223"/>
      <c r="L526" s="223"/>
      <c r="M526" s="223"/>
      <c r="N526" s="223"/>
    </row>
    <row r="527" spans="1:14" s="232" customFormat="1" ht="31.5" hidden="1" x14ac:dyDescent="0.25">
      <c r="A527" s="367" t="s">
        <v>863</v>
      </c>
      <c r="B527" s="370" t="s">
        <v>832</v>
      </c>
      <c r="C527" s="370" t="s">
        <v>162</v>
      </c>
      <c r="D527" s="370" t="s">
        <v>84</v>
      </c>
      <c r="E527" s="370"/>
      <c r="F527" s="369"/>
      <c r="G527" s="9">
        <f>G528</f>
        <v>0</v>
      </c>
      <c r="H527" s="9">
        <f t="shared" ref="H527:I528" si="259">H528</f>
        <v>0</v>
      </c>
      <c r="I527" s="9">
        <f t="shared" si="259"/>
        <v>0</v>
      </c>
      <c r="J527" s="223"/>
      <c r="K527" s="223"/>
      <c r="L527" s="223"/>
      <c r="M527" s="223"/>
      <c r="N527" s="223"/>
    </row>
    <row r="528" spans="1:14" s="232" customFormat="1" ht="47.25" hidden="1" x14ac:dyDescent="0.25">
      <c r="A528" s="367" t="s">
        <v>152</v>
      </c>
      <c r="B528" s="370" t="s">
        <v>832</v>
      </c>
      <c r="C528" s="370" t="s">
        <v>162</v>
      </c>
      <c r="D528" s="370" t="s">
        <v>84</v>
      </c>
      <c r="E528" s="370" t="s">
        <v>153</v>
      </c>
      <c r="F528" s="369"/>
      <c r="G528" s="9">
        <f>G529</f>
        <v>0</v>
      </c>
      <c r="H528" s="9">
        <f t="shared" si="259"/>
        <v>0</v>
      </c>
      <c r="I528" s="9">
        <f t="shared" si="259"/>
        <v>0</v>
      </c>
      <c r="J528" s="223"/>
      <c r="K528" s="223"/>
      <c r="L528" s="223"/>
      <c r="M528" s="223"/>
      <c r="N528" s="223"/>
    </row>
    <row r="529" spans="1:14" s="232" customFormat="1" ht="15.75" hidden="1" x14ac:dyDescent="0.25">
      <c r="A529" s="367" t="s">
        <v>154</v>
      </c>
      <c r="B529" s="370" t="s">
        <v>832</v>
      </c>
      <c r="C529" s="370" t="s">
        <v>162</v>
      </c>
      <c r="D529" s="370" t="s">
        <v>84</v>
      </c>
      <c r="E529" s="370" t="s">
        <v>155</v>
      </c>
      <c r="F529" s="369"/>
      <c r="G529" s="9">
        <f>'Пр.4 Ведом23-25'!G399</f>
        <v>0</v>
      </c>
      <c r="H529" s="9">
        <f>'Пр.4 Ведом23-25'!H399</f>
        <v>0</v>
      </c>
      <c r="I529" s="9">
        <f>'Пр.4 Ведом23-25'!I399</f>
        <v>0</v>
      </c>
      <c r="J529" s="223"/>
      <c r="K529" s="223"/>
      <c r="L529" s="223"/>
      <c r="M529" s="223"/>
      <c r="N529" s="223"/>
    </row>
    <row r="530" spans="1:14" s="232" customFormat="1" ht="47.25" hidden="1" x14ac:dyDescent="0.25">
      <c r="A530" s="367" t="s">
        <v>885</v>
      </c>
      <c r="B530" s="370" t="s">
        <v>832</v>
      </c>
      <c r="C530" s="370" t="s">
        <v>162</v>
      </c>
      <c r="D530" s="370" t="s">
        <v>84</v>
      </c>
      <c r="E530" s="370" t="s">
        <v>155</v>
      </c>
      <c r="F530" s="369" t="s">
        <v>242</v>
      </c>
      <c r="G530" s="9">
        <f>G529</f>
        <v>0</v>
      </c>
      <c r="H530" s="9">
        <f t="shared" ref="H530:I530" si="260">H529</f>
        <v>0</v>
      </c>
      <c r="I530" s="9">
        <f t="shared" si="260"/>
        <v>0</v>
      </c>
      <c r="J530" s="223"/>
      <c r="K530" s="223"/>
      <c r="L530" s="223"/>
      <c r="M530" s="223"/>
      <c r="N530" s="223"/>
    </row>
    <row r="531" spans="1:14" s="112" customFormat="1" ht="33.75" customHeight="1" x14ac:dyDescent="0.25">
      <c r="A531" s="199" t="s">
        <v>385</v>
      </c>
      <c r="B531" s="200" t="s">
        <v>570</v>
      </c>
      <c r="C531" s="200"/>
      <c r="D531" s="369"/>
      <c r="E531" s="200"/>
      <c r="F531" s="369"/>
      <c r="G531" s="35">
        <f>G538+G532+G552</f>
        <v>2404</v>
      </c>
      <c r="H531" s="35">
        <f t="shared" ref="H531:I531" si="261">H538+H532+H552</f>
        <v>1505</v>
      </c>
      <c r="I531" s="35">
        <f t="shared" si="261"/>
        <v>1221</v>
      </c>
      <c r="J531" s="223"/>
      <c r="K531" s="223"/>
      <c r="L531" s="223"/>
      <c r="M531" s="223"/>
      <c r="N531" s="223"/>
    </row>
    <row r="532" spans="1:14" s="232" customFormat="1" ht="15.75" x14ac:dyDescent="0.25">
      <c r="A532" s="367" t="s">
        <v>147</v>
      </c>
      <c r="B532" s="370" t="s">
        <v>570</v>
      </c>
      <c r="C532" s="370" t="s">
        <v>148</v>
      </c>
      <c r="D532" s="370"/>
      <c r="E532" s="200"/>
      <c r="F532" s="369"/>
      <c r="G532" s="9">
        <f>G533</f>
        <v>473</v>
      </c>
      <c r="H532" s="9">
        <f t="shared" ref="H532:I535" si="262">H533</f>
        <v>344</v>
      </c>
      <c r="I532" s="9">
        <f t="shared" si="262"/>
        <v>60</v>
      </c>
      <c r="J532" s="223"/>
      <c r="K532" s="223"/>
      <c r="L532" s="223"/>
      <c r="M532" s="223"/>
      <c r="N532" s="223"/>
    </row>
    <row r="533" spans="1:14" s="232" customFormat="1" ht="15.75" x14ac:dyDescent="0.25">
      <c r="A533" s="367" t="s">
        <v>149</v>
      </c>
      <c r="B533" s="370" t="s">
        <v>570</v>
      </c>
      <c r="C533" s="370" t="s">
        <v>148</v>
      </c>
      <c r="D533" s="370" t="s">
        <v>123</v>
      </c>
      <c r="E533" s="200"/>
      <c r="F533" s="369"/>
      <c r="G533" s="9">
        <f>G534</f>
        <v>473</v>
      </c>
      <c r="H533" s="9">
        <f t="shared" si="262"/>
        <v>344</v>
      </c>
      <c r="I533" s="9">
        <f t="shared" si="262"/>
        <v>60</v>
      </c>
      <c r="J533" s="223"/>
      <c r="K533" s="223"/>
      <c r="L533" s="223"/>
      <c r="M533" s="223"/>
      <c r="N533" s="223"/>
    </row>
    <row r="534" spans="1:14" s="232" customFormat="1" ht="47.25" x14ac:dyDescent="0.25">
      <c r="A534" s="367" t="s">
        <v>309</v>
      </c>
      <c r="B534" s="370" t="s">
        <v>571</v>
      </c>
      <c r="C534" s="370" t="s">
        <v>148</v>
      </c>
      <c r="D534" s="370" t="s">
        <v>123</v>
      </c>
      <c r="E534" s="370"/>
      <c r="F534" s="369"/>
      <c r="G534" s="9">
        <f>G535</f>
        <v>473</v>
      </c>
      <c r="H534" s="9">
        <f t="shared" si="262"/>
        <v>344</v>
      </c>
      <c r="I534" s="9">
        <f t="shared" si="262"/>
        <v>60</v>
      </c>
      <c r="J534" s="223"/>
      <c r="K534" s="223"/>
      <c r="L534" s="223"/>
      <c r="M534" s="223"/>
      <c r="N534" s="223"/>
    </row>
    <row r="535" spans="1:14" s="232" customFormat="1" ht="78.75" x14ac:dyDescent="0.25">
      <c r="A535" s="367" t="s">
        <v>87</v>
      </c>
      <c r="B535" s="370" t="s">
        <v>571</v>
      </c>
      <c r="C535" s="370" t="s">
        <v>148</v>
      </c>
      <c r="D535" s="370" t="s">
        <v>123</v>
      </c>
      <c r="E535" s="370" t="s">
        <v>88</v>
      </c>
      <c r="F535" s="369"/>
      <c r="G535" s="9">
        <f>G536</f>
        <v>473</v>
      </c>
      <c r="H535" s="9">
        <f t="shared" si="262"/>
        <v>344</v>
      </c>
      <c r="I535" s="9">
        <f t="shared" si="262"/>
        <v>60</v>
      </c>
      <c r="J535" s="223"/>
      <c r="K535" s="223"/>
      <c r="L535" s="223"/>
      <c r="M535" s="223"/>
      <c r="N535" s="223"/>
    </row>
    <row r="536" spans="1:14" s="232" customFormat="1" ht="31.5" x14ac:dyDescent="0.25">
      <c r="A536" s="367" t="s">
        <v>171</v>
      </c>
      <c r="B536" s="370" t="s">
        <v>571</v>
      </c>
      <c r="C536" s="370" t="s">
        <v>148</v>
      </c>
      <c r="D536" s="370" t="s">
        <v>123</v>
      </c>
      <c r="E536" s="370" t="s">
        <v>120</v>
      </c>
      <c r="F536" s="369"/>
      <c r="G536" s="9">
        <f>'Пр.4 Ведом23-25'!G333</f>
        <v>473</v>
      </c>
      <c r="H536" s="9">
        <f>'Пр.4 Ведом23-25'!H333</f>
        <v>344</v>
      </c>
      <c r="I536" s="9">
        <f>'Пр.4 Ведом23-25'!I333</f>
        <v>60</v>
      </c>
      <c r="J536" s="223"/>
      <c r="K536" s="223"/>
      <c r="L536" s="223"/>
      <c r="M536" s="223"/>
      <c r="N536" s="223"/>
    </row>
    <row r="537" spans="1:14" s="232" customFormat="1" ht="47.25" x14ac:dyDescent="0.25">
      <c r="A537" s="367" t="s">
        <v>885</v>
      </c>
      <c r="B537" s="370" t="s">
        <v>571</v>
      </c>
      <c r="C537" s="370" t="s">
        <v>148</v>
      </c>
      <c r="D537" s="370" t="s">
        <v>123</v>
      </c>
      <c r="E537" s="370" t="s">
        <v>120</v>
      </c>
      <c r="F537" s="369" t="s">
        <v>242</v>
      </c>
      <c r="G537" s="9">
        <f>G536</f>
        <v>473</v>
      </c>
      <c r="H537" s="9">
        <f t="shared" ref="H537:I537" si="263">H536</f>
        <v>344</v>
      </c>
      <c r="I537" s="9">
        <f t="shared" si="263"/>
        <v>60</v>
      </c>
      <c r="J537" s="223"/>
      <c r="K537" s="223"/>
      <c r="L537" s="223"/>
      <c r="M537" s="223"/>
      <c r="N537" s="223"/>
    </row>
    <row r="538" spans="1:14" s="232" customFormat="1" ht="15.75" x14ac:dyDescent="0.25">
      <c r="A538" s="44" t="s">
        <v>161</v>
      </c>
      <c r="B538" s="370" t="s">
        <v>570</v>
      </c>
      <c r="C538" s="370" t="s">
        <v>162</v>
      </c>
      <c r="D538" s="370"/>
      <c r="E538" s="200"/>
      <c r="F538" s="369"/>
      <c r="G538" s="9">
        <f>G539</f>
        <v>1673</v>
      </c>
      <c r="H538" s="9">
        <f t="shared" ref="H538:I538" si="264">H539</f>
        <v>903</v>
      </c>
      <c r="I538" s="9">
        <f t="shared" si="264"/>
        <v>903</v>
      </c>
      <c r="J538" s="223"/>
      <c r="K538" s="223"/>
      <c r="L538" s="223"/>
      <c r="M538" s="223"/>
      <c r="N538" s="223"/>
    </row>
    <row r="539" spans="1:14" s="232" customFormat="1" ht="15.75" x14ac:dyDescent="0.25">
      <c r="A539" s="44" t="s">
        <v>163</v>
      </c>
      <c r="B539" s="370" t="s">
        <v>570</v>
      </c>
      <c r="C539" s="370" t="s">
        <v>162</v>
      </c>
      <c r="D539" s="370" t="s">
        <v>84</v>
      </c>
      <c r="E539" s="200"/>
      <c r="F539" s="369"/>
      <c r="G539" s="9">
        <f>G540+G544+G548</f>
        <v>1673</v>
      </c>
      <c r="H539" s="9">
        <f t="shared" ref="H539:I539" si="265">H540+H544+H548</f>
        <v>903</v>
      </c>
      <c r="I539" s="9">
        <f t="shared" si="265"/>
        <v>903</v>
      </c>
      <c r="J539" s="223"/>
      <c r="K539" s="223"/>
      <c r="L539" s="223"/>
      <c r="M539" s="223"/>
      <c r="N539" s="223"/>
    </row>
    <row r="540" spans="1:14" s="112" customFormat="1" ht="34.9" customHeight="1" x14ac:dyDescent="0.25">
      <c r="A540" s="367" t="s">
        <v>309</v>
      </c>
      <c r="B540" s="370" t="s">
        <v>571</v>
      </c>
      <c r="C540" s="370" t="s">
        <v>162</v>
      </c>
      <c r="D540" s="370" t="s">
        <v>84</v>
      </c>
      <c r="E540" s="370"/>
      <c r="F540" s="369"/>
      <c r="G540" s="9">
        <f>G541</f>
        <v>473</v>
      </c>
      <c r="H540" s="9">
        <f t="shared" ref="H540:I541" si="266">H541</f>
        <v>473</v>
      </c>
      <c r="I540" s="9">
        <f t="shared" si="266"/>
        <v>473</v>
      </c>
      <c r="J540" s="223"/>
      <c r="K540" s="223"/>
      <c r="L540" s="223"/>
      <c r="M540" s="223"/>
      <c r="N540" s="223"/>
    </row>
    <row r="541" spans="1:14" s="112" customFormat="1" ht="31.7" customHeight="1" x14ac:dyDescent="0.25">
      <c r="A541" s="367" t="s">
        <v>87</v>
      </c>
      <c r="B541" s="370" t="s">
        <v>571</v>
      </c>
      <c r="C541" s="370" t="s">
        <v>162</v>
      </c>
      <c r="D541" s="370" t="s">
        <v>84</v>
      </c>
      <c r="E541" s="370" t="s">
        <v>88</v>
      </c>
      <c r="F541" s="369"/>
      <c r="G541" s="9">
        <f>G542</f>
        <v>473</v>
      </c>
      <c r="H541" s="9">
        <f t="shared" si="266"/>
        <v>473</v>
      </c>
      <c r="I541" s="9">
        <f t="shared" si="266"/>
        <v>473</v>
      </c>
      <c r="J541" s="223"/>
      <c r="K541" s="223"/>
      <c r="L541" s="223"/>
      <c r="M541" s="223"/>
      <c r="N541" s="223"/>
    </row>
    <row r="542" spans="1:14" s="112" customFormat="1" ht="31.7" customHeight="1" x14ac:dyDescent="0.25">
      <c r="A542" s="367" t="s">
        <v>171</v>
      </c>
      <c r="B542" s="370" t="s">
        <v>571</v>
      </c>
      <c r="C542" s="370" t="s">
        <v>162</v>
      </c>
      <c r="D542" s="370" t="s">
        <v>84</v>
      </c>
      <c r="E542" s="370" t="s">
        <v>120</v>
      </c>
      <c r="F542" s="369"/>
      <c r="G542" s="9">
        <f>'Пр.4 Ведом23-25'!G403</f>
        <v>473</v>
      </c>
      <c r="H542" s="9">
        <f>'Пр.4 Ведом23-25'!H403</f>
        <v>473</v>
      </c>
      <c r="I542" s="9">
        <f>'Пр.4 Ведом23-25'!I403</f>
        <v>473</v>
      </c>
      <c r="J542" s="223"/>
      <c r="K542" s="223"/>
      <c r="L542" s="223"/>
      <c r="M542" s="223"/>
      <c r="N542" s="223"/>
    </row>
    <row r="543" spans="1:14" s="232" customFormat="1" ht="50.45" customHeight="1" x14ac:dyDescent="0.25">
      <c r="A543" s="367" t="s">
        <v>885</v>
      </c>
      <c r="B543" s="370" t="s">
        <v>571</v>
      </c>
      <c r="C543" s="370" t="s">
        <v>162</v>
      </c>
      <c r="D543" s="370" t="s">
        <v>84</v>
      </c>
      <c r="E543" s="370" t="s">
        <v>120</v>
      </c>
      <c r="F543" s="369" t="s">
        <v>242</v>
      </c>
      <c r="G543" s="9">
        <f>G542</f>
        <v>473</v>
      </c>
      <c r="H543" s="9">
        <f t="shared" ref="H543:I543" si="267">H542</f>
        <v>473</v>
      </c>
      <c r="I543" s="9">
        <f t="shared" si="267"/>
        <v>473</v>
      </c>
      <c r="J543" s="223"/>
      <c r="K543" s="223"/>
      <c r="L543" s="223"/>
      <c r="M543" s="223"/>
      <c r="N543" s="223"/>
    </row>
    <row r="544" spans="1:14" s="232" customFormat="1" ht="31.5" x14ac:dyDescent="0.25">
      <c r="A544" s="367" t="s">
        <v>266</v>
      </c>
      <c r="B544" s="370" t="s">
        <v>788</v>
      </c>
      <c r="C544" s="370" t="s">
        <v>162</v>
      </c>
      <c r="D544" s="370" t="s">
        <v>84</v>
      </c>
      <c r="E544" s="370"/>
      <c r="F544" s="369"/>
      <c r="G544" s="9">
        <f>G545</f>
        <v>430</v>
      </c>
      <c r="H544" s="9">
        <f t="shared" ref="H544:I545" si="268">H545</f>
        <v>430</v>
      </c>
      <c r="I544" s="9">
        <f t="shared" si="268"/>
        <v>430</v>
      </c>
      <c r="J544" s="223"/>
      <c r="K544" s="223"/>
      <c r="L544" s="223"/>
      <c r="M544" s="223"/>
      <c r="N544" s="223"/>
    </row>
    <row r="545" spans="1:14" s="232" customFormat="1" ht="47.25" x14ac:dyDescent="0.25">
      <c r="A545" s="367" t="s">
        <v>152</v>
      </c>
      <c r="B545" s="370" t="s">
        <v>788</v>
      </c>
      <c r="C545" s="370" t="s">
        <v>162</v>
      </c>
      <c r="D545" s="370" t="s">
        <v>84</v>
      </c>
      <c r="E545" s="370" t="s">
        <v>153</v>
      </c>
      <c r="F545" s="369"/>
      <c r="G545" s="9">
        <f>G546</f>
        <v>430</v>
      </c>
      <c r="H545" s="9">
        <f t="shared" si="268"/>
        <v>430</v>
      </c>
      <c r="I545" s="9">
        <f t="shared" si="268"/>
        <v>430</v>
      </c>
      <c r="J545" s="223"/>
      <c r="K545" s="223"/>
      <c r="L545" s="223"/>
      <c r="M545" s="223"/>
      <c r="N545" s="223"/>
    </row>
    <row r="546" spans="1:14" s="232" customFormat="1" ht="15.75" x14ac:dyDescent="0.25">
      <c r="A546" s="367" t="s">
        <v>154</v>
      </c>
      <c r="B546" s="370" t="s">
        <v>788</v>
      </c>
      <c r="C546" s="370" t="s">
        <v>162</v>
      </c>
      <c r="D546" s="370" t="s">
        <v>84</v>
      </c>
      <c r="E546" s="370" t="s">
        <v>155</v>
      </c>
      <c r="F546" s="369"/>
      <c r="G546" s="9">
        <f>'Пр.4 Ведом23-25'!G406</f>
        <v>430</v>
      </c>
      <c r="H546" s="9">
        <f>'Пр.4 Ведом23-25'!H406</f>
        <v>430</v>
      </c>
      <c r="I546" s="9">
        <f>'Пр.4 Ведом23-25'!I406</f>
        <v>430</v>
      </c>
      <c r="J546" s="223"/>
      <c r="K546" s="223"/>
      <c r="L546" s="223"/>
      <c r="M546" s="223"/>
      <c r="N546" s="223"/>
    </row>
    <row r="547" spans="1:14" s="232" customFormat="1" ht="47.25" x14ac:dyDescent="0.25">
      <c r="A547" s="367" t="s">
        <v>885</v>
      </c>
      <c r="B547" s="370" t="s">
        <v>788</v>
      </c>
      <c r="C547" s="370" t="s">
        <v>162</v>
      </c>
      <c r="D547" s="370" t="s">
        <v>84</v>
      </c>
      <c r="E547" s="370" t="s">
        <v>155</v>
      </c>
      <c r="F547" s="369" t="s">
        <v>242</v>
      </c>
      <c r="G547" s="9">
        <f>G546</f>
        <v>430</v>
      </c>
      <c r="H547" s="9">
        <f t="shared" ref="H547:I547" si="269">H546</f>
        <v>430</v>
      </c>
      <c r="I547" s="9">
        <f t="shared" si="269"/>
        <v>430</v>
      </c>
      <c r="J547" s="223"/>
      <c r="K547" s="223"/>
      <c r="L547" s="223"/>
      <c r="M547" s="223"/>
      <c r="N547" s="223"/>
    </row>
    <row r="548" spans="1:14" s="232" customFormat="1" ht="31.5" x14ac:dyDescent="0.25">
      <c r="A548" s="367" t="s">
        <v>848</v>
      </c>
      <c r="B548" s="370" t="s">
        <v>847</v>
      </c>
      <c r="C548" s="370" t="s">
        <v>162</v>
      </c>
      <c r="D548" s="370" t="s">
        <v>84</v>
      </c>
      <c r="E548" s="370"/>
      <c r="F548" s="369"/>
      <c r="G548" s="9">
        <f>G549</f>
        <v>770</v>
      </c>
      <c r="H548" s="9">
        <f t="shared" ref="H548:I549" si="270">H549</f>
        <v>0</v>
      </c>
      <c r="I548" s="9">
        <f t="shared" si="270"/>
        <v>0</v>
      </c>
      <c r="J548" s="223"/>
      <c r="K548" s="223"/>
      <c r="L548" s="223"/>
      <c r="M548" s="223"/>
      <c r="N548" s="223"/>
    </row>
    <row r="549" spans="1:14" s="232" customFormat="1" ht="47.25" x14ac:dyDescent="0.25">
      <c r="A549" s="367" t="s">
        <v>152</v>
      </c>
      <c r="B549" s="370" t="s">
        <v>847</v>
      </c>
      <c r="C549" s="370" t="s">
        <v>162</v>
      </c>
      <c r="D549" s="370" t="s">
        <v>84</v>
      </c>
      <c r="E549" s="370" t="s">
        <v>153</v>
      </c>
      <c r="F549" s="369"/>
      <c r="G549" s="9">
        <f>G550</f>
        <v>770</v>
      </c>
      <c r="H549" s="9">
        <f t="shared" si="270"/>
        <v>0</v>
      </c>
      <c r="I549" s="9">
        <f t="shared" si="270"/>
        <v>0</v>
      </c>
      <c r="J549" s="223"/>
      <c r="K549" s="223"/>
      <c r="L549" s="223"/>
      <c r="M549" s="223"/>
      <c r="N549" s="223"/>
    </row>
    <row r="550" spans="1:14" s="232" customFormat="1" ht="15.75" x14ac:dyDescent="0.25">
      <c r="A550" s="367" t="s">
        <v>154</v>
      </c>
      <c r="B550" s="370" t="s">
        <v>847</v>
      </c>
      <c r="C550" s="370" t="s">
        <v>162</v>
      </c>
      <c r="D550" s="370" t="s">
        <v>84</v>
      </c>
      <c r="E550" s="370" t="s">
        <v>155</v>
      </c>
      <c r="F550" s="369"/>
      <c r="G550" s="9">
        <f>'Пр.4 Ведом23-25'!G409</f>
        <v>770</v>
      </c>
      <c r="H550" s="9">
        <f>'Пр.4 Ведом23-25'!H409</f>
        <v>0</v>
      </c>
      <c r="I550" s="9">
        <f>'Пр.4 Ведом23-25'!I409</f>
        <v>0</v>
      </c>
      <c r="J550" s="223"/>
      <c r="K550" s="223"/>
      <c r="L550" s="223"/>
      <c r="M550" s="223"/>
      <c r="N550" s="223"/>
    </row>
    <row r="551" spans="1:14" s="232" customFormat="1" ht="47.25" x14ac:dyDescent="0.25">
      <c r="A551" s="367" t="s">
        <v>885</v>
      </c>
      <c r="B551" s="370" t="s">
        <v>847</v>
      </c>
      <c r="C551" s="370" t="s">
        <v>162</v>
      </c>
      <c r="D551" s="370" t="s">
        <v>84</v>
      </c>
      <c r="E551" s="370" t="s">
        <v>155</v>
      </c>
      <c r="F551" s="369" t="s">
        <v>242</v>
      </c>
      <c r="G551" s="9">
        <f>G550</f>
        <v>770</v>
      </c>
      <c r="H551" s="9">
        <f t="shared" ref="H551:I551" si="271">H550</f>
        <v>0</v>
      </c>
      <c r="I551" s="9">
        <f t="shared" si="271"/>
        <v>0</v>
      </c>
      <c r="J551" s="223"/>
      <c r="K551" s="223"/>
      <c r="L551" s="223"/>
      <c r="M551" s="223"/>
      <c r="N551" s="223"/>
    </row>
    <row r="552" spans="1:14" s="232" customFormat="1" ht="15.75" x14ac:dyDescent="0.25">
      <c r="A552" s="367" t="s">
        <v>233</v>
      </c>
      <c r="B552" s="370" t="s">
        <v>570</v>
      </c>
      <c r="C552" s="370" t="s">
        <v>135</v>
      </c>
      <c r="D552" s="370"/>
      <c r="E552" s="370"/>
      <c r="F552" s="369"/>
      <c r="G552" s="9">
        <f>G553</f>
        <v>258</v>
      </c>
      <c r="H552" s="9">
        <f t="shared" ref="H552:I555" si="272">H553</f>
        <v>258</v>
      </c>
      <c r="I552" s="9">
        <f t="shared" si="272"/>
        <v>258</v>
      </c>
      <c r="J552" s="223"/>
      <c r="K552" s="223"/>
      <c r="L552" s="223"/>
      <c r="M552" s="223"/>
      <c r="N552" s="223"/>
    </row>
    <row r="553" spans="1:14" s="232" customFormat="1" ht="15.75" x14ac:dyDescent="0.25">
      <c r="A553" s="367" t="s">
        <v>234</v>
      </c>
      <c r="B553" s="370" t="s">
        <v>570</v>
      </c>
      <c r="C553" s="370" t="s">
        <v>135</v>
      </c>
      <c r="D553" s="370" t="s">
        <v>122</v>
      </c>
      <c r="E553" s="370"/>
      <c r="F553" s="369"/>
      <c r="G553" s="9">
        <f>G554</f>
        <v>258</v>
      </c>
      <c r="H553" s="9">
        <f t="shared" si="272"/>
        <v>258</v>
      </c>
      <c r="I553" s="9">
        <f t="shared" si="272"/>
        <v>258</v>
      </c>
      <c r="J553" s="223"/>
      <c r="K553" s="223"/>
      <c r="L553" s="223"/>
      <c r="M553" s="223"/>
      <c r="N553" s="223"/>
    </row>
    <row r="554" spans="1:14" s="232" customFormat="1" ht="47.25" x14ac:dyDescent="0.25">
      <c r="A554" s="367" t="s">
        <v>309</v>
      </c>
      <c r="B554" s="370" t="s">
        <v>571</v>
      </c>
      <c r="C554" s="370" t="s">
        <v>135</v>
      </c>
      <c r="D554" s="370" t="s">
        <v>122</v>
      </c>
      <c r="E554" s="370"/>
      <c r="F554" s="369"/>
      <c r="G554" s="9">
        <f>G555</f>
        <v>258</v>
      </c>
      <c r="H554" s="9">
        <f t="shared" si="272"/>
        <v>258</v>
      </c>
      <c r="I554" s="9">
        <f t="shared" si="272"/>
        <v>258</v>
      </c>
      <c r="J554" s="223"/>
      <c r="K554" s="223"/>
      <c r="L554" s="223"/>
      <c r="M554" s="223"/>
      <c r="N554" s="223"/>
    </row>
    <row r="555" spans="1:14" s="232" customFormat="1" ht="78.75" x14ac:dyDescent="0.25">
      <c r="A555" s="367" t="s">
        <v>87</v>
      </c>
      <c r="B555" s="370" t="s">
        <v>571</v>
      </c>
      <c r="C555" s="370" t="s">
        <v>135</v>
      </c>
      <c r="D555" s="370" t="s">
        <v>122</v>
      </c>
      <c r="E555" s="370" t="s">
        <v>88</v>
      </c>
      <c r="F555" s="369"/>
      <c r="G555" s="9">
        <f>G556</f>
        <v>258</v>
      </c>
      <c r="H555" s="9">
        <f t="shared" si="272"/>
        <v>258</v>
      </c>
      <c r="I555" s="9">
        <f t="shared" si="272"/>
        <v>258</v>
      </c>
      <c r="J555" s="223"/>
      <c r="K555" s="223"/>
      <c r="L555" s="223"/>
      <c r="M555" s="223"/>
      <c r="N555" s="223"/>
    </row>
    <row r="556" spans="1:14" s="232" customFormat="1" ht="31.5" x14ac:dyDescent="0.25">
      <c r="A556" s="367" t="s">
        <v>119</v>
      </c>
      <c r="B556" s="370" t="s">
        <v>571</v>
      </c>
      <c r="C556" s="370" t="s">
        <v>135</v>
      </c>
      <c r="D556" s="370" t="s">
        <v>122</v>
      </c>
      <c r="E556" s="370" t="s">
        <v>120</v>
      </c>
      <c r="F556" s="369"/>
      <c r="G556" s="9">
        <f>'Пр.4 Ведом23-25'!G545</f>
        <v>258</v>
      </c>
      <c r="H556" s="9">
        <f>'Пр.4 Ведом23-25'!H545</f>
        <v>258</v>
      </c>
      <c r="I556" s="9">
        <f>'Пр.4 Ведом23-25'!I545</f>
        <v>258</v>
      </c>
      <c r="J556" s="223"/>
      <c r="K556" s="223"/>
      <c r="L556" s="223"/>
      <c r="M556" s="223"/>
      <c r="N556" s="223"/>
    </row>
    <row r="557" spans="1:14" s="232" customFormat="1" ht="47.25" x14ac:dyDescent="0.25">
      <c r="A557" s="367" t="s">
        <v>885</v>
      </c>
      <c r="B557" s="370" t="s">
        <v>571</v>
      </c>
      <c r="C557" s="370" t="s">
        <v>135</v>
      </c>
      <c r="D557" s="370" t="s">
        <v>122</v>
      </c>
      <c r="E557" s="370" t="s">
        <v>120</v>
      </c>
      <c r="F557" s="369" t="s">
        <v>242</v>
      </c>
      <c r="G557" s="9">
        <f>G556</f>
        <v>258</v>
      </c>
      <c r="H557" s="9">
        <f t="shared" ref="H557:I557" si="273">H556</f>
        <v>258</v>
      </c>
      <c r="I557" s="9">
        <f t="shared" si="273"/>
        <v>258</v>
      </c>
      <c r="J557" s="223"/>
      <c r="K557" s="223"/>
      <c r="L557" s="223"/>
      <c r="M557" s="223"/>
      <c r="N557" s="223"/>
    </row>
    <row r="558" spans="1:14" s="112" customFormat="1" ht="47.25" x14ac:dyDescent="0.25">
      <c r="A558" s="199" t="s">
        <v>354</v>
      </c>
      <c r="B558" s="200" t="s">
        <v>572</v>
      </c>
      <c r="C558" s="200"/>
      <c r="D558" s="369"/>
      <c r="E558" s="200"/>
      <c r="F558" s="369"/>
      <c r="G558" s="35">
        <f>G559+G565</f>
        <v>3249.3</v>
      </c>
      <c r="H558" s="35">
        <f t="shared" ref="H558:I558" si="274">H559+H565</f>
        <v>3249.3</v>
      </c>
      <c r="I558" s="35">
        <f t="shared" si="274"/>
        <v>3249.3</v>
      </c>
      <c r="J558" s="223"/>
      <c r="K558" s="223"/>
      <c r="L558" s="223"/>
      <c r="M558" s="223"/>
      <c r="N558" s="223"/>
    </row>
    <row r="559" spans="1:14" s="232" customFormat="1" ht="15.75" x14ac:dyDescent="0.25">
      <c r="A559" s="367" t="s">
        <v>147</v>
      </c>
      <c r="B559" s="370" t="s">
        <v>572</v>
      </c>
      <c r="C559" s="370" t="s">
        <v>148</v>
      </c>
      <c r="D559" s="370"/>
      <c r="E559" s="200"/>
      <c r="F559" s="369"/>
      <c r="G559" s="9">
        <f>G560</f>
        <v>941.6</v>
      </c>
      <c r="H559" s="9">
        <f t="shared" ref="H559:I562" si="275">H560</f>
        <v>941.6</v>
      </c>
      <c r="I559" s="9">
        <f t="shared" si="275"/>
        <v>941.6</v>
      </c>
      <c r="J559" s="223"/>
      <c r="K559" s="223"/>
      <c r="L559" s="223"/>
      <c r="M559" s="223"/>
      <c r="N559" s="223"/>
    </row>
    <row r="560" spans="1:14" s="232" customFormat="1" ht="15.75" x14ac:dyDescent="0.25">
      <c r="A560" s="367" t="s">
        <v>149</v>
      </c>
      <c r="B560" s="370" t="s">
        <v>572</v>
      </c>
      <c r="C560" s="370" t="s">
        <v>148</v>
      </c>
      <c r="D560" s="370" t="s">
        <v>123</v>
      </c>
      <c r="E560" s="200"/>
      <c r="F560" s="369"/>
      <c r="G560" s="9">
        <f>G561</f>
        <v>941.6</v>
      </c>
      <c r="H560" s="9">
        <f t="shared" si="275"/>
        <v>941.6</v>
      </c>
      <c r="I560" s="9">
        <f t="shared" si="275"/>
        <v>941.6</v>
      </c>
      <c r="J560" s="223"/>
      <c r="K560" s="223"/>
      <c r="L560" s="223"/>
      <c r="M560" s="223"/>
      <c r="N560" s="223"/>
    </row>
    <row r="561" spans="1:14" s="112" customFormat="1" ht="63" x14ac:dyDescent="0.25">
      <c r="A561" s="367" t="s">
        <v>860</v>
      </c>
      <c r="B561" s="370" t="s">
        <v>770</v>
      </c>
      <c r="C561" s="370" t="s">
        <v>148</v>
      </c>
      <c r="D561" s="370" t="s">
        <v>123</v>
      </c>
      <c r="E561" s="370"/>
      <c r="F561" s="369"/>
      <c r="G561" s="9">
        <f>G562</f>
        <v>941.6</v>
      </c>
      <c r="H561" s="9">
        <f t="shared" si="275"/>
        <v>941.6</v>
      </c>
      <c r="I561" s="9">
        <f t="shared" si="275"/>
        <v>941.6</v>
      </c>
      <c r="J561" s="223"/>
      <c r="K561" s="223"/>
      <c r="L561" s="223"/>
      <c r="M561" s="223"/>
      <c r="N561" s="223"/>
    </row>
    <row r="562" spans="1:14" s="112" customFormat="1" ht="81.599999999999994" customHeight="1" x14ac:dyDescent="0.25">
      <c r="A562" s="367" t="s">
        <v>87</v>
      </c>
      <c r="B562" s="370" t="s">
        <v>770</v>
      </c>
      <c r="C562" s="370" t="s">
        <v>148</v>
      </c>
      <c r="D562" s="370" t="s">
        <v>123</v>
      </c>
      <c r="E562" s="370" t="s">
        <v>88</v>
      </c>
      <c r="F562" s="369"/>
      <c r="G562" s="9">
        <f>G563</f>
        <v>941.6</v>
      </c>
      <c r="H562" s="9">
        <f t="shared" si="275"/>
        <v>941.6</v>
      </c>
      <c r="I562" s="9">
        <f t="shared" si="275"/>
        <v>941.6</v>
      </c>
      <c r="J562" s="223"/>
      <c r="K562" s="223"/>
      <c r="L562" s="223"/>
      <c r="M562" s="223"/>
      <c r="N562" s="223"/>
    </row>
    <row r="563" spans="1:14" s="112" customFormat="1" ht="29.45" customHeight="1" x14ac:dyDescent="0.25">
      <c r="A563" s="29" t="s">
        <v>171</v>
      </c>
      <c r="B563" s="370" t="s">
        <v>770</v>
      </c>
      <c r="C563" s="370" t="s">
        <v>148</v>
      </c>
      <c r="D563" s="370" t="s">
        <v>123</v>
      </c>
      <c r="E563" s="370" t="s">
        <v>120</v>
      </c>
      <c r="F563" s="369"/>
      <c r="G563" s="9">
        <f>'Пр.4 Ведом23-25'!G337</f>
        <v>941.6</v>
      </c>
      <c r="H563" s="9">
        <f>'Пр.4 Ведом23-25'!H337</f>
        <v>941.6</v>
      </c>
      <c r="I563" s="9">
        <f>'Пр.4 Ведом23-25'!I337</f>
        <v>941.6</v>
      </c>
      <c r="J563" s="223"/>
      <c r="K563" s="223"/>
      <c r="L563" s="223"/>
      <c r="M563" s="223"/>
      <c r="N563" s="223"/>
    </row>
    <row r="564" spans="1:14" s="232" customFormat="1" ht="54" customHeight="1" x14ac:dyDescent="0.25">
      <c r="A564" s="367" t="s">
        <v>885</v>
      </c>
      <c r="B564" s="370" t="s">
        <v>770</v>
      </c>
      <c r="C564" s="370" t="s">
        <v>148</v>
      </c>
      <c r="D564" s="370" t="s">
        <v>123</v>
      </c>
      <c r="E564" s="370" t="s">
        <v>120</v>
      </c>
      <c r="F564" s="369" t="s">
        <v>242</v>
      </c>
      <c r="G564" s="9">
        <f>G563</f>
        <v>941.6</v>
      </c>
      <c r="H564" s="9">
        <f t="shared" ref="H564:I564" si="276">H563</f>
        <v>941.6</v>
      </c>
      <c r="I564" s="9">
        <f t="shared" si="276"/>
        <v>941.6</v>
      </c>
      <c r="J564" s="223"/>
      <c r="K564" s="223"/>
      <c r="L564" s="223"/>
      <c r="M564" s="223"/>
      <c r="N564" s="223"/>
    </row>
    <row r="565" spans="1:14" s="232" customFormat="1" ht="15.75" x14ac:dyDescent="0.25">
      <c r="A565" s="44" t="s">
        <v>161</v>
      </c>
      <c r="B565" s="370" t="s">
        <v>570</v>
      </c>
      <c r="C565" s="370" t="s">
        <v>162</v>
      </c>
      <c r="D565" s="370"/>
      <c r="E565" s="370"/>
      <c r="F565" s="369"/>
      <c r="G565" s="9">
        <f>G566</f>
        <v>2307.7000000000003</v>
      </c>
      <c r="H565" s="9">
        <f t="shared" ref="H565:I565" si="277">H566</f>
        <v>2307.7000000000003</v>
      </c>
      <c r="I565" s="9">
        <f t="shared" si="277"/>
        <v>2307.7000000000003</v>
      </c>
      <c r="J565" s="223"/>
      <c r="K565" s="223"/>
      <c r="L565" s="223"/>
      <c r="M565" s="223"/>
      <c r="N565" s="223"/>
    </row>
    <row r="566" spans="1:14" s="232" customFormat="1" ht="15.75" x14ac:dyDescent="0.25">
      <c r="A566" s="44" t="s">
        <v>163</v>
      </c>
      <c r="B566" s="370" t="s">
        <v>570</v>
      </c>
      <c r="C566" s="370" t="s">
        <v>162</v>
      </c>
      <c r="D566" s="370" t="s">
        <v>84</v>
      </c>
      <c r="E566" s="370"/>
      <c r="F566" s="369"/>
      <c r="G566" s="9">
        <f>G567+G571</f>
        <v>2307.7000000000003</v>
      </c>
      <c r="H566" s="9">
        <f t="shared" ref="H566:I566" si="278">H567+H571</f>
        <v>2307.7000000000003</v>
      </c>
      <c r="I566" s="9">
        <f t="shared" si="278"/>
        <v>2307.7000000000003</v>
      </c>
      <c r="J566" s="223"/>
      <c r="K566" s="223"/>
      <c r="L566" s="223"/>
      <c r="M566" s="223"/>
      <c r="N566" s="223"/>
    </row>
    <row r="567" spans="1:14" s="112" customFormat="1" ht="78.75" x14ac:dyDescent="0.25">
      <c r="A567" s="367" t="s">
        <v>166</v>
      </c>
      <c r="B567" s="370" t="s">
        <v>622</v>
      </c>
      <c r="C567" s="370" t="s">
        <v>162</v>
      </c>
      <c r="D567" s="370" t="s">
        <v>84</v>
      </c>
      <c r="E567" s="370"/>
      <c r="F567" s="369"/>
      <c r="G567" s="9">
        <f>G568</f>
        <v>210.4</v>
      </c>
      <c r="H567" s="9">
        <f t="shared" ref="H567:I568" si="279">H568</f>
        <v>210.4</v>
      </c>
      <c r="I567" s="9">
        <f t="shared" si="279"/>
        <v>210.4</v>
      </c>
      <c r="J567" s="223"/>
      <c r="K567" s="223"/>
      <c r="L567" s="223"/>
      <c r="M567" s="223"/>
      <c r="N567" s="223"/>
    </row>
    <row r="568" spans="1:14" s="112" customFormat="1" ht="78.75" x14ac:dyDescent="0.25">
      <c r="A568" s="367" t="s">
        <v>87</v>
      </c>
      <c r="B568" s="370" t="s">
        <v>622</v>
      </c>
      <c r="C568" s="370" t="s">
        <v>162</v>
      </c>
      <c r="D568" s="370" t="s">
        <v>84</v>
      </c>
      <c r="E568" s="370" t="s">
        <v>88</v>
      </c>
      <c r="F568" s="369"/>
      <c r="G568" s="9">
        <f>G569</f>
        <v>210.4</v>
      </c>
      <c r="H568" s="9">
        <f t="shared" si="279"/>
        <v>210.4</v>
      </c>
      <c r="I568" s="9">
        <f t="shared" si="279"/>
        <v>210.4</v>
      </c>
      <c r="J568" s="223"/>
      <c r="K568" s="223"/>
      <c r="L568" s="223"/>
      <c r="M568" s="223"/>
      <c r="N568" s="223"/>
    </row>
    <row r="569" spans="1:14" ht="31.5" x14ac:dyDescent="0.25">
      <c r="A569" s="367" t="s">
        <v>119</v>
      </c>
      <c r="B569" s="370" t="s">
        <v>622</v>
      </c>
      <c r="C569" s="370" t="s">
        <v>162</v>
      </c>
      <c r="D569" s="370" t="s">
        <v>84</v>
      </c>
      <c r="E569" s="370" t="s">
        <v>120</v>
      </c>
      <c r="F569" s="369"/>
      <c r="G569" s="9">
        <f>'Пр.4 Ведом23-25'!G413</f>
        <v>210.4</v>
      </c>
      <c r="H569" s="9">
        <f>'Пр.4 Ведом23-25'!H413</f>
        <v>210.4</v>
      </c>
      <c r="I569" s="9">
        <f>'Пр.4 Ведом23-25'!I413</f>
        <v>210.4</v>
      </c>
    </row>
    <row r="570" spans="1:14" s="232" customFormat="1" ht="47.25" x14ac:dyDescent="0.25">
      <c r="A570" s="367" t="s">
        <v>885</v>
      </c>
      <c r="B570" s="370" t="s">
        <v>622</v>
      </c>
      <c r="C570" s="370" t="s">
        <v>162</v>
      </c>
      <c r="D570" s="370" t="s">
        <v>84</v>
      </c>
      <c r="E570" s="370" t="s">
        <v>120</v>
      </c>
      <c r="F570" s="369" t="s">
        <v>242</v>
      </c>
      <c r="G570" s="9">
        <f>G569</f>
        <v>210.4</v>
      </c>
      <c r="H570" s="9">
        <f t="shared" ref="H570:I570" si="280">H569</f>
        <v>210.4</v>
      </c>
      <c r="I570" s="9">
        <f t="shared" si="280"/>
        <v>210.4</v>
      </c>
      <c r="J570" s="223"/>
      <c r="K570" s="223"/>
      <c r="L570" s="223"/>
      <c r="M570" s="223"/>
      <c r="N570" s="223"/>
    </row>
    <row r="571" spans="1:14" s="112" customFormat="1" ht="63" x14ac:dyDescent="0.25">
      <c r="A571" s="367" t="s">
        <v>860</v>
      </c>
      <c r="B571" s="370" t="s">
        <v>770</v>
      </c>
      <c r="C571" s="370" t="s">
        <v>162</v>
      </c>
      <c r="D571" s="370" t="s">
        <v>84</v>
      </c>
      <c r="E571" s="370"/>
      <c r="F571" s="369"/>
      <c r="G571" s="9">
        <f>G572+G575</f>
        <v>2097.3000000000002</v>
      </c>
      <c r="H571" s="9">
        <f t="shared" ref="H571:I571" si="281">H572+H575</f>
        <v>2097.3000000000002</v>
      </c>
      <c r="I571" s="9">
        <f t="shared" si="281"/>
        <v>2097.3000000000002</v>
      </c>
      <c r="J571" s="223"/>
      <c r="K571" s="223"/>
      <c r="L571" s="223"/>
      <c r="M571" s="223"/>
      <c r="N571" s="223"/>
    </row>
    <row r="572" spans="1:14" s="112" customFormat="1" ht="78.75" x14ac:dyDescent="0.25">
      <c r="A572" s="367" t="s">
        <v>87</v>
      </c>
      <c r="B572" s="370" t="s">
        <v>770</v>
      </c>
      <c r="C572" s="370" t="s">
        <v>162</v>
      </c>
      <c r="D572" s="370" t="s">
        <v>84</v>
      </c>
      <c r="E572" s="370" t="s">
        <v>88</v>
      </c>
      <c r="F572" s="369"/>
      <c r="G572" s="9">
        <f>G573</f>
        <v>1109.3</v>
      </c>
      <c r="H572" s="9">
        <f t="shared" ref="H572:I572" si="282">H573</f>
        <v>1109.3</v>
      </c>
      <c r="I572" s="9">
        <f t="shared" si="282"/>
        <v>1109.3</v>
      </c>
      <c r="J572" s="223"/>
      <c r="K572" s="223"/>
      <c r="L572" s="223"/>
      <c r="M572" s="223"/>
      <c r="N572" s="223"/>
    </row>
    <row r="573" spans="1:14" s="112" customFormat="1" ht="24" customHeight="1" x14ac:dyDescent="0.25">
      <c r="A573" s="29" t="s">
        <v>171</v>
      </c>
      <c r="B573" s="370" t="s">
        <v>770</v>
      </c>
      <c r="C573" s="370" t="s">
        <v>162</v>
      </c>
      <c r="D573" s="370" t="s">
        <v>84</v>
      </c>
      <c r="E573" s="370" t="s">
        <v>120</v>
      </c>
      <c r="F573" s="369"/>
      <c r="G573" s="9">
        <f>'Пр.4 Ведом23-25'!G416</f>
        <v>1109.3</v>
      </c>
      <c r="H573" s="9">
        <f>'Пр.4 Ведом23-25'!H416</f>
        <v>1109.3</v>
      </c>
      <c r="I573" s="9">
        <f>'Пр.4 Ведом23-25'!I416</f>
        <v>1109.3</v>
      </c>
      <c r="J573" s="223"/>
      <c r="K573" s="223"/>
      <c r="L573" s="223"/>
      <c r="M573" s="223"/>
      <c r="N573" s="223"/>
    </row>
    <row r="574" spans="1:14" s="232" customFormat="1" ht="50.45" customHeight="1" x14ac:dyDescent="0.25">
      <c r="A574" s="367" t="s">
        <v>885</v>
      </c>
      <c r="B574" s="370" t="s">
        <v>770</v>
      </c>
      <c r="C574" s="370" t="s">
        <v>162</v>
      </c>
      <c r="D574" s="370" t="s">
        <v>84</v>
      </c>
      <c r="E574" s="370" t="s">
        <v>120</v>
      </c>
      <c r="F574" s="369" t="s">
        <v>242</v>
      </c>
      <c r="G574" s="9">
        <f>G573</f>
        <v>1109.3</v>
      </c>
      <c r="H574" s="9">
        <f t="shared" ref="H574:I574" si="283">H573</f>
        <v>1109.3</v>
      </c>
      <c r="I574" s="9">
        <f t="shared" si="283"/>
        <v>1109.3</v>
      </c>
      <c r="J574" s="223"/>
      <c r="K574" s="223"/>
      <c r="L574" s="223"/>
      <c r="M574" s="223"/>
      <c r="N574" s="223"/>
    </row>
    <row r="575" spans="1:14" s="112" customFormat="1" ht="47.25" x14ac:dyDescent="0.25">
      <c r="A575" s="367" t="s">
        <v>152</v>
      </c>
      <c r="B575" s="370" t="s">
        <v>770</v>
      </c>
      <c r="C575" s="370" t="s">
        <v>162</v>
      </c>
      <c r="D575" s="370" t="s">
        <v>84</v>
      </c>
      <c r="E575" s="370" t="s">
        <v>153</v>
      </c>
      <c r="F575" s="369"/>
      <c r="G575" s="9">
        <f>G576</f>
        <v>988</v>
      </c>
      <c r="H575" s="9">
        <f t="shared" ref="H575:I575" si="284">H576</f>
        <v>988</v>
      </c>
      <c r="I575" s="9">
        <f t="shared" si="284"/>
        <v>988</v>
      </c>
      <c r="J575" s="223"/>
      <c r="K575" s="223"/>
      <c r="L575" s="223"/>
      <c r="M575" s="223"/>
      <c r="N575" s="223"/>
    </row>
    <row r="576" spans="1:14" s="112" customFormat="1" ht="15.75" x14ac:dyDescent="0.25">
      <c r="A576" s="367" t="s">
        <v>154</v>
      </c>
      <c r="B576" s="370" t="s">
        <v>770</v>
      </c>
      <c r="C576" s="370" t="s">
        <v>162</v>
      </c>
      <c r="D576" s="370" t="s">
        <v>84</v>
      </c>
      <c r="E576" s="370" t="s">
        <v>155</v>
      </c>
      <c r="F576" s="369"/>
      <c r="G576" s="9">
        <f>'Пр.4 Ведом23-25'!G418</f>
        <v>988</v>
      </c>
      <c r="H576" s="9">
        <f>'Пр.4 Ведом23-25'!H418</f>
        <v>988</v>
      </c>
      <c r="I576" s="9">
        <f>'Пр.4 Ведом23-25'!I418</f>
        <v>988</v>
      </c>
      <c r="J576" s="223"/>
      <c r="K576" s="223"/>
      <c r="L576" s="223"/>
      <c r="M576" s="223"/>
      <c r="N576" s="223"/>
    </row>
    <row r="577" spans="1:14" s="232" customFormat="1" ht="47.25" x14ac:dyDescent="0.25">
      <c r="A577" s="367" t="s">
        <v>885</v>
      </c>
      <c r="B577" s="370" t="s">
        <v>770</v>
      </c>
      <c r="C577" s="370" t="s">
        <v>162</v>
      </c>
      <c r="D577" s="370" t="s">
        <v>84</v>
      </c>
      <c r="E577" s="370" t="s">
        <v>155</v>
      </c>
      <c r="F577" s="369" t="s">
        <v>242</v>
      </c>
      <c r="G577" s="9">
        <f>G576</f>
        <v>988</v>
      </c>
      <c r="H577" s="9">
        <f t="shared" ref="H577:I577" si="285">H576</f>
        <v>988</v>
      </c>
      <c r="I577" s="9">
        <f t="shared" si="285"/>
        <v>988</v>
      </c>
      <c r="J577" s="223"/>
      <c r="K577" s="223"/>
      <c r="L577" s="223"/>
      <c r="M577" s="223"/>
      <c r="N577" s="223"/>
    </row>
    <row r="578" spans="1:14" s="112" customFormat="1" ht="36.6" customHeight="1" x14ac:dyDescent="0.25">
      <c r="A578" s="199" t="s">
        <v>356</v>
      </c>
      <c r="B578" s="200" t="s">
        <v>574</v>
      </c>
      <c r="C578" s="200"/>
      <c r="D578" s="8"/>
      <c r="E578" s="200"/>
      <c r="F578" s="369"/>
      <c r="G578" s="35">
        <f>G579</f>
        <v>1000</v>
      </c>
      <c r="H578" s="35">
        <f t="shared" ref="H578:I582" si="286">H579</f>
        <v>1000</v>
      </c>
      <c r="I578" s="35">
        <f t="shared" si="286"/>
        <v>0</v>
      </c>
      <c r="J578" s="223"/>
      <c r="K578" s="223"/>
      <c r="L578" s="223"/>
      <c r="M578" s="223"/>
      <c r="N578" s="223"/>
    </row>
    <row r="579" spans="1:14" s="232" customFormat="1" ht="22.7" customHeight="1" x14ac:dyDescent="0.25">
      <c r="A579" s="44" t="s">
        <v>161</v>
      </c>
      <c r="B579" s="370" t="s">
        <v>574</v>
      </c>
      <c r="C579" s="370" t="s">
        <v>162</v>
      </c>
      <c r="D579" s="370"/>
      <c r="E579" s="200"/>
      <c r="F579" s="369"/>
      <c r="G579" s="9">
        <f>G580</f>
        <v>1000</v>
      </c>
      <c r="H579" s="9">
        <f t="shared" si="286"/>
        <v>1000</v>
      </c>
      <c r="I579" s="9">
        <f t="shared" si="286"/>
        <v>0</v>
      </c>
      <c r="J579" s="223"/>
      <c r="K579" s="223"/>
      <c r="L579" s="223"/>
      <c r="M579" s="223"/>
      <c r="N579" s="223"/>
    </row>
    <row r="580" spans="1:14" s="232" customFormat="1" ht="22.7" customHeight="1" x14ac:dyDescent="0.25">
      <c r="A580" s="44" t="s">
        <v>163</v>
      </c>
      <c r="B580" s="370" t="s">
        <v>574</v>
      </c>
      <c r="C580" s="370" t="s">
        <v>162</v>
      </c>
      <c r="D580" s="370" t="s">
        <v>84</v>
      </c>
      <c r="E580" s="200"/>
      <c r="F580" s="369"/>
      <c r="G580" s="9">
        <f>G581</f>
        <v>1000</v>
      </c>
      <c r="H580" s="9">
        <f t="shared" si="286"/>
        <v>1000</v>
      </c>
      <c r="I580" s="9">
        <f t="shared" si="286"/>
        <v>0</v>
      </c>
      <c r="J580" s="223"/>
      <c r="K580" s="223"/>
      <c r="L580" s="223"/>
      <c r="M580" s="223"/>
      <c r="N580" s="223"/>
    </row>
    <row r="581" spans="1:14" s="112" customFormat="1" ht="31.5" x14ac:dyDescent="0.25">
      <c r="A581" s="367" t="s">
        <v>300</v>
      </c>
      <c r="B581" s="370" t="s">
        <v>575</v>
      </c>
      <c r="C581" s="370" t="s">
        <v>162</v>
      </c>
      <c r="D581" s="370" t="s">
        <v>84</v>
      </c>
      <c r="E581" s="370"/>
      <c r="F581" s="369"/>
      <c r="G581" s="9">
        <f>G582</f>
        <v>1000</v>
      </c>
      <c r="H581" s="9">
        <f t="shared" si="286"/>
        <v>1000</v>
      </c>
      <c r="I581" s="9">
        <f t="shared" si="286"/>
        <v>0</v>
      </c>
      <c r="J581" s="223"/>
      <c r="K581" s="223"/>
      <c r="L581" s="223"/>
      <c r="M581" s="223"/>
      <c r="N581" s="223"/>
    </row>
    <row r="582" spans="1:14" s="112" customFormat="1" ht="31.5" x14ac:dyDescent="0.25">
      <c r="A582" s="367" t="s">
        <v>91</v>
      </c>
      <c r="B582" s="370" t="s">
        <v>575</v>
      </c>
      <c r="C582" s="370" t="s">
        <v>162</v>
      </c>
      <c r="D582" s="370" t="s">
        <v>84</v>
      </c>
      <c r="E582" s="370" t="s">
        <v>92</v>
      </c>
      <c r="F582" s="369"/>
      <c r="G582" s="9">
        <f>G583</f>
        <v>1000</v>
      </c>
      <c r="H582" s="9">
        <f t="shared" si="286"/>
        <v>1000</v>
      </c>
      <c r="I582" s="9">
        <f t="shared" si="286"/>
        <v>0</v>
      </c>
      <c r="J582" s="223"/>
      <c r="K582" s="223"/>
      <c r="L582" s="223"/>
      <c r="M582" s="223"/>
      <c r="N582" s="223"/>
    </row>
    <row r="583" spans="1:14" s="112" customFormat="1" ht="47.25" x14ac:dyDescent="0.25">
      <c r="A583" s="367" t="s">
        <v>93</v>
      </c>
      <c r="B583" s="370" t="s">
        <v>575</v>
      </c>
      <c r="C583" s="370" t="s">
        <v>162</v>
      </c>
      <c r="D583" s="370" t="s">
        <v>84</v>
      </c>
      <c r="E583" s="370" t="s">
        <v>94</v>
      </c>
      <c r="F583" s="369"/>
      <c r="G583" s="9">
        <f>'Пр.4 Ведом23-25'!G422</f>
        <v>1000</v>
      </c>
      <c r="H583" s="9">
        <f>'Пр.4 Ведом23-25'!H422</f>
        <v>1000</v>
      </c>
      <c r="I583" s="9">
        <f>'Пр.4 Ведом23-25'!I422</f>
        <v>0</v>
      </c>
      <c r="J583" s="223"/>
      <c r="K583" s="223"/>
      <c r="L583" s="223"/>
      <c r="M583" s="223"/>
      <c r="N583" s="223"/>
    </row>
    <row r="584" spans="1:14" s="232" customFormat="1" ht="47.25" x14ac:dyDescent="0.25">
      <c r="A584" s="367" t="s">
        <v>885</v>
      </c>
      <c r="B584" s="370" t="s">
        <v>575</v>
      </c>
      <c r="C584" s="370" t="s">
        <v>162</v>
      </c>
      <c r="D584" s="370" t="s">
        <v>84</v>
      </c>
      <c r="E584" s="370" t="s">
        <v>94</v>
      </c>
      <c r="F584" s="369" t="s">
        <v>242</v>
      </c>
      <c r="G584" s="9">
        <f>G583</f>
        <v>1000</v>
      </c>
      <c r="H584" s="9">
        <f t="shared" ref="H584:I584" si="287">H583</f>
        <v>1000</v>
      </c>
      <c r="I584" s="9">
        <f t="shared" si="287"/>
        <v>0</v>
      </c>
      <c r="J584" s="223"/>
      <c r="K584" s="223"/>
      <c r="L584" s="223"/>
      <c r="M584" s="223"/>
      <c r="N584" s="223"/>
    </row>
    <row r="585" spans="1:14" s="112" customFormat="1" ht="36" hidden="1" customHeight="1" x14ac:dyDescent="0.25">
      <c r="A585" s="199" t="s">
        <v>443</v>
      </c>
      <c r="B585" s="200" t="s">
        <v>576</v>
      </c>
      <c r="C585" s="200"/>
      <c r="D585" s="8"/>
      <c r="E585" s="200"/>
      <c r="F585" s="369"/>
      <c r="G585" s="35">
        <f>G586</f>
        <v>0</v>
      </c>
      <c r="H585" s="35">
        <f t="shared" ref="H585:I589" si="288">H586</f>
        <v>0</v>
      </c>
      <c r="I585" s="35">
        <f t="shared" si="288"/>
        <v>0</v>
      </c>
      <c r="J585" s="223"/>
      <c r="K585" s="223"/>
      <c r="L585" s="223"/>
      <c r="M585" s="223"/>
      <c r="N585" s="223"/>
    </row>
    <row r="586" spans="1:14" s="232" customFormat="1" ht="15.75" hidden="1" x14ac:dyDescent="0.25">
      <c r="A586" s="44" t="s">
        <v>161</v>
      </c>
      <c r="B586" s="370" t="s">
        <v>576</v>
      </c>
      <c r="C586" s="370" t="s">
        <v>162</v>
      </c>
      <c r="D586" s="370"/>
      <c r="E586" s="200"/>
      <c r="F586" s="369"/>
      <c r="G586" s="9">
        <f>G587</f>
        <v>0</v>
      </c>
      <c r="H586" s="9">
        <f t="shared" si="288"/>
        <v>0</v>
      </c>
      <c r="I586" s="9">
        <f t="shared" si="288"/>
        <v>0</v>
      </c>
      <c r="J586" s="223"/>
      <c r="K586" s="223"/>
      <c r="L586" s="223"/>
      <c r="M586" s="223"/>
      <c r="N586" s="223"/>
    </row>
    <row r="587" spans="1:14" s="232" customFormat="1" ht="15.75" hidden="1" x14ac:dyDescent="0.25">
      <c r="A587" s="44" t="s">
        <v>163</v>
      </c>
      <c r="B587" s="370" t="s">
        <v>576</v>
      </c>
      <c r="C587" s="370" t="s">
        <v>162</v>
      </c>
      <c r="D587" s="370" t="s">
        <v>84</v>
      </c>
      <c r="E587" s="200"/>
      <c r="F587" s="369"/>
      <c r="G587" s="9">
        <f>G588</f>
        <v>0</v>
      </c>
      <c r="H587" s="9">
        <f t="shared" si="288"/>
        <v>0</v>
      </c>
      <c r="I587" s="9">
        <f t="shared" si="288"/>
        <v>0</v>
      </c>
      <c r="J587" s="223"/>
      <c r="K587" s="223"/>
      <c r="L587" s="223"/>
      <c r="M587" s="223"/>
      <c r="N587" s="223"/>
    </row>
    <row r="588" spans="1:14" s="112" customFormat="1" ht="31.5" hidden="1" x14ac:dyDescent="0.25">
      <c r="A588" s="367" t="s">
        <v>675</v>
      </c>
      <c r="B588" s="370" t="s">
        <v>577</v>
      </c>
      <c r="C588" s="370" t="s">
        <v>162</v>
      </c>
      <c r="D588" s="370" t="s">
        <v>84</v>
      </c>
      <c r="E588" s="370"/>
      <c r="F588" s="369"/>
      <c r="G588" s="9">
        <f>G589</f>
        <v>0</v>
      </c>
      <c r="H588" s="9">
        <f t="shared" si="288"/>
        <v>0</v>
      </c>
      <c r="I588" s="9">
        <f t="shared" si="288"/>
        <v>0</v>
      </c>
      <c r="J588" s="223"/>
      <c r="K588" s="223"/>
      <c r="L588" s="223"/>
      <c r="M588" s="223"/>
      <c r="N588" s="223"/>
    </row>
    <row r="589" spans="1:14" s="112" customFormat="1" ht="31.5" hidden="1" x14ac:dyDescent="0.25">
      <c r="A589" s="367" t="s">
        <v>91</v>
      </c>
      <c r="B589" s="370" t="s">
        <v>577</v>
      </c>
      <c r="C589" s="370" t="s">
        <v>162</v>
      </c>
      <c r="D589" s="370" t="s">
        <v>84</v>
      </c>
      <c r="E589" s="370" t="s">
        <v>92</v>
      </c>
      <c r="F589" s="369"/>
      <c r="G589" s="9">
        <f>G590</f>
        <v>0</v>
      </c>
      <c r="H589" s="9">
        <f t="shared" si="288"/>
        <v>0</v>
      </c>
      <c r="I589" s="9">
        <f t="shared" si="288"/>
        <v>0</v>
      </c>
      <c r="J589" s="223"/>
      <c r="K589" s="223"/>
      <c r="L589" s="223"/>
      <c r="M589" s="223"/>
      <c r="N589" s="223"/>
    </row>
    <row r="590" spans="1:14" s="112" customFormat="1" ht="47.25" hidden="1" x14ac:dyDescent="0.25">
      <c r="A590" s="367" t="s">
        <v>93</v>
      </c>
      <c r="B590" s="370" t="s">
        <v>577</v>
      </c>
      <c r="C590" s="370" t="s">
        <v>162</v>
      </c>
      <c r="D590" s="370" t="s">
        <v>84</v>
      </c>
      <c r="E590" s="370" t="s">
        <v>94</v>
      </c>
      <c r="F590" s="369"/>
      <c r="G590" s="9">
        <f>'Пр.4 Ведом23-25'!G426</f>
        <v>0</v>
      </c>
      <c r="H590" s="9">
        <f>'Пр.4 Ведом23-25'!H426</f>
        <v>0</v>
      </c>
      <c r="I590" s="9">
        <f>'Пр.4 Ведом23-25'!I426</f>
        <v>0</v>
      </c>
      <c r="J590" s="223"/>
      <c r="K590" s="223"/>
      <c r="L590" s="223"/>
      <c r="M590" s="223"/>
      <c r="N590" s="223"/>
    </row>
    <row r="591" spans="1:14" s="232" customFormat="1" ht="47.25" hidden="1" x14ac:dyDescent="0.25">
      <c r="A591" s="367" t="s">
        <v>885</v>
      </c>
      <c r="B591" s="370" t="s">
        <v>577</v>
      </c>
      <c r="C591" s="370" t="s">
        <v>162</v>
      </c>
      <c r="D591" s="370" t="s">
        <v>84</v>
      </c>
      <c r="E591" s="370" t="s">
        <v>94</v>
      </c>
      <c r="F591" s="369" t="s">
        <v>242</v>
      </c>
      <c r="G591" s="9">
        <f>G590</f>
        <v>0</v>
      </c>
      <c r="H591" s="9">
        <f t="shared" ref="H591:I591" si="289">H590</f>
        <v>0</v>
      </c>
      <c r="I591" s="9">
        <f t="shared" si="289"/>
        <v>0</v>
      </c>
      <c r="J591" s="223"/>
      <c r="K591" s="223"/>
      <c r="L591" s="223"/>
      <c r="M591" s="223"/>
      <c r="N591" s="223"/>
    </row>
    <row r="592" spans="1:14" s="112" customFormat="1" ht="31.5" hidden="1" x14ac:dyDescent="0.25">
      <c r="A592" s="367" t="s">
        <v>767</v>
      </c>
      <c r="B592" s="370" t="s">
        <v>768</v>
      </c>
      <c r="C592" s="370" t="s">
        <v>162</v>
      </c>
      <c r="D592" s="370" t="s">
        <v>84</v>
      </c>
      <c r="E592" s="370"/>
      <c r="F592" s="369"/>
      <c r="G592" s="9">
        <f>G593</f>
        <v>0</v>
      </c>
      <c r="H592" s="9">
        <f t="shared" ref="H592:I593" si="290">H593</f>
        <v>0</v>
      </c>
      <c r="I592" s="9">
        <f t="shared" si="290"/>
        <v>0</v>
      </c>
      <c r="J592" s="223"/>
      <c r="K592" s="223"/>
      <c r="L592" s="223"/>
      <c r="M592" s="223"/>
      <c r="N592" s="223"/>
    </row>
    <row r="593" spans="1:14" s="112" customFormat="1" ht="31.5" hidden="1" x14ac:dyDescent="0.25">
      <c r="A593" s="367" t="s">
        <v>91</v>
      </c>
      <c r="B593" s="370" t="s">
        <v>768</v>
      </c>
      <c r="C593" s="370" t="s">
        <v>162</v>
      </c>
      <c r="D593" s="370" t="s">
        <v>84</v>
      </c>
      <c r="E593" s="370" t="s">
        <v>92</v>
      </c>
      <c r="F593" s="369"/>
      <c r="G593" s="9">
        <f>G594</f>
        <v>0</v>
      </c>
      <c r="H593" s="9">
        <f t="shared" si="290"/>
        <v>0</v>
      </c>
      <c r="I593" s="9">
        <f t="shared" si="290"/>
        <v>0</v>
      </c>
      <c r="J593" s="223"/>
      <c r="K593" s="223"/>
      <c r="L593" s="223"/>
      <c r="M593" s="223"/>
      <c r="N593" s="223"/>
    </row>
    <row r="594" spans="1:14" s="112" customFormat="1" ht="47.25" hidden="1" x14ac:dyDescent="0.25">
      <c r="A594" s="367" t="s">
        <v>93</v>
      </c>
      <c r="B594" s="370" t="s">
        <v>768</v>
      </c>
      <c r="C594" s="370" t="s">
        <v>162</v>
      </c>
      <c r="D594" s="370" t="s">
        <v>84</v>
      </c>
      <c r="E594" s="370" t="s">
        <v>94</v>
      </c>
      <c r="F594" s="369"/>
      <c r="G594" s="9">
        <f>'Пр.4 Ведом23-25'!G429</f>
        <v>0</v>
      </c>
      <c r="H594" s="9">
        <f>'Пр.4 Ведом23-25'!H429</f>
        <v>0</v>
      </c>
      <c r="I594" s="9">
        <f>'Пр.4 Ведом23-25'!I429</f>
        <v>0</v>
      </c>
      <c r="J594" s="223"/>
      <c r="K594" s="223"/>
      <c r="L594" s="223"/>
      <c r="M594" s="223"/>
      <c r="N594" s="223"/>
    </row>
    <row r="595" spans="1:14" s="232" customFormat="1" ht="47.25" hidden="1" x14ac:dyDescent="0.25">
      <c r="A595" s="367" t="s">
        <v>885</v>
      </c>
      <c r="B595" s="370" t="s">
        <v>768</v>
      </c>
      <c r="C595" s="370" t="s">
        <v>162</v>
      </c>
      <c r="D595" s="370" t="s">
        <v>84</v>
      </c>
      <c r="E595" s="370" t="s">
        <v>94</v>
      </c>
      <c r="F595" s="369" t="s">
        <v>242</v>
      </c>
      <c r="G595" s="9">
        <f>G594</f>
        <v>0</v>
      </c>
      <c r="H595" s="9">
        <f t="shared" ref="H595:I595" si="291">H594</f>
        <v>0</v>
      </c>
      <c r="I595" s="9">
        <f t="shared" si="291"/>
        <v>0</v>
      </c>
      <c r="J595" s="223"/>
      <c r="K595" s="223"/>
      <c r="L595" s="223"/>
      <c r="M595" s="223"/>
      <c r="N595" s="223"/>
    </row>
    <row r="596" spans="1:14" ht="63" x14ac:dyDescent="0.25">
      <c r="A596" s="34" t="s">
        <v>869</v>
      </c>
      <c r="B596" s="200" t="s">
        <v>573</v>
      </c>
      <c r="C596" s="200"/>
      <c r="D596" s="369"/>
      <c r="E596" s="200"/>
      <c r="F596" s="369"/>
      <c r="G596" s="35">
        <f>G597</f>
        <v>5000</v>
      </c>
      <c r="H596" s="35">
        <f t="shared" ref="H596:I600" si="292">H597</f>
        <v>0</v>
      </c>
      <c r="I596" s="35">
        <f t="shared" si="292"/>
        <v>0</v>
      </c>
    </row>
    <row r="597" spans="1:14" s="232" customFormat="1" ht="15.75" x14ac:dyDescent="0.25">
      <c r="A597" s="44" t="s">
        <v>161</v>
      </c>
      <c r="B597" s="370" t="s">
        <v>573</v>
      </c>
      <c r="C597" s="370" t="s">
        <v>162</v>
      </c>
      <c r="D597" s="370"/>
      <c r="E597" s="200"/>
      <c r="F597" s="369"/>
      <c r="G597" s="9">
        <f>G598</f>
        <v>5000</v>
      </c>
      <c r="H597" s="9">
        <f t="shared" si="292"/>
        <v>0</v>
      </c>
      <c r="I597" s="9">
        <f t="shared" si="292"/>
        <v>0</v>
      </c>
      <c r="J597" s="223"/>
      <c r="K597" s="223"/>
      <c r="L597" s="223"/>
      <c r="M597" s="223"/>
      <c r="N597" s="223"/>
    </row>
    <row r="598" spans="1:14" s="232" customFormat="1" ht="15.75" x14ac:dyDescent="0.25">
      <c r="A598" s="44" t="s">
        <v>163</v>
      </c>
      <c r="B598" s="370" t="s">
        <v>573</v>
      </c>
      <c r="C598" s="370" t="s">
        <v>162</v>
      </c>
      <c r="D598" s="370" t="s">
        <v>84</v>
      </c>
      <c r="E598" s="200"/>
      <c r="F598" s="369"/>
      <c r="G598" s="9">
        <f>G599</f>
        <v>5000</v>
      </c>
      <c r="H598" s="9">
        <f t="shared" si="292"/>
        <v>0</v>
      </c>
      <c r="I598" s="9">
        <f t="shared" si="292"/>
        <v>0</v>
      </c>
      <c r="J598" s="223"/>
      <c r="K598" s="223"/>
      <c r="L598" s="223"/>
      <c r="M598" s="223"/>
      <c r="N598" s="223"/>
    </row>
    <row r="599" spans="1:14" ht="15.75" x14ac:dyDescent="0.25">
      <c r="A599" s="217" t="s">
        <v>864</v>
      </c>
      <c r="B599" s="370" t="s">
        <v>865</v>
      </c>
      <c r="C599" s="370" t="s">
        <v>162</v>
      </c>
      <c r="D599" s="370" t="s">
        <v>84</v>
      </c>
      <c r="E599" s="370"/>
      <c r="F599" s="2"/>
      <c r="G599" s="196">
        <f>G600</f>
        <v>5000</v>
      </c>
      <c r="H599" s="196">
        <f t="shared" si="292"/>
        <v>0</v>
      </c>
      <c r="I599" s="196">
        <f t="shared" si="292"/>
        <v>0</v>
      </c>
    </row>
    <row r="600" spans="1:14" s="112" customFormat="1" ht="31.5" x14ac:dyDescent="0.25">
      <c r="A600" s="367" t="s">
        <v>91</v>
      </c>
      <c r="B600" s="370" t="s">
        <v>865</v>
      </c>
      <c r="C600" s="370" t="s">
        <v>162</v>
      </c>
      <c r="D600" s="370" t="s">
        <v>84</v>
      </c>
      <c r="E600" s="370" t="s">
        <v>92</v>
      </c>
      <c r="F600" s="107"/>
      <c r="G600" s="9">
        <f>G601</f>
        <v>5000</v>
      </c>
      <c r="H600" s="9">
        <f t="shared" si="292"/>
        <v>0</v>
      </c>
      <c r="I600" s="9">
        <f t="shared" si="292"/>
        <v>0</v>
      </c>
      <c r="J600" s="223"/>
      <c r="K600" s="223"/>
      <c r="L600" s="223"/>
      <c r="M600" s="223"/>
      <c r="N600" s="223"/>
    </row>
    <row r="601" spans="1:14" ht="47.25" x14ac:dyDescent="0.25">
      <c r="A601" s="367" t="s">
        <v>93</v>
      </c>
      <c r="B601" s="370" t="s">
        <v>865</v>
      </c>
      <c r="C601" s="370" t="s">
        <v>162</v>
      </c>
      <c r="D601" s="370" t="s">
        <v>84</v>
      </c>
      <c r="E601" s="370" t="s">
        <v>94</v>
      </c>
      <c r="F601" s="2"/>
      <c r="G601" s="9">
        <f>'Пр.4 Ведом23-25'!G441</f>
        <v>5000</v>
      </c>
      <c r="H601" s="9">
        <f>'Пр.4 Ведом23-25'!H441</f>
        <v>0</v>
      </c>
      <c r="I601" s="9">
        <f>'Пр.4 Ведом23-25'!I441</f>
        <v>0</v>
      </c>
    </row>
    <row r="602" spans="1:14" s="232" customFormat="1" ht="47.25" x14ac:dyDescent="0.25">
      <c r="A602" s="367" t="s">
        <v>885</v>
      </c>
      <c r="B602" s="370" t="s">
        <v>865</v>
      </c>
      <c r="C602" s="370" t="s">
        <v>162</v>
      </c>
      <c r="D602" s="370" t="s">
        <v>84</v>
      </c>
      <c r="E602" s="370" t="s">
        <v>94</v>
      </c>
      <c r="F602" s="2">
        <v>903</v>
      </c>
      <c r="G602" s="9">
        <f>G601</f>
        <v>5000</v>
      </c>
      <c r="H602" s="9">
        <f t="shared" ref="H602:I602" si="293">H601</f>
        <v>0</v>
      </c>
      <c r="I602" s="9">
        <f t="shared" si="293"/>
        <v>0</v>
      </c>
      <c r="J602" s="223"/>
      <c r="K602" s="223"/>
      <c r="L602" s="223"/>
      <c r="M602" s="223"/>
      <c r="N602" s="223"/>
    </row>
    <row r="603" spans="1:14" ht="19.5" hidden="1" customHeight="1" x14ac:dyDescent="0.25">
      <c r="A603" s="408" t="s">
        <v>765</v>
      </c>
      <c r="B603" s="370" t="s">
        <v>766</v>
      </c>
      <c r="C603" s="200"/>
      <c r="D603" s="369"/>
      <c r="E603" s="200"/>
      <c r="F603" s="4"/>
      <c r="G603" s="9">
        <f>G604</f>
        <v>0</v>
      </c>
      <c r="H603" s="9">
        <f t="shared" ref="H603:I604" si="294">H604</f>
        <v>0</v>
      </c>
      <c r="I603" s="9">
        <f t="shared" si="294"/>
        <v>0</v>
      </c>
    </row>
    <row r="604" spans="1:14" ht="47.25" hidden="1" x14ac:dyDescent="0.25">
      <c r="A604" s="367" t="s">
        <v>152</v>
      </c>
      <c r="B604" s="370" t="s">
        <v>766</v>
      </c>
      <c r="C604" s="370" t="s">
        <v>153</v>
      </c>
      <c r="D604" s="369"/>
      <c r="E604" s="370" t="s">
        <v>153</v>
      </c>
      <c r="F604" s="4"/>
      <c r="G604" s="9">
        <f>G605</f>
        <v>0</v>
      </c>
      <c r="H604" s="9">
        <f t="shared" si="294"/>
        <v>0</v>
      </c>
      <c r="I604" s="9">
        <f t="shared" si="294"/>
        <v>0</v>
      </c>
    </row>
    <row r="605" spans="1:14" ht="15.75" hidden="1" x14ac:dyDescent="0.25">
      <c r="A605" s="367" t="s">
        <v>154</v>
      </c>
      <c r="B605" s="370" t="s">
        <v>766</v>
      </c>
      <c r="C605" s="370" t="s">
        <v>155</v>
      </c>
      <c r="D605" s="369"/>
      <c r="E605" s="370" t="s">
        <v>155</v>
      </c>
      <c r="F605" s="4"/>
      <c r="G605" s="9"/>
      <c r="H605" s="9"/>
      <c r="I605" s="9"/>
    </row>
    <row r="606" spans="1:14" ht="31.5" x14ac:dyDescent="0.25">
      <c r="A606" s="199" t="s">
        <v>818</v>
      </c>
      <c r="B606" s="200" t="s">
        <v>783</v>
      </c>
      <c r="C606" s="200"/>
      <c r="D606" s="369"/>
      <c r="E606" s="200"/>
      <c r="F606" s="4"/>
      <c r="G606" s="35">
        <f>G607</f>
        <v>120.87</v>
      </c>
      <c r="H606" s="35">
        <f t="shared" ref="H606:I608" si="295">H607</f>
        <v>0</v>
      </c>
      <c r="I606" s="35">
        <f t="shared" si="295"/>
        <v>0</v>
      </c>
    </row>
    <row r="607" spans="1:14" s="232" customFormat="1" ht="15.75" x14ac:dyDescent="0.25">
      <c r="A607" s="44" t="s">
        <v>161</v>
      </c>
      <c r="B607" s="370" t="s">
        <v>783</v>
      </c>
      <c r="C607" s="370" t="s">
        <v>162</v>
      </c>
      <c r="D607" s="370"/>
      <c r="E607" s="200"/>
      <c r="F607" s="4"/>
      <c r="G607" s="9">
        <f>G608</f>
        <v>120.87</v>
      </c>
      <c r="H607" s="9">
        <f t="shared" si="295"/>
        <v>0</v>
      </c>
      <c r="I607" s="9">
        <f t="shared" si="295"/>
        <v>0</v>
      </c>
      <c r="J607" s="223"/>
      <c r="K607" s="223"/>
      <c r="L607" s="223"/>
      <c r="M607" s="223"/>
      <c r="N607" s="223"/>
    </row>
    <row r="608" spans="1:14" s="232" customFormat="1" ht="15.75" x14ac:dyDescent="0.25">
      <c r="A608" s="44" t="s">
        <v>163</v>
      </c>
      <c r="B608" s="370" t="s">
        <v>783</v>
      </c>
      <c r="C608" s="370" t="s">
        <v>162</v>
      </c>
      <c r="D608" s="370" t="s">
        <v>84</v>
      </c>
      <c r="E608" s="200"/>
      <c r="F608" s="4"/>
      <c r="G608" s="9">
        <f>G609</f>
        <v>120.87</v>
      </c>
      <c r="H608" s="9">
        <f t="shared" si="295"/>
        <v>0</v>
      </c>
      <c r="I608" s="9">
        <f t="shared" si="295"/>
        <v>0</v>
      </c>
      <c r="J608" s="223"/>
      <c r="K608" s="223"/>
      <c r="L608" s="223"/>
      <c r="M608" s="223"/>
      <c r="N608" s="223"/>
    </row>
    <row r="609" spans="1:14" s="112" customFormat="1" ht="15.75" x14ac:dyDescent="0.25">
      <c r="A609" s="28" t="s">
        <v>557</v>
      </c>
      <c r="B609" s="370" t="s">
        <v>784</v>
      </c>
      <c r="C609" s="370" t="s">
        <v>162</v>
      </c>
      <c r="D609" s="370" t="s">
        <v>84</v>
      </c>
      <c r="E609" s="370"/>
      <c r="F609" s="4"/>
      <c r="G609" s="9">
        <f>G610+G613</f>
        <v>120.87</v>
      </c>
      <c r="H609" s="9">
        <f t="shared" ref="H609:I609" si="296">H610+H613</f>
        <v>0</v>
      </c>
      <c r="I609" s="9">
        <f t="shared" si="296"/>
        <v>0</v>
      </c>
      <c r="J609" s="223"/>
      <c r="K609" s="223"/>
      <c r="L609" s="223"/>
      <c r="M609" s="223"/>
      <c r="N609" s="223"/>
    </row>
    <row r="610" spans="1:14" s="112" customFormat="1" ht="31.5" x14ac:dyDescent="0.25">
      <c r="A610" s="367" t="s">
        <v>91</v>
      </c>
      <c r="B610" s="370" t="s">
        <v>784</v>
      </c>
      <c r="C610" s="370" t="s">
        <v>162</v>
      </c>
      <c r="D610" s="370" t="s">
        <v>84</v>
      </c>
      <c r="E610" s="370" t="s">
        <v>92</v>
      </c>
      <c r="F610" s="107"/>
      <c r="G610" s="9">
        <f>G611</f>
        <v>0</v>
      </c>
      <c r="H610" s="9">
        <f t="shared" ref="H610:I610" si="297">H611</f>
        <v>0</v>
      </c>
      <c r="I610" s="9">
        <f t="shared" si="297"/>
        <v>0</v>
      </c>
      <c r="J610" s="223"/>
      <c r="K610" s="223"/>
      <c r="L610" s="223"/>
      <c r="M610" s="223"/>
      <c r="N610" s="223"/>
    </row>
    <row r="611" spans="1:14" s="112" customFormat="1" ht="47.25" x14ac:dyDescent="0.25">
      <c r="A611" s="367" t="s">
        <v>93</v>
      </c>
      <c r="B611" s="370" t="s">
        <v>784</v>
      </c>
      <c r="C611" s="370" t="s">
        <v>162</v>
      </c>
      <c r="D611" s="370" t="s">
        <v>84</v>
      </c>
      <c r="E611" s="370" t="s">
        <v>94</v>
      </c>
      <c r="F611" s="2"/>
      <c r="G611" s="9">
        <f>'Пр.4 Ведом23-25'!G448</f>
        <v>0</v>
      </c>
      <c r="H611" s="9">
        <f>'Пр.4 Ведом23-25'!H448</f>
        <v>0</v>
      </c>
      <c r="I611" s="9">
        <f>'Пр.4 Ведом23-25'!I448</f>
        <v>0</v>
      </c>
      <c r="J611" s="223"/>
      <c r="K611" s="223"/>
      <c r="L611" s="223"/>
      <c r="M611" s="223"/>
      <c r="N611" s="223"/>
    </row>
    <row r="612" spans="1:14" s="232" customFormat="1" ht="47.25" x14ac:dyDescent="0.25">
      <c r="A612" s="367" t="s">
        <v>885</v>
      </c>
      <c r="B612" s="370" t="s">
        <v>784</v>
      </c>
      <c r="C612" s="370" t="s">
        <v>162</v>
      </c>
      <c r="D612" s="370" t="s">
        <v>84</v>
      </c>
      <c r="E612" s="370" t="s">
        <v>94</v>
      </c>
      <c r="F612" s="2">
        <v>903</v>
      </c>
      <c r="G612" s="9">
        <f>G611</f>
        <v>0</v>
      </c>
      <c r="H612" s="9">
        <f t="shared" ref="H612:I612" si="298">H611</f>
        <v>0</v>
      </c>
      <c r="I612" s="9">
        <f t="shared" si="298"/>
        <v>0</v>
      </c>
      <c r="J612" s="223"/>
      <c r="K612" s="223"/>
      <c r="L612" s="223"/>
      <c r="M612" s="223"/>
      <c r="N612" s="223"/>
    </row>
    <row r="613" spans="1:14" s="112" customFormat="1" ht="47.25" x14ac:dyDescent="0.25">
      <c r="A613" s="367" t="s">
        <v>152</v>
      </c>
      <c r="B613" s="370" t="s">
        <v>784</v>
      </c>
      <c r="C613" s="370" t="s">
        <v>162</v>
      </c>
      <c r="D613" s="370" t="s">
        <v>84</v>
      </c>
      <c r="E613" s="370" t="s">
        <v>153</v>
      </c>
      <c r="F613" s="4"/>
      <c r="G613" s="9">
        <f>G614</f>
        <v>120.87</v>
      </c>
      <c r="H613" s="9">
        <f t="shared" ref="H613:I613" si="299">H614</f>
        <v>0</v>
      </c>
      <c r="I613" s="9">
        <f t="shared" si="299"/>
        <v>0</v>
      </c>
      <c r="J613" s="223"/>
      <c r="K613" s="223"/>
      <c r="L613" s="223"/>
      <c r="M613" s="223"/>
      <c r="N613" s="223"/>
    </row>
    <row r="614" spans="1:14" ht="31.7" customHeight="1" x14ac:dyDescent="0.25">
      <c r="A614" s="367" t="s">
        <v>154</v>
      </c>
      <c r="B614" s="370" t="s">
        <v>784</v>
      </c>
      <c r="C614" s="370" t="s">
        <v>162</v>
      </c>
      <c r="D614" s="370" t="s">
        <v>84</v>
      </c>
      <c r="E614" s="370" t="s">
        <v>155</v>
      </c>
      <c r="F614" s="4"/>
      <c r="G614" s="9">
        <f>'Пр.4 Ведом23-25'!G450</f>
        <v>120.87</v>
      </c>
      <c r="H614" s="9">
        <f>'Пр.4 Ведом23-25'!H450</f>
        <v>0</v>
      </c>
      <c r="I614" s="9">
        <f>'Пр.4 Ведом23-25'!I450</f>
        <v>0</v>
      </c>
    </row>
    <row r="615" spans="1:14" s="232" customFormat="1" ht="47.45" customHeight="1" x14ac:dyDescent="0.25">
      <c r="A615" s="367" t="s">
        <v>885</v>
      </c>
      <c r="B615" s="370" t="s">
        <v>784</v>
      </c>
      <c r="C615" s="370" t="s">
        <v>162</v>
      </c>
      <c r="D615" s="370" t="s">
        <v>84</v>
      </c>
      <c r="E615" s="370" t="s">
        <v>155</v>
      </c>
      <c r="F615" s="4">
        <v>903</v>
      </c>
      <c r="G615" s="9">
        <f>G614</f>
        <v>120.87</v>
      </c>
      <c r="H615" s="9">
        <f t="shared" ref="H615:I615" si="300">H614</f>
        <v>0</v>
      </c>
      <c r="I615" s="9">
        <f t="shared" si="300"/>
        <v>0</v>
      </c>
      <c r="J615" s="223"/>
      <c r="K615" s="223"/>
      <c r="L615" s="223"/>
      <c r="M615" s="223"/>
      <c r="N615" s="223"/>
    </row>
    <row r="616" spans="1:14" ht="63" x14ac:dyDescent="0.25">
      <c r="A616" s="199" t="s">
        <v>903</v>
      </c>
      <c r="B616" s="200" t="s">
        <v>165</v>
      </c>
      <c r="C616" s="200"/>
      <c r="D616" s="369"/>
      <c r="E616" s="369"/>
      <c r="F616" s="4"/>
      <c r="G616" s="35">
        <f>G617</f>
        <v>129</v>
      </c>
      <c r="H616" s="35">
        <f t="shared" ref="H616:I616" si="301">H617</f>
        <v>140</v>
      </c>
      <c r="I616" s="35">
        <f t="shared" si="301"/>
        <v>140</v>
      </c>
    </row>
    <row r="617" spans="1:14" s="232" customFormat="1" ht="63" x14ac:dyDescent="0.25">
      <c r="A617" s="23" t="s">
        <v>457</v>
      </c>
      <c r="B617" s="200" t="s">
        <v>377</v>
      </c>
      <c r="C617" s="370"/>
      <c r="D617" s="369"/>
      <c r="E617" s="369"/>
      <c r="F617" s="4"/>
      <c r="G617" s="35">
        <f>G618+G624+G630+G646</f>
        <v>129</v>
      </c>
      <c r="H617" s="35">
        <f t="shared" ref="H617:I617" si="302">H618+H624+H630+H646</f>
        <v>140</v>
      </c>
      <c r="I617" s="35">
        <f t="shared" si="302"/>
        <v>140</v>
      </c>
      <c r="J617" s="223"/>
      <c r="K617" s="223"/>
      <c r="L617" s="223"/>
      <c r="M617" s="223"/>
      <c r="N617" s="223"/>
    </row>
    <row r="618" spans="1:14" s="232" customFormat="1" ht="15.75" x14ac:dyDescent="0.25">
      <c r="A618" s="28" t="s">
        <v>83</v>
      </c>
      <c r="B618" s="370" t="s">
        <v>377</v>
      </c>
      <c r="C618" s="370" t="s">
        <v>84</v>
      </c>
      <c r="D618" s="369"/>
      <c r="E618" s="369"/>
      <c r="F618" s="4"/>
      <c r="G618" s="9">
        <f>G619</f>
        <v>0</v>
      </c>
      <c r="H618" s="9">
        <f t="shared" ref="H618:I621" si="303">H619</f>
        <v>40</v>
      </c>
      <c r="I618" s="9">
        <f t="shared" si="303"/>
        <v>40</v>
      </c>
      <c r="J618" s="223"/>
      <c r="K618" s="223"/>
      <c r="L618" s="223"/>
      <c r="M618" s="223"/>
      <c r="N618" s="223"/>
    </row>
    <row r="619" spans="1:14" s="232" customFormat="1" ht="15.75" x14ac:dyDescent="0.25">
      <c r="A619" s="28" t="s">
        <v>98</v>
      </c>
      <c r="B619" s="370" t="s">
        <v>377</v>
      </c>
      <c r="C619" s="370" t="s">
        <v>84</v>
      </c>
      <c r="D619" s="369" t="s">
        <v>99</v>
      </c>
      <c r="E619" s="369"/>
      <c r="F619" s="4"/>
      <c r="G619" s="9">
        <f>G620</f>
        <v>0</v>
      </c>
      <c r="H619" s="9">
        <f t="shared" si="303"/>
        <v>40</v>
      </c>
      <c r="I619" s="9">
        <f t="shared" si="303"/>
        <v>40</v>
      </c>
      <c r="J619" s="223"/>
      <c r="K619" s="223"/>
      <c r="L619" s="223"/>
      <c r="M619" s="223"/>
      <c r="N619" s="223"/>
    </row>
    <row r="620" spans="1:14" ht="47.25" x14ac:dyDescent="0.25">
      <c r="A620" s="367" t="s">
        <v>498</v>
      </c>
      <c r="B620" s="370" t="s">
        <v>458</v>
      </c>
      <c r="C620" s="370" t="s">
        <v>84</v>
      </c>
      <c r="D620" s="369" t="s">
        <v>99</v>
      </c>
      <c r="E620" s="369"/>
      <c r="F620" s="4"/>
      <c r="G620" s="9">
        <f>G621</f>
        <v>0</v>
      </c>
      <c r="H620" s="9">
        <f t="shared" si="303"/>
        <v>40</v>
      </c>
      <c r="I620" s="9">
        <f t="shared" si="303"/>
        <v>40</v>
      </c>
    </row>
    <row r="621" spans="1:14" ht="31.5" x14ac:dyDescent="0.25">
      <c r="A621" s="367" t="s">
        <v>117</v>
      </c>
      <c r="B621" s="370" t="s">
        <v>458</v>
      </c>
      <c r="C621" s="370" t="s">
        <v>84</v>
      </c>
      <c r="D621" s="369" t="s">
        <v>99</v>
      </c>
      <c r="E621" s="370" t="s">
        <v>92</v>
      </c>
      <c r="F621" s="4"/>
      <c r="G621" s="9">
        <f>G622</f>
        <v>0</v>
      </c>
      <c r="H621" s="9">
        <f t="shared" si="303"/>
        <v>40</v>
      </c>
      <c r="I621" s="9">
        <f t="shared" si="303"/>
        <v>40</v>
      </c>
    </row>
    <row r="622" spans="1:14" s="112" customFormat="1" ht="47.25" x14ac:dyDescent="0.25">
      <c r="A622" s="367" t="s">
        <v>93</v>
      </c>
      <c r="B622" s="370" t="s">
        <v>458</v>
      </c>
      <c r="C622" s="370" t="s">
        <v>84</v>
      </c>
      <c r="D622" s="369" t="s">
        <v>99</v>
      </c>
      <c r="E622" s="370" t="s">
        <v>94</v>
      </c>
      <c r="F622" s="4"/>
      <c r="G622" s="9">
        <f>'Пр.4 Ведом23-25'!G143</f>
        <v>0</v>
      </c>
      <c r="H622" s="9">
        <f>'Пр.4 Ведом23-25'!H143</f>
        <v>40</v>
      </c>
      <c r="I622" s="9">
        <f>'Пр.4 Ведом23-25'!I143</f>
        <v>40</v>
      </c>
      <c r="J622" s="223"/>
      <c r="K622" s="223"/>
      <c r="L622" s="223"/>
      <c r="M622" s="223"/>
      <c r="N622" s="223"/>
    </row>
    <row r="623" spans="1:14" s="232" customFormat="1" ht="31.5" x14ac:dyDescent="0.25">
      <c r="A623" s="20" t="s">
        <v>889</v>
      </c>
      <c r="B623" s="370" t="s">
        <v>458</v>
      </c>
      <c r="C623" s="370" t="s">
        <v>84</v>
      </c>
      <c r="D623" s="369" t="s">
        <v>99</v>
      </c>
      <c r="E623" s="369" t="s">
        <v>94</v>
      </c>
      <c r="F623" s="4">
        <v>902</v>
      </c>
      <c r="G623" s="9">
        <f>G622</f>
        <v>0</v>
      </c>
      <c r="H623" s="9">
        <f t="shared" ref="H623:I623" si="304">H622</f>
        <v>40</v>
      </c>
      <c r="I623" s="9">
        <f t="shared" si="304"/>
        <v>40</v>
      </c>
      <c r="J623" s="223"/>
      <c r="K623" s="223"/>
      <c r="L623" s="223"/>
      <c r="M623" s="223"/>
      <c r="N623" s="223"/>
    </row>
    <row r="624" spans="1:14" s="232" customFormat="1" ht="15.75" hidden="1" x14ac:dyDescent="0.25">
      <c r="A624" s="20" t="s">
        <v>187</v>
      </c>
      <c r="B624" s="370" t="s">
        <v>377</v>
      </c>
      <c r="C624" s="370" t="s">
        <v>132</v>
      </c>
      <c r="D624" s="369"/>
      <c r="E624" s="369"/>
      <c r="F624" s="4"/>
      <c r="G624" s="9">
        <f>G625</f>
        <v>0</v>
      </c>
      <c r="H624" s="9">
        <f t="shared" ref="H624:I627" si="305">H625</f>
        <v>0</v>
      </c>
      <c r="I624" s="9">
        <f t="shared" si="305"/>
        <v>0</v>
      </c>
      <c r="J624" s="223"/>
      <c r="K624" s="223"/>
      <c r="L624" s="223"/>
      <c r="M624" s="223"/>
      <c r="N624" s="223"/>
    </row>
    <row r="625" spans="1:14" s="232" customFormat="1" ht="31.5" hidden="1" x14ac:dyDescent="0.25">
      <c r="A625" s="367" t="s">
        <v>227</v>
      </c>
      <c r="B625" s="370" t="s">
        <v>377</v>
      </c>
      <c r="C625" s="370" t="s">
        <v>132</v>
      </c>
      <c r="D625" s="369" t="s">
        <v>132</v>
      </c>
      <c r="E625" s="369"/>
      <c r="F625" s="4"/>
      <c r="G625" s="9">
        <f>G626</f>
        <v>0</v>
      </c>
      <c r="H625" s="9">
        <f t="shared" si="305"/>
        <v>0</v>
      </c>
      <c r="I625" s="9">
        <f t="shared" si="305"/>
        <v>0</v>
      </c>
      <c r="J625" s="223"/>
      <c r="K625" s="223"/>
      <c r="L625" s="223"/>
      <c r="M625" s="223"/>
      <c r="N625" s="223"/>
    </row>
    <row r="626" spans="1:14" s="232" customFormat="1" ht="47.25" hidden="1" x14ac:dyDescent="0.25">
      <c r="A626" s="21" t="s">
        <v>498</v>
      </c>
      <c r="B626" s="370" t="s">
        <v>458</v>
      </c>
      <c r="C626" s="370" t="s">
        <v>132</v>
      </c>
      <c r="D626" s="369" t="s">
        <v>132</v>
      </c>
      <c r="E626" s="369"/>
      <c r="F626" s="4"/>
      <c r="G626" s="9">
        <f>G627</f>
        <v>0</v>
      </c>
      <c r="H626" s="9">
        <f t="shared" si="305"/>
        <v>0</v>
      </c>
      <c r="I626" s="9">
        <f t="shared" si="305"/>
        <v>0</v>
      </c>
      <c r="J626" s="223"/>
      <c r="K626" s="223"/>
      <c r="L626" s="223"/>
      <c r="M626" s="223"/>
      <c r="N626" s="223"/>
    </row>
    <row r="627" spans="1:14" s="232" customFormat="1" ht="31.5" hidden="1" x14ac:dyDescent="0.25">
      <c r="A627" s="367" t="s">
        <v>91</v>
      </c>
      <c r="B627" s="370" t="s">
        <v>458</v>
      </c>
      <c r="C627" s="370" t="s">
        <v>132</v>
      </c>
      <c r="D627" s="369" t="s">
        <v>132</v>
      </c>
      <c r="E627" s="370" t="s">
        <v>92</v>
      </c>
      <c r="F627" s="4"/>
      <c r="G627" s="9">
        <f>G628</f>
        <v>0</v>
      </c>
      <c r="H627" s="9">
        <f t="shared" si="305"/>
        <v>0</v>
      </c>
      <c r="I627" s="9">
        <f t="shared" si="305"/>
        <v>0</v>
      </c>
      <c r="J627" s="223"/>
      <c r="K627" s="223"/>
      <c r="L627" s="223"/>
      <c r="M627" s="223"/>
      <c r="N627" s="223"/>
    </row>
    <row r="628" spans="1:14" s="232" customFormat="1" ht="47.25" hidden="1" x14ac:dyDescent="0.25">
      <c r="A628" s="367" t="s">
        <v>93</v>
      </c>
      <c r="B628" s="370" t="s">
        <v>458</v>
      </c>
      <c r="C628" s="370" t="s">
        <v>132</v>
      </c>
      <c r="D628" s="369" t="s">
        <v>132</v>
      </c>
      <c r="E628" s="370" t="s">
        <v>94</v>
      </c>
      <c r="F628" s="4"/>
      <c r="G628" s="9">
        <f>'Пр.4 Ведом23-25'!G1170</f>
        <v>0</v>
      </c>
      <c r="H628" s="9">
        <f>'Пр.4 Ведом23-25'!H1170</f>
        <v>0</v>
      </c>
      <c r="I628" s="9">
        <f>'Пр.4 Ведом23-25'!I1170</f>
        <v>0</v>
      </c>
      <c r="J628" s="223"/>
      <c r="K628" s="223"/>
      <c r="L628" s="223"/>
      <c r="M628" s="223"/>
      <c r="N628" s="223"/>
    </row>
    <row r="629" spans="1:14" s="232" customFormat="1" ht="47.25" hidden="1" x14ac:dyDescent="0.25">
      <c r="A629" s="28" t="s">
        <v>886</v>
      </c>
      <c r="B629" s="370" t="s">
        <v>458</v>
      </c>
      <c r="C629" s="370" t="s">
        <v>132</v>
      </c>
      <c r="D629" s="369" t="s">
        <v>132</v>
      </c>
      <c r="E629" s="369" t="s">
        <v>94</v>
      </c>
      <c r="F629" s="4">
        <v>908</v>
      </c>
      <c r="G629" s="9">
        <f>G628</f>
        <v>0</v>
      </c>
      <c r="H629" s="9">
        <f t="shared" ref="H629:I629" si="306">H628</f>
        <v>0</v>
      </c>
      <c r="I629" s="9">
        <f t="shared" si="306"/>
        <v>0</v>
      </c>
      <c r="J629" s="223"/>
      <c r="K629" s="223"/>
      <c r="L629" s="223"/>
      <c r="M629" s="223"/>
      <c r="N629" s="223"/>
    </row>
    <row r="630" spans="1:14" s="67" customFormat="1" ht="15.75" x14ac:dyDescent="0.25">
      <c r="A630" s="367" t="s">
        <v>147</v>
      </c>
      <c r="B630" s="370" t="s">
        <v>377</v>
      </c>
      <c r="C630" s="370" t="s">
        <v>148</v>
      </c>
      <c r="D630" s="369"/>
      <c r="E630" s="369"/>
      <c r="F630" s="4"/>
      <c r="G630" s="9">
        <f>G631+G636+G641</f>
        <v>125</v>
      </c>
      <c r="H630" s="9">
        <f t="shared" ref="H630:I630" si="307">H631+H636+H641</f>
        <v>100</v>
      </c>
      <c r="I630" s="9">
        <f t="shared" si="307"/>
        <v>100</v>
      </c>
      <c r="J630" s="223"/>
      <c r="K630" s="223"/>
      <c r="L630" s="223"/>
      <c r="M630" s="223"/>
      <c r="N630" s="223"/>
    </row>
    <row r="631" spans="1:14" s="67" customFormat="1" ht="15.75" x14ac:dyDescent="0.25">
      <c r="A631" s="367" t="s">
        <v>191</v>
      </c>
      <c r="B631" s="370" t="s">
        <v>377</v>
      </c>
      <c r="C631" s="370" t="s">
        <v>148</v>
      </c>
      <c r="D631" s="369" t="s">
        <v>84</v>
      </c>
      <c r="E631" s="369"/>
      <c r="F631" s="4"/>
      <c r="G631" s="9">
        <f>G632</f>
        <v>25</v>
      </c>
      <c r="H631" s="9">
        <f t="shared" ref="H631:I633" si="308">H632</f>
        <v>0</v>
      </c>
      <c r="I631" s="9">
        <f t="shared" si="308"/>
        <v>0</v>
      </c>
      <c r="J631" s="223"/>
      <c r="K631" s="223"/>
      <c r="L631" s="223"/>
      <c r="M631" s="223"/>
      <c r="N631" s="223"/>
    </row>
    <row r="632" spans="1:14" s="67" customFormat="1" ht="47.25" x14ac:dyDescent="0.25">
      <c r="A632" s="21" t="s">
        <v>499</v>
      </c>
      <c r="B632" s="370" t="s">
        <v>378</v>
      </c>
      <c r="C632" s="370" t="s">
        <v>148</v>
      </c>
      <c r="D632" s="369" t="s">
        <v>84</v>
      </c>
      <c r="E632" s="369"/>
      <c r="F632" s="4"/>
      <c r="G632" s="9">
        <f>G633</f>
        <v>25</v>
      </c>
      <c r="H632" s="9">
        <f t="shared" si="308"/>
        <v>0</v>
      </c>
      <c r="I632" s="9">
        <f t="shared" si="308"/>
        <v>0</v>
      </c>
      <c r="J632" s="223"/>
      <c r="K632" s="223"/>
      <c r="L632" s="223"/>
      <c r="M632" s="223"/>
      <c r="N632" s="223"/>
    </row>
    <row r="633" spans="1:14" s="67" customFormat="1" ht="47.25" x14ac:dyDescent="0.25">
      <c r="A633" s="21" t="s">
        <v>152</v>
      </c>
      <c r="B633" s="370" t="s">
        <v>378</v>
      </c>
      <c r="C633" s="370" t="s">
        <v>148</v>
      </c>
      <c r="D633" s="369" t="s">
        <v>84</v>
      </c>
      <c r="E633" s="370" t="s">
        <v>153</v>
      </c>
      <c r="F633" s="4"/>
      <c r="G633" s="9">
        <f>G634</f>
        <v>25</v>
      </c>
      <c r="H633" s="9">
        <f t="shared" si="308"/>
        <v>0</v>
      </c>
      <c r="I633" s="9">
        <f t="shared" si="308"/>
        <v>0</v>
      </c>
      <c r="J633" s="223"/>
      <c r="K633" s="223"/>
      <c r="L633" s="223"/>
      <c r="M633" s="223"/>
      <c r="N633" s="223"/>
    </row>
    <row r="634" spans="1:14" s="67" customFormat="1" ht="15.75" x14ac:dyDescent="0.25">
      <c r="A634" s="21" t="s">
        <v>154</v>
      </c>
      <c r="B634" s="370" t="s">
        <v>378</v>
      </c>
      <c r="C634" s="370" t="s">
        <v>148</v>
      </c>
      <c r="D634" s="369" t="s">
        <v>84</v>
      </c>
      <c r="E634" s="370" t="s">
        <v>155</v>
      </c>
      <c r="F634" s="4"/>
      <c r="G634" s="9">
        <f>'Пр.4 Ведом23-25'!G669</f>
        <v>25</v>
      </c>
      <c r="H634" s="9">
        <f>'Пр.4 Ведом23-25'!H669</f>
        <v>0</v>
      </c>
      <c r="I634" s="9">
        <f>'Пр.4 Ведом23-25'!I669</f>
        <v>0</v>
      </c>
      <c r="J634" s="223"/>
      <c r="K634" s="223"/>
      <c r="L634" s="223"/>
      <c r="M634" s="223"/>
      <c r="N634" s="223"/>
    </row>
    <row r="635" spans="1:14" s="67" customFormat="1" ht="31.5" x14ac:dyDescent="0.25">
      <c r="A635" s="97" t="s">
        <v>887</v>
      </c>
      <c r="B635" s="370" t="s">
        <v>378</v>
      </c>
      <c r="C635" s="370" t="s">
        <v>148</v>
      </c>
      <c r="D635" s="369" t="s">
        <v>84</v>
      </c>
      <c r="E635" s="370" t="s">
        <v>155</v>
      </c>
      <c r="F635" s="4">
        <v>906</v>
      </c>
      <c r="G635" s="9">
        <f>G634</f>
        <v>25</v>
      </c>
      <c r="H635" s="9">
        <f t="shared" ref="H635:I635" si="309">H634</f>
        <v>0</v>
      </c>
      <c r="I635" s="9">
        <f t="shared" si="309"/>
        <v>0</v>
      </c>
      <c r="J635" s="223"/>
      <c r="K635" s="223"/>
      <c r="L635" s="223"/>
      <c r="M635" s="223"/>
      <c r="N635" s="223"/>
    </row>
    <row r="636" spans="1:14" s="67" customFormat="1" ht="15.75" x14ac:dyDescent="0.25">
      <c r="A636" s="21" t="s">
        <v>193</v>
      </c>
      <c r="B636" s="370" t="s">
        <v>377</v>
      </c>
      <c r="C636" s="370" t="s">
        <v>148</v>
      </c>
      <c r="D636" s="369" t="s">
        <v>122</v>
      </c>
      <c r="E636" s="369"/>
      <c r="F636" s="4"/>
      <c r="G636" s="9">
        <f>G637</f>
        <v>40</v>
      </c>
      <c r="H636" s="9">
        <f t="shared" ref="H636:I638" si="310">H637</f>
        <v>40</v>
      </c>
      <c r="I636" s="9">
        <f t="shared" si="310"/>
        <v>40</v>
      </c>
      <c r="J636" s="223"/>
      <c r="K636" s="223"/>
      <c r="L636" s="223"/>
      <c r="M636" s="223"/>
      <c r="N636" s="223"/>
    </row>
    <row r="637" spans="1:14" s="67" customFormat="1" ht="47.25" x14ac:dyDescent="0.25">
      <c r="A637" s="21" t="s">
        <v>499</v>
      </c>
      <c r="B637" s="370" t="s">
        <v>378</v>
      </c>
      <c r="C637" s="370" t="s">
        <v>148</v>
      </c>
      <c r="D637" s="369" t="s">
        <v>122</v>
      </c>
      <c r="E637" s="369"/>
      <c r="F637" s="4"/>
      <c r="G637" s="9">
        <f>G638</f>
        <v>40</v>
      </c>
      <c r="H637" s="9">
        <f t="shared" si="310"/>
        <v>40</v>
      </c>
      <c r="I637" s="9">
        <f t="shared" si="310"/>
        <v>40</v>
      </c>
      <c r="J637" s="223"/>
      <c r="K637" s="223"/>
      <c r="L637" s="223"/>
      <c r="M637" s="223"/>
      <c r="N637" s="223"/>
    </row>
    <row r="638" spans="1:14" s="67" customFormat="1" ht="47.25" x14ac:dyDescent="0.25">
      <c r="A638" s="21" t="s">
        <v>152</v>
      </c>
      <c r="B638" s="370" t="s">
        <v>378</v>
      </c>
      <c r="C638" s="370" t="s">
        <v>148</v>
      </c>
      <c r="D638" s="369" t="s">
        <v>122</v>
      </c>
      <c r="E638" s="370" t="s">
        <v>153</v>
      </c>
      <c r="F638" s="4"/>
      <c r="G638" s="9">
        <f>G639</f>
        <v>40</v>
      </c>
      <c r="H638" s="9">
        <f t="shared" si="310"/>
        <v>40</v>
      </c>
      <c r="I638" s="9">
        <f t="shared" si="310"/>
        <v>40</v>
      </c>
      <c r="J638" s="223"/>
      <c r="K638" s="223"/>
      <c r="L638" s="223"/>
      <c r="M638" s="223"/>
      <c r="N638" s="223"/>
    </row>
    <row r="639" spans="1:14" s="67" customFormat="1" ht="15.75" x14ac:dyDescent="0.25">
      <c r="A639" s="21" t="s">
        <v>154</v>
      </c>
      <c r="B639" s="370" t="s">
        <v>378</v>
      </c>
      <c r="C639" s="370" t="s">
        <v>148</v>
      </c>
      <c r="D639" s="369" t="s">
        <v>122</v>
      </c>
      <c r="E639" s="370" t="s">
        <v>155</v>
      </c>
      <c r="F639" s="4"/>
      <c r="G639" s="9">
        <f>'Пр.4 Ведом23-25'!G736</f>
        <v>40</v>
      </c>
      <c r="H639" s="9">
        <f>'Пр.4 Ведом23-25'!H736</f>
        <v>40</v>
      </c>
      <c r="I639" s="9">
        <f>'Пр.4 Ведом23-25'!I736</f>
        <v>40</v>
      </c>
      <c r="J639" s="223"/>
      <c r="K639" s="223"/>
      <c r="L639" s="223"/>
      <c r="M639" s="223"/>
      <c r="N639" s="223"/>
    </row>
    <row r="640" spans="1:14" s="67" customFormat="1" ht="31.5" x14ac:dyDescent="0.25">
      <c r="A640" s="97" t="s">
        <v>887</v>
      </c>
      <c r="B640" s="370" t="s">
        <v>378</v>
      </c>
      <c r="C640" s="370" t="s">
        <v>148</v>
      </c>
      <c r="D640" s="369" t="s">
        <v>122</v>
      </c>
      <c r="E640" s="370" t="s">
        <v>155</v>
      </c>
      <c r="F640" s="4">
        <v>906</v>
      </c>
      <c r="G640" s="9">
        <f>G639</f>
        <v>40</v>
      </c>
      <c r="H640" s="9">
        <f t="shared" ref="H640:I640" si="311">H639</f>
        <v>40</v>
      </c>
      <c r="I640" s="9">
        <f t="shared" si="311"/>
        <v>40</v>
      </c>
      <c r="J640" s="223"/>
      <c r="K640" s="223"/>
      <c r="L640" s="223"/>
      <c r="M640" s="223"/>
      <c r="N640" s="223"/>
    </row>
    <row r="641" spans="1:14" s="67" customFormat="1" ht="15.75" x14ac:dyDescent="0.25">
      <c r="A641" s="367" t="s">
        <v>149</v>
      </c>
      <c r="B641" s="370" t="s">
        <v>377</v>
      </c>
      <c r="C641" s="370" t="s">
        <v>148</v>
      </c>
      <c r="D641" s="369" t="s">
        <v>123</v>
      </c>
      <c r="E641" s="41"/>
      <c r="F641" s="2"/>
      <c r="G641" s="9">
        <f>G642</f>
        <v>60</v>
      </c>
      <c r="H641" s="9">
        <f t="shared" ref="H641:I643" si="312">H642</f>
        <v>60</v>
      </c>
      <c r="I641" s="9">
        <f t="shared" si="312"/>
        <v>60</v>
      </c>
      <c r="J641" s="223"/>
      <c r="K641" s="223"/>
      <c r="L641" s="223"/>
      <c r="M641" s="223"/>
      <c r="N641" s="223"/>
    </row>
    <row r="642" spans="1:14" s="112" customFormat="1" ht="47.25" x14ac:dyDescent="0.25">
      <c r="A642" s="21" t="s">
        <v>498</v>
      </c>
      <c r="B642" s="370" t="s">
        <v>458</v>
      </c>
      <c r="C642" s="370" t="s">
        <v>148</v>
      </c>
      <c r="D642" s="369" t="s">
        <v>123</v>
      </c>
      <c r="E642" s="42"/>
      <c r="F642" s="4"/>
      <c r="G642" s="9">
        <f>G643</f>
        <v>60</v>
      </c>
      <c r="H642" s="9">
        <f t="shared" si="312"/>
        <v>60</v>
      </c>
      <c r="I642" s="9">
        <f t="shared" si="312"/>
        <v>60</v>
      </c>
      <c r="J642" s="223"/>
      <c r="K642" s="223"/>
      <c r="L642" s="223"/>
      <c r="M642" s="223"/>
      <c r="N642" s="223"/>
    </row>
    <row r="643" spans="1:14" s="112" customFormat="1" ht="31.5" x14ac:dyDescent="0.25">
      <c r="A643" s="367" t="s">
        <v>91</v>
      </c>
      <c r="B643" s="370" t="s">
        <v>458</v>
      </c>
      <c r="C643" s="370" t="s">
        <v>148</v>
      </c>
      <c r="D643" s="369" t="s">
        <v>123</v>
      </c>
      <c r="E643" s="370" t="s">
        <v>92</v>
      </c>
      <c r="F643" s="4"/>
      <c r="G643" s="9">
        <f>G644</f>
        <v>60</v>
      </c>
      <c r="H643" s="9">
        <f t="shared" si="312"/>
        <v>60</v>
      </c>
      <c r="I643" s="9">
        <f t="shared" si="312"/>
        <v>60</v>
      </c>
      <c r="J643" s="223"/>
      <c r="K643" s="223"/>
      <c r="L643" s="223"/>
      <c r="M643" s="223"/>
      <c r="N643" s="223"/>
    </row>
    <row r="644" spans="1:14" s="112" customFormat="1" ht="47.25" x14ac:dyDescent="0.25">
      <c r="A644" s="367" t="s">
        <v>93</v>
      </c>
      <c r="B644" s="370" t="s">
        <v>458</v>
      </c>
      <c r="C644" s="370" t="s">
        <v>148</v>
      </c>
      <c r="D644" s="369" t="s">
        <v>123</v>
      </c>
      <c r="E644" s="370" t="s">
        <v>94</v>
      </c>
      <c r="F644" s="4"/>
      <c r="G644" s="9">
        <f>'Пр.4 Ведом23-25'!G342</f>
        <v>60</v>
      </c>
      <c r="H644" s="9">
        <f>'Пр.4 Ведом23-25'!H342</f>
        <v>60</v>
      </c>
      <c r="I644" s="9">
        <f>'Пр.4 Ведом23-25'!I342</f>
        <v>60</v>
      </c>
      <c r="J644" s="223"/>
      <c r="K644" s="223"/>
      <c r="L644" s="223"/>
      <c r="M644" s="223"/>
      <c r="N644" s="223"/>
    </row>
    <row r="645" spans="1:14" s="112" customFormat="1" ht="47.25" x14ac:dyDescent="0.25">
      <c r="A645" s="367" t="s">
        <v>885</v>
      </c>
      <c r="B645" s="370" t="s">
        <v>458</v>
      </c>
      <c r="C645" s="370" t="s">
        <v>148</v>
      </c>
      <c r="D645" s="369" t="s">
        <v>123</v>
      </c>
      <c r="E645" s="370" t="s">
        <v>94</v>
      </c>
      <c r="F645" s="4">
        <v>903</v>
      </c>
      <c r="G645" s="9">
        <f>G644</f>
        <v>60</v>
      </c>
      <c r="H645" s="9">
        <f t="shared" ref="H645:I645" si="313">H644</f>
        <v>60</v>
      </c>
      <c r="I645" s="9">
        <f t="shared" si="313"/>
        <v>60</v>
      </c>
      <c r="J645" s="223"/>
      <c r="K645" s="223"/>
      <c r="L645" s="223"/>
      <c r="M645" s="223"/>
      <c r="N645" s="223"/>
    </row>
    <row r="646" spans="1:14" s="67" customFormat="1" ht="15.75" x14ac:dyDescent="0.25">
      <c r="A646" s="44" t="s">
        <v>161</v>
      </c>
      <c r="B646" s="370" t="s">
        <v>377</v>
      </c>
      <c r="C646" s="370" t="s">
        <v>162</v>
      </c>
      <c r="D646" s="369"/>
      <c r="E646" s="369"/>
      <c r="F646" s="4"/>
      <c r="G646" s="9">
        <f>G647+G656</f>
        <v>4</v>
      </c>
      <c r="H646" s="9">
        <f t="shared" ref="H646:I646" si="314">H647+H656</f>
        <v>0</v>
      </c>
      <c r="I646" s="9">
        <f t="shared" si="314"/>
        <v>0</v>
      </c>
      <c r="J646" s="223"/>
      <c r="K646" s="223"/>
      <c r="L646" s="223"/>
      <c r="M646" s="223"/>
      <c r="N646" s="223"/>
    </row>
    <row r="647" spans="1:14" s="67" customFormat="1" ht="15.75" hidden="1" x14ac:dyDescent="0.25">
      <c r="A647" s="44" t="s">
        <v>163</v>
      </c>
      <c r="B647" s="370" t="s">
        <v>377</v>
      </c>
      <c r="C647" s="370" t="s">
        <v>162</v>
      </c>
      <c r="D647" s="369" t="s">
        <v>84</v>
      </c>
      <c r="E647" s="369"/>
      <c r="F647" s="4"/>
      <c r="G647" s="196">
        <f>G648</f>
        <v>0</v>
      </c>
      <c r="H647" s="196">
        <f t="shared" ref="H647:I649" si="315">H648</f>
        <v>0</v>
      </c>
      <c r="I647" s="196">
        <f t="shared" si="315"/>
        <v>0</v>
      </c>
      <c r="J647" s="223"/>
      <c r="K647" s="223"/>
      <c r="L647" s="223"/>
      <c r="M647" s="223"/>
      <c r="N647" s="223"/>
    </row>
    <row r="648" spans="1:14" ht="47.25" hidden="1" x14ac:dyDescent="0.25">
      <c r="A648" s="21" t="s">
        <v>498</v>
      </c>
      <c r="B648" s="370" t="s">
        <v>458</v>
      </c>
      <c r="C648" s="370" t="s">
        <v>162</v>
      </c>
      <c r="D648" s="369" t="s">
        <v>84</v>
      </c>
      <c r="E648" s="369"/>
      <c r="F648" s="4"/>
      <c r="G648" s="196">
        <f>G649</f>
        <v>0</v>
      </c>
      <c r="H648" s="196">
        <f t="shared" si="315"/>
        <v>0</v>
      </c>
      <c r="I648" s="196">
        <f t="shared" si="315"/>
        <v>0</v>
      </c>
    </row>
    <row r="649" spans="1:14" ht="31.5" hidden="1" x14ac:dyDescent="0.25">
      <c r="A649" s="367" t="s">
        <v>91</v>
      </c>
      <c r="B649" s="370" t="s">
        <v>458</v>
      </c>
      <c r="C649" s="370" t="s">
        <v>162</v>
      </c>
      <c r="D649" s="369" t="s">
        <v>84</v>
      </c>
      <c r="E649" s="370" t="s">
        <v>92</v>
      </c>
      <c r="F649" s="4"/>
      <c r="G649" s="196">
        <f>G650</f>
        <v>0</v>
      </c>
      <c r="H649" s="196">
        <f t="shared" si="315"/>
        <v>0</v>
      </c>
      <c r="I649" s="196">
        <f t="shared" si="315"/>
        <v>0</v>
      </c>
    </row>
    <row r="650" spans="1:14" ht="47.25" hidden="1" x14ac:dyDescent="0.25">
      <c r="A650" s="367" t="s">
        <v>93</v>
      </c>
      <c r="B650" s="370" t="s">
        <v>458</v>
      </c>
      <c r="C650" s="370" t="s">
        <v>162</v>
      </c>
      <c r="D650" s="369" t="s">
        <v>84</v>
      </c>
      <c r="E650" s="370" t="s">
        <v>94</v>
      </c>
      <c r="F650" s="4"/>
      <c r="G650" s="196">
        <f>'Пр.4 Ведом23-25'!G455</f>
        <v>0</v>
      </c>
      <c r="H650" s="196">
        <f>'Пр.4 Ведом23-25'!H455</f>
        <v>0</v>
      </c>
      <c r="I650" s="196">
        <f>'Пр.4 Ведом23-25'!I455</f>
        <v>0</v>
      </c>
    </row>
    <row r="651" spans="1:14" s="232" customFormat="1" ht="47.25" hidden="1" x14ac:dyDescent="0.25">
      <c r="A651" s="367" t="s">
        <v>885</v>
      </c>
      <c r="B651" s="370" t="s">
        <v>458</v>
      </c>
      <c r="C651" s="370" t="s">
        <v>162</v>
      </c>
      <c r="D651" s="369" t="s">
        <v>84</v>
      </c>
      <c r="E651" s="370" t="s">
        <v>94</v>
      </c>
      <c r="F651" s="4">
        <v>903</v>
      </c>
      <c r="G651" s="196">
        <f>G650</f>
        <v>0</v>
      </c>
      <c r="H651" s="196">
        <f t="shared" ref="H651:I651" si="316">H650</f>
        <v>0</v>
      </c>
      <c r="I651" s="196">
        <f t="shared" si="316"/>
        <v>0</v>
      </c>
      <c r="J651" s="223"/>
      <c r="K651" s="223"/>
      <c r="L651" s="223"/>
      <c r="M651" s="223"/>
      <c r="N651" s="223"/>
    </row>
    <row r="652" spans="1:14" ht="47.25" hidden="1" x14ac:dyDescent="0.25">
      <c r="A652" s="367" t="s">
        <v>441</v>
      </c>
      <c r="B652" s="370" t="s">
        <v>378</v>
      </c>
      <c r="C652" s="370" t="s">
        <v>162</v>
      </c>
      <c r="D652" s="369" t="s">
        <v>84</v>
      </c>
      <c r="E652" s="370"/>
      <c r="F652" s="4"/>
      <c r="G652" s="196">
        <f>G653</f>
        <v>0</v>
      </c>
      <c r="H652" s="196">
        <f t="shared" ref="H652:I653" si="317">H653</f>
        <v>0</v>
      </c>
      <c r="I652" s="196">
        <f t="shared" si="317"/>
        <v>0</v>
      </c>
    </row>
    <row r="653" spans="1:14" ht="35.450000000000003" hidden="1" customHeight="1" x14ac:dyDescent="0.25">
      <c r="A653" s="367" t="s">
        <v>152</v>
      </c>
      <c r="B653" s="370" t="s">
        <v>378</v>
      </c>
      <c r="C653" s="370" t="s">
        <v>162</v>
      </c>
      <c r="D653" s="369" t="s">
        <v>84</v>
      </c>
      <c r="E653" s="370" t="s">
        <v>153</v>
      </c>
      <c r="F653" s="4"/>
      <c r="G653" s="196">
        <f>G654</f>
        <v>0</v>
      </c>
      <c r="H653" s="196">
        <f t="shared" si="317"/>
        <v>0</v>
      </c>
      <c r="I653" s="196">
        <f t="shared" si="317"/>
        <v>0</v>
      </c>
    </row>
    <row r="654" spans="1:14" s="112" customFormat="1" ht="22.15" hidden="1" customHeight="1" x14ac:dyDescent="0.25">
      <c r="A654" s="367" t="s">
        <v>154</v>
      </c>
      <c r="B654" s="370" t="s">
        <v>378</v>
      </c>
      <c r="C654" s="370" t="s">
        <v>162</v>
      </c>
      <c r="D654" s="369" t="s">
        <v>84</v>
      </c>
      <c r="E654" s="370" t="s">
        <v>155</v>
      </c>
      <c r="F654" s="4"/>
      <c r="G654" s="9">
        <f>'Пр.4 Ведом23-25'!G458</f>
        <v>0</v>
      </c>
      <c r="H654" s="9">
        <f>'Пр.4 Ведом23-25'!H458</f>
        <v>0</v>
      </c>
      <c r="I654" s="9">
        <f>'Пр.4 Ведом23-25'!I458</f>
        <v>0</v>
      </c>
      <c r="J654" s="223"/>
      <c r="K654" s="223"/>
      <c r="L654" s="223"/>
      <c r="M654" s="223"/>
      <c r="N654" s="223"/>
    </row>
    <row r="655" spans="1:14" s="232" customFormat="1" ht="49.15" hidden="1" customHeight="1" x14ac:dyDescent="0.25">
      <c r="A655" s="367" t="s">
        <v>885</v>
      </c>
      <c r="B655" s="370" t="s">
        <v>378</v>
      </c>
      <c r="C655" s="370" t="s">
        <v>162</v>
      </c>
      <c r="D655" s="369" t="s">
        <v>84</v>
      </c>
      <c r="E655" s="370" t="s">
        <v>155</v>
      </c>
      <c r="F655" s="4">
        <v>903</v>
      </c>
      <c r="G655" s="9">
        <f>G654</f>
        <v>0</v>
      </c>
      <c r="H655" s="9">
        <f t="shared" ref="H655:I655" si="318">H654</f>
        <v>0</v>
      </c>
      <c r="I655" s="9">
        <f t="shared" si="318"/>
        <v>0</v>
      </c>
      <c r="J655" s="223"/>
      <c r="K655" s="223"/>
      <c r="L655" s="223"/>
      <c r="M655" s="223"/>
      <c r="N655" s="223"/>
    </row>
    <row r="656" spans="1:14" s="67" customFormat="1" ht="31.5" x14ac:dyDescent="0.25">
      <c r="A656" s="367" t="s">
        <v>167</v>
      </c>
      <c r="B656" s="370" t="s">
        <v>377</v>
      </c>
      <c r="C656" s="370" t="s">
        <v>162</v>
      </c>
      <c r="D656" s="369" t="s">
        <v>106</v>
      </c>
      <c r="E656" s="369"/>
      <c r="F656" s="4"/>
      <c r="G656" s="196">
        <f>G657</f>
        <v>4</v>
      </c>
      <c r="H656" s="196">
        <f t="shared" ref="H656:I658" si="319">H657</f>
        <v>0</v>
      </c>
      <c r="I656" s="196">
        <f t="shared" si="319"/>
        <v>0</v>
      </c>
      <c r="J656" s="223"/>
      <c r="K656" s="223"/>
      <c r="L656" s="223"/>
      <c r="M656" s="223"/>
      <c r="N656" s="223"/>
    </row>
    <row r="657" spans="1:14" ht="47.25" x14ac:dyDescent="0.25">
      <c r="A657" s="21" t="s">
        <v>498</v>
      </c>
      <c r="B657" s="370" t="s">
        <v>458</v>
      </c>
      <c r="C657" s="370" t="s">
        <v>162</v>
      </c>
      <c r="D657" s="369" t="s">
        <v>106</v>
      </c>
      <c r="E657" s="369"/>
      <c r="F657" s="4"/>
      <c r="G657" s="9">
        <f>G658</f>
        <v>4</v>
      </c>
      <c r="H657" s="9">
        <f t="shared" si="319"/>
        <v>0</v>
      </c>
      <c r="I657" s="9">
        <f t="shared" si="319"/>
        <v>0</v>
      </c>
    </row>
    <row r="658" spans="1:14" s="232" customFormat="1" ht="31.5" x14ac:dyDescent="0.25">
      <c r="A658" s="367" t="s">
        <v>91</v>
      </c>
      <c r="B658" s="370" t="s">
        <v>458</v>
      </c>
      <c r="C658" s="370" t="s">
        <v>162</v>
      </c>
      <c r="D658" s="369" t="s">
        <v>106</v>
      </c>
      <c r="E658" s="370" t="s">
        <v>92</v>
      </c>
      <c r="F658" s="4"/>
      <c r="G658" s="9">
        <f>G659</f>
        <v>4</v>
      </c>
      <c r="H658" s="9">
        <f t="shared" si="319"/>
        <v>0</v>
      </c>
      <c r="I658" s="9">
        <f t="shared" si="319"/>
        <v>0</v>
      </c>
      <c r="J658" s="223"/>
      <c r="K658" s="223"/>
      <c r="L658" s="223"/>
      <c r="M658" s="223"/>
      <c r="N658" s="223"/>
    </row>
    <row r="659" spans="1:14" s="232" customFormat="1" ht="47.25" x14ac:dyDescent="0.25">
      <c r="A659" s="367" t="s">
        <v>93</v>
      </c>
      <c r="B659" s="370" t="s">
        <v>458</v>
      </c>
      <c r="C659" s="370" t="s">
        <v>162</v>
      </c>
      <c r="D659" s="369" t="s">
        <v>106</v>
      </c>
      <c r="E659" s="370" t="s">
        <v>94</v>
      </c>
      <c r="F659" s="4"/>
      <c r="G659" s="9">
        <f>'Пр.4 Ведом23-25'!G505</f>
        <v>4</v>
      </c>
      <c r="H659" s="9">
        <f>'Пр.4 Ведом23-25'!H505</f>
        <v>0</v>
      </c>
      <c r="I659" s="9">
        <f>'Пр.4 Ведом23-25'!I505</f>
        <v>0</v>
      </c>
      <c r="J659" s="223"/>
      <c r="K659" s="223"/>
      <c r="L659" s="223"/>
      <c r="M659" s="223"/>
      <c r="N659" s="223"/>
    </row>
    <row r="660" spans="1:14" s="232" customFormat="1" ht="47.25" x14ac:dyDescent="0.25">
      <c r="A660" s="367" t="s">
        <v>885</v>
      </c>
      <c r="B660" s="370" t="s">
        <v>458</v>
      </c>
      <c r="C660" s="370" t="s">
        <v>162</v>
      </c>
      <c r="D660" s="369" t="s">
        <v>106</v>
      </c>
      <c r="E660" s="370" t="s">
        <v>94</v>
      </c>
      <c r="F660" s="4">
        <v>903</v>
      </c>
      <c r="G660" s="9">
        <f>G659</f>
        <v>4</v>
      </c>
      <c r="H660" s="9">
        <f t="shared" ref="H660:I660" si="320">H659</f>
        <v>0</v>
      </c>
      <c r="I660" s="9">
        <f t="shared" si="320"/>
        <v>0</v>
      </c>
      <c r="J660" s="223"/>
      <c r="K660" s="223"/>
      <c r="L660" s="223"/>
      <c r="M660" s="223"/>
      <c r="N660" s="223"/>
    </row>
    <row r="661" spans="1:14" s="112" customFormat="1" ht="47.25" x14ac:dyDescent="0.25">
      <c r="A661" s="199" t="s">
        <v>901</v>
      </c>
      <c r="B661" s="200" t="s">
        <v>220</v>
      </c>
      <c r="C661" s="200"/>
      <c r="D661" s="369"/>
      <c r="E661" s="369"/>
      <c r="F661" s="4"/>
      <c r="G661" s="35">
        <f>G662+G699+G706+G720+G713</f>
        <v>14532.63133</v>
      </c>
      <c r="H661" s="35">
        <f t="shared" ref="H661:I661" si="321">H662+H699+H706+H720+H713</f>
        <v>9395.1549699999996</v>
      </c>
      <c r="I661" s="35">
        <f t="shared" si="321"/>
        <v>9036.77729</v>
      </c>
      <c r="J661" s="223"/>
      <c r="K661" s="223"/>
      <c r="L661" s="223"/>
      <c r="M661" s="223"/>
      <c r="N661" s="223"/>
    </row>
    <row r="662" spans="1:14" s="232" customFormat="1" ht="31.5" x14ac:dyDescent="0.25">
      <c r="A662" s="199" t="s">
        <v>668</v>
      </c>
      <c r="B662" s="200" t="s">
        <v>613</v>
      </c>
      <c r="C662" s="370"/>
      <c r="D662" s="369"/>
      <c r="E662" s="200"/>
      <c r="F662" s="4"/>
      <c r="G662" s="35">
        <f>G663</f>
        <v>2212.54</v>
      </c>
      <c r="H662" s="35">
        <f t="shared" ref="H662:I663" si="322">H663</f>
        <v>2518.0699999999997</v>
      </c>
      <c r="I662" s="35">
        <f t="shared" si="322"/>
        <v>2593.7600000000002</v>
      </c>
      <c r="J662" s="223"/>
      <c r="K662" s="223"/>
      <c r="L662" s="223"/>
      <c r="M662" s="223"/>
      <c r="N662" s="223"/>
    </row>
    <row r="663" spans="1:14" s="232" customFormat="1" ht="15.75" x14ac:dyDescent="0.25">
      <c r="A663" s="20" t="s">
        <v>187</v>
      </c>
      <c r="B663" s="370" t="s">
        <v>613</v>
      </c>
      <c r="C663" s="370" t="s">
        <v>132</v>
      </c>
      <c r="D663" s="369"/>
      <c r="E663" s="200"/>
      <c r="F663" s="4"/>
      <c r="G663" s="9">
        <f>G664</f>
        <v>2212.54</v>
      </c>
      <c r="H663" s="9">
        <f t="shared" si="322"/>
        <v>2518.0699999999997</v>
      </c>
      <c r="I663" s="9">
        <f t="shared" si="322"/>
        <v>2593.7600000000002</v>
      </c>
      <c r="J663" s="223"/>
      <c r="K663" s="223"/>
      <c r="L663" s="223"/>
      <c r="M663" s="223"/>
      <c r="N663" s="223"/>
    </row>
    <row r="664" spans="1:14" s="232" customFormat="1" ht="15.75" x14ac:dyDescent="0.25">
      <c r="A664" s="413" t="s">
        <v>902</v>
      </c>
      <c r="B664" s="370" t="s">
        <v>613</v>
      </c>
      <c r="C664" s="370" t="s">
        <v>132</v>
      </c>
      <c r="D664" s="369" t="s">
        <v>123</v>
      </c>
      <c r="E664" s="200"/>
      <c r="F664" s="4"/>
      <c r="G664" s="9">
        <f>G665+G669+G676+G680+G684+G691+G695</f>
        <v>2212.54</v>
      </c>
      <c r="H664" s="9">
        <f t="shared" ref="H664:I664" si="323">H665+H669+H676+H680+H684+H691+H695</f>
        <v>2518.0699999999997</v>
      </c>
      <c r="I664" s="9">
        <f t="shared" si="323"/>
        <v>2593.7600000000002</v>
      </c>
      <c r="J664" s="223"/>
      <c r="K664" s="223"/>
      <c r="L664" s="223"/>
      <c r="M664" s="223"/>
      <c r="N664" s="223"/>
    </row>
    <row r="665" spans="1:14" s="232" customFormat="1" ht="15.75" x14ac:dyDescent="0.25">
      <c r="A665" s="367" t="s">
        <v>221</v>
      </c>
      <c r="B665" s="370" t="s">
        <v>662</v>
      </c>
      <c r="C665" s="370" t="s">
        <v>132</v>
      </c>
      <c r="D665" s="369" t="s">
        <v>123</v>
      </c>
      <c r="E665" s="370"/>
      <c r="F665" s="4"/>
      <c r="G665" s="9">
        <f>G666</f>
        <v>365</v>
      </c>
      <c r="H665" s="9">
        <f t="shared" ref="H665:I666" si="324">H666</f>
        <v>365</v>
      </c>
      <c r="I665" s="9">
        <f t="shared" si="324"/>
        <v>365</v>
      </c>
      <c r="J665" s="223"/>
      <c r="K665" s="223"/>
      <c r="L665" s="223"/>
      <c r="M665" s="223"/>
      <c r="N665" s="223"/>
    </row>
    <row r="666" spans="1:14" s="232" customFormat="1" ht="31.5" x14ac:dyDescent="0.25">
      <c r="A666" s="367" t="s">
        <v>91</v>
      </c>
      <c r="B666" s="370" t="s">
        <v>662</v>
      </c>
      <c r="C666" s="370" t="s">
        <v>132</v>
      </c>
      <c r="D666" s="369" t="s">
        <v>123</v>
      </c>
      <c r="E666" s="370" t="s">
        <v>92</v>
      </c>
      <c r="F666" s="4"/>
      <c r="G666" s="9">
        <f>G667</f>
        <v>365</v>
      </c>
      <c r="H666" s="9">
        <f t="shared" si="324"/>
        <v>365</v>
      </c>
      <c r="I666" s="9">
        <f t="shared" si="324"/>
        <v>365</v>
      </c>
      <c r="J666" s="223"/>
      <c r="K666" s="223"/>
      <c r="L666" s="223"/>
      <c r="M666" s="223"/>
      <c r="N666" s="223"/>
    </row>
    <row r="667" spans="1:14" s="232" customFormat="1" ht="47.25" x14ac:dyDescent="0.25">
      <c r="A667" s="367" t="s">
        <v>93</v>
      </c>
      <c r="B667" s="370" t="s">
        <v>662</v>
      </c>
      <c r="C667" s="370" t="s">
        <v>132</v>
      </c>
      <c r="D667" s="369" t="s">
        <v>123</v>
      </c>
      <c r="E667" s="370" t="s">
        <v>94</v>
      </c>
      <c r="F667" s="4"/>
      <c r="G667" s="9">
        <f>'Пр.4 Ведом23-25'!G1073</f>
        <v>365</v>
      </c>
      <c r="H667" s="9">
        <f>'Пр.4 Ведом23-25'!H1073</f>
        <v>365</v>
      </c>
      <c r="I667" s="9">
        <f>'Пр.4 Ведом23-25'!I1073</f>
        <v>365</v>
      </c>
      <c r="J667" s="223"/>
      <c r="K667" s="223"/>
      <c r="L667" s="223"/>
      <c r="M667" s="223"/>
      <c r="N667" s="223"/>
    </row>
    <row r="668" spans="1:14" s="232" customFormat="1" ht="47.25" x14ac:dyDescent="0.25">
      <c r="A668" s="28" t="s">
        <v>886</v>
      </c>
      <c r="B668" s="370" t="s">
        <v>662</v>
      </c>
      <c r="C668" s="370" t="s">
        <v>132</v>
      </c>
      <c r="D668" s="369" t="s">
        <v>123</v>
      </c>
      <c r="E668" s="370" t="s">
        <v>94</v>
      </c>
      <c r="F668" s="4">
        <v>908</v>
      </c>
      <c r="G668" s="9">
        <f>G667</f>
        <v>365</v>
      </c>
      <c r="H668" s="9">
        <f t="shared" ref="H668:I668" si="325">H667</f>
        <v>365</v>
      </c>
      <c r="I668" s="9">
        <f t="shared" si="325"/>
        <v>365</v>
      </c>
      <c r="J668" s="223"/>
      <c r="K668" s="223"/>
      <c r="L668" s="223"/>
      <c r="M668" s="223"/>
      <c r="N668" s="223"/>
    </row>
    <row r="669" spans="1:14" s="232" customFormat="1" ht="15.75" x14ac:dyDescent="0.25">
      <c r="A669" s="367" t="s">
        <v>501</v>
      </c>
      <c r="B669" s="370" t="s">
        <v>660</v>
      </c>
      <c r="C669" s="370" t="s">
        <v>132</v>
      </c>
      <c r="D669" s="369" t="s">
        <v>123</v>
      </c>
      <c r="E669" s="370"/>
      <c r="F669" s="4"/>
      <c r="G669" s="9">
        <f>G670</f>
        <v>1829.54</v>
      </c>
      <c r="H669" s="9">
        <f t="shared" ref="H669:I670" si="326">H670</f>
        <v>1903.07</v>
      </c>
      <c r="I669" s="9">
        <f t="shared" si="326"/>
        <v>1978.76</v>
      </c>
      <c r="J669" s="223"/>
      <c r="K669" s="223"/>
      <c r="L669" s="223"/>
      <c r="M669" s="223"/>
      <c r="N669" s="223"/>
    </row>
    <row r="670" spans="1:14" s="232" customFormat="1" ht="31.5" x14ac:dyDescent="0.25">
      <c r="A670" s="367" t="s">
        <v>91</v>
      </c>
      <c r="B670" s="370" t="s">
        <v>660</v>
      </c>
      <c r="C670" s="370" t="s">
        <v>132</v>
      </c>
      <c r="D670" s="369" t="s">
        <v>123</v>
      </c>
      <c r="E670" s="370" t="s">
        <v>92</v>
      </c>
      <c r="F670" s="4"/>
      <c r="G670" s="9">
        <f>G671</f>
        <v>1829.54</v>
      </c>
      <c r="H670" s="9">
        <f t="shared" si="326"/>
        <v>1903.07</v>
      </c>
      <c r="I670" s="9">
        <f t="shared" si="326"/>
        <v>1978.76</v>
      </c>
      <c r="J670" s="223"/>
      <c r="K670" s="223"/>
      <c r="L670" s="223"/>
      <c r="M670" s="223"/>
      <c r="N670" s="223"/>
    </row>
    <row r="671" spans="1:14" s="232" customFormat="1" ht="47.25" x14ac:dyDescent="0.25">
      <c r="A671" s="367" t="s">
        <v>93</v>
      </c>
      <c r="B671" s="370" t="s">
        <v>660</v>
      </c>
      <c r="C671" s="370" t="s">
        <v>132</v>
      </c>
      <c r="D671" s="369" t="s">
        <v>123</v>
      </c>
      <c r="E671" s="370" t="s">
        <v>94</v>
      </c>
      <c r="F671" s="4"/>
      <c r="G671" s="9">
        <f>'Пр.4 Ведом23-25'!G1076</f>
        <v>1829.54</v>
      </c>
      <c r="H671" s="9">
        <f>'Пр.4 Ведом23-25'!H1076</f>
        <v>1903.07</v>
      </c>
      <c r="I671" s="9">
        <f>'Пр.4 Ведом23-25'!I1076</f>
        <v>1978.76</v>
      </c>
      <c r="J671" s="223"/>
      <c r="K671" s="223"/>
      <c r="L671" s="223"/>
      <c r="M671" s="223"/>
      <c r="N671" s="223"/>
    </row>
    <row r="672" spans="1:14" s="232" customFormat="1" ht="47.25" x14ac:dyDescent="0.25">
      <c r="A672" s="28" t="s">
        <v>886</v>
      </c>
      <c r="B672" s="370" t="s">
        <v>660</v>
      </c>
      <c r="C672" s="370" t="s">
        <v>132</v>
      </c>
      <c r="D672" s="369" t="s">
        <v>123</v>
      </c>
      <c r="E672" s="370" t="s">
        <v>94</v>
      </c>
      <c r="F672" s="4">
        <v>908</v>
      </c>
      <c r="G672" s="9">
        <f>G671</f>
        <v>1829.54</v>
      </c>
      <c r="H672" s="9">
        <f t="shared" ref="H672:I672" si="327">H671</f>
        <v>1903.07</v>
      </c>
      <c r="I672" s="9">
        <f t="shared" si="327"/>
        <v>1978.76</v>
      </c>
      <c r="J672" s="223"/>
      <c r="K672" s="223"/>
      <c r="L672" s="223"/>
      <c r="M672" s="223"/>
      <c r="N672" s="223"/>
    </row>
    <row r="673" spans="1:14" s="232" customFormat="1" ht="15.75" hidden="1" x14ac:dyDescent="0.25">
      <c r="A673" s="367" t="s">
        <v>95</v>
      </c>
      <c r="B673" s="370" t="s">
        <v>660</v>
      </c>
      <c r="C673" s="370" t="s">
        <v>132</v>
      </c>
      <c r="D673" s="369" t="s">
        <v>123</v>
      </c>
      <c r="E673" s="370" t="s">
        <v>101</v>
      </c>
      <c r="F673" s="4"/>
      <c r="G673" s="9">
        <f>G674</f>
        <v>0</v>
      </c>
      <c r="H673" s="9">
        <f t="shared" ref="H673:I673" si="328">H674</f>
        <v>0</v>
      </c>
      <c r="I673" s="9">
        <f t="shared" si="328"/>
        <v>0</v>
      </c>
      <c r="J673" s="223"/>
      <c r="K673" s="223"/>
      <c r="L673" s="223"/>
      <c r="M673" s="223"/>
      <c r="N673" s="223"/>
    </row>
    <row r="674" spans="1:14" s="232" customFormat="1" ht="15.75" hidden="1" x14ac:dyDescent="0.25">
      <c r="A674" s="367" t="s">
        <v>263</v>
      </c>
      <c r="B674" s="370" t="s">
        <v>660</v>
      </c>
      <c r="C674" s="370" t="s">
        <v>132</v>
      </c>
      <c r="D674" s="369" t="s">
        <v>123</v>
      </c>
      <c r="E674" s="370" t="s">
        <v>97</v>
      </c>
      <c r="F674" s="4"/>
      <c r="G674" s="9">
        <f>'Пр.4 Ведом23-25'!G1079</f>
        <v>0</v>
      </c>
      <c r="H674" s="9">
        <f>'Пр.4 Ведом23-25'!H1079</f>
        <v>0</v>
      </c>
      <c r="I674" s="9">
        <f>'Пр.4 Ведом23-25'!I1079</f>
        <v>0</v>
      </c>
      <c r="J674" s="223"/>
      <c r="K674" s="223"/>
      <c r="L674" s="223"/>
      <c r="M674" s="223"/>
      <c r="N674" s="223"/>
    </row>
    <row r="675" spans="1:14" s="232" customFormat="1" ht="47.25" hidden="1" x14ac:dyDescent="0.25">
      <c r="A675" s="28" t="s">
        <v>886</v>
      </c>
      <c r="B675" s="370" t="s">
        <v>660</v>
      </c>
      <c r="C675" s="370" t="s">
        <v>132</v>
      </c>
      <c r="D675" s="369" t="s">
        <v>123</v>
      </c>
      <c r="E675" s="370" t="s">
        <v>97</v>
      </c>
      <c r="F675" s="4">
        <v>908</v>
      </c>
      <c r="G675" s="9">
        <f>G674</f>
        <v>0</v>
      </c>
      <c r="H675" s="9">
        <f t="shared" ref="H675:I675" si="329">H674</f>
        <v>0</v>
      </c>
      <c r="I675" s="9">
        <f t="shared" si="329"/>
        <v>0</v>
      </c>
      <c r="J675" s="223"/>
      <c r="K675" s="223"/>
      <c r="L675" s="223"/>
      <c r="M675" s="223"/>
      <c r="N675" s="223"/>
    </row>
    <row r="676" spans="1:14" ht="15.75" hidden="1" x14ac:dyDescent="0.25">
      <c r="A676" s="367" t="s">
        <v>222</v>
      </c>
      <c r="B676" s="370" t="s">
        <v>626</v>
      </c>
      <c r="C676" s="370" t="s">
        <v>132</v>
      </c>
      <c r="D676" s="369" t="s">
        <v>123</v>
      </c>
      <c r="E676" s="370"/>
      <c r="F676" s="2"/>
      <c r="G676" s="9">
        <f>G677</f>
        <v>0</v>
      </c>
      <c r="H676" s="9">
        <f t="shared" ref="H676:I677" si="330">H677</f>
        <v>0</v>
      </c>
      <c r="I676" s="9">
        <f t="shared" si="330"/>
        <v>0</v>
      </c>
      <c r="J676" s="223">
        <v>90406.34</v>
      </c>
      <c r="K676" s="420">
        <f>J676-G676</f>
        <v>90406.34</v>
      </c>
    </row>
    <row r="677" spans="1:14" s="112" customFormat="1" ht="38.25" hidden="1" customHeight="1" x14ac:dyDescent="0.25">
      <c r="A677" s="367" t="s">
        <v>91</v>
      </c>
      <c r="B677" s="370" t="s">
        <v>626</v>
      </c>
      <c r="C677" s="370" t="s">
        <v>132</v>
      </c>
      <c r="D677" s="369" t="s">
        <v>123</v>
      </c>
      <c r="E677" s="370" t="s">
        <v>92</v>
      </c>
      <c r="F677" s="2"/>
      <c r="G677" s="9">
        <f>G678</f>
        <v>0</v>
      </c>
      <c r="H677" s="9">
        <f t="shared" si="330"/>
        <v>0</v>
      </c>
      <c r="I677" s="9">
        <f t="shared" si="330"/>
        <v>0</v>
      </c>
      <c r="J677" s="223"/>
      <c r="K677" s="223"/>
      <c r="L677" s="223"/>
      <c r="M677" s="223"/>
      <c r="N677" s="223"/>
    </row>
    <row r="678" spans="1:14" s="112" customFormat="1" ht="31.9" hidden="1" customHeight="1" x14ac:dyDescent="0.25">
      <c r="A678" s="367" t="s">
        <v>93</v>
      </c>
      <c r="B678" s="370" t="s">
        <v>626</v>
      </c>
      <c r="C678" s="370" t="s">
        <v>132</v>
      </c>
      <c r="D678" s="369" t="s">
        <v>123</v>
      </c>
      <c r="E678" s="370" t="s">
        <v>94</v>
      </c>
      <c r="F678" s="2"/>
      <c r="G678" s="9">
        <f>'Пр.4 Ведом23-25'!G1082</f>
        <v>0</v>
      </c>
      <c r="H678" s="9">
        <f>'Пр.4 Ведом23-25'!H1082</f>
        <v>0</v>
      </c>
      <c r="I678" s="9">
        <f>'Пр.4 Ведом23-25'!I1082</f>
        <v>0</v>
      </c>
      <c r="J678" s="419" t="e">
        <f>G678+G749+G811+#REF!</f>
        <v>#REF!</v>
      </c>
      <c r="K678" s="419">
        <v>16998.7</v>
      </c>
      <c r="L678" s="223"/>
      <c r="M678" s="223"/>
      <c r="N678" s="223"/>
    </row>
    <row r="679" spans="1:14" s="232" customFormat="1" ht="31.9" hidden="1" customHeight="1" x14ac:dyDescent="0.25">
      <c r="A679" s="28" t="s">
        <v>886</v>
      </c>
      <c r="B679" s="370" t="s">
        <v>626</v>
      </c>
      <c r="C679" s="370" t="s">
        <v>132</v>
      </c>
      <c r="D679" s="369" t="s">
        <v>123</v>
      </c>
      <c r="E679" s="370" t="s">
        <v>94</v>
      </c>
      <c r="F679" s="2">
        <v>908</v>
      </c>
      <c r="G679" s="9">
        <f>G678</f>
        <v>0</v>
      </c>
      <c r="H679" s="9">
        <f t="shared" ref="H679:I679" si="331">H678</f>
        <v>0</v>
      </c>
      <c r="I679" s="9">
        <f t="shared" si="331"/>
        <v>0</v>
      </c>
      <c r="J679" s="419"/>
      <c r="K679" s="419"/>
      <c r="L679" s="223"/>
      <c r="M679" s="223"/>
      <c r="N679" s="223"/>
    </row>
    <row r="680" spans="1:14" s="112" customFormat="1" ht="19.5" customHeight="1" x14ac:dyDescent="0.25">
      <c r="A680" s="367" t="s">
        <v>223</v>
      </c>
      <c r="B680" s="370" t="s">
        <v>614</v>
      </c>
      <c r="C680" s="370" t="s">
        <v>132</v>
      </c>
      <c r="D680" s="369" t="s">
        <v>123</v>
      </c>
      <c r="E680" s="370"/>
      <c r="F680" s="2"/>
      <c r="G680" s="9">
        <f>G681</f>
        <v>8</v>
      </c>
      <c r="H680" s="9">
        <f t="shared" ref="H680:I681" si="332">H681</f>
        <v>50</v>
      </c>
      <c r="I680" s="9">
        <f t="shared" si="332"/>
        <v>50</v>
      </c>
      <c r="J680" s="223"/>
      <c r="K680" s="223"/>
      <c r="L680" s="223"/>
      <c r="M680" s="223"/>
      <c r="N680" s="223"/>
    </row>
    <row r="681" spans="1:14" s="112" customFormat="1" ht="28.9" customHeight="1" x14ac:dyDescent="0.25">
      <c r="A681" s="367" t="s">
        <v>91</v>
      </c>
      <c r="B681" s="370" t="s">
        <v>614</v>
      </c>
      <c r="C681" s="370" t="s">
        <v>132</v>
      </c>
      <c r="D681" s="369" t="s">
        <v>123</v>
      </c>
      <c r="E681" s="370" t="s">
        <v>92</v>
      </c>
      <c r="F681" s="2"/>
      <c r="G681" s="9">
        <f>G682</f>
        <v>8</v>
      </c>
      <c r="H681" s="9">
        <f t="shared" si="332"/>
        <v>50</v>
      </c>
      <c r="I681" s="9">
        <f t="shared" si="332"/>
        <v>50</v>
      </c>
      <c r="J681" s="223"/>
      <c r="K681" s="223"/>
      <c r="L681" s="223"/>
      <c r="M681" s="223"/>
      <c r="N681" s="223"/>
    </row>
    <row r="682" spans="1:14" s="112" customFormat="1" ht="47.25" x14ac:dyDescent="0.25">
      <c r="A682" s="367" t="s">
        <v>93</v>
      </c>
      <c r="B682" s="370" t="s">
        <v>614</v>
      </c>
      <c r="C682" s="370" t="s">
        <v>132</v>
      </c>
      <c r="D682" s="369" t="s">
        <v>123</v>
      </c>
      <c r="E682" s="370" t="s">
        <v>94</v>
      </c>
      <c r="F682" s="2"/>
      <c r="G682" s="9">
        <f>'Пр.4 Ведом23-25'!G1085</f>
        <v>8</v>
      </c>
      <c r="H682" s="9">
        <f>'Пр.4 Ведом23-25'!H1085</f>
        <v>50</v>
      </c>
      <c r="I682" s="9">
        <f>'Пр.4 Ведом23-25'!I1085</f>
        <v>50</v>
      </c>
      <c r="J682" s="223"/>
      <c r="K682" s="223"/>
      <c r="L682" s="223"/>
      <c r="M682" s="223"/>
      <c r="N682" s="223"/>
    </row>
    <row r="683" spans="1:14" s="232" customFormat="1" ht="47.25" x14ac:dyDescent="0.25">
      <c r="A683" s="28" t="s">
        <v>886</v>
      </c>
      <c r="B683" s="370" t="s">
        <v>614</v>
      </c>
      <c r="C683" s="370" t="s">
        <v>132</v>
      </c>
      <c r="D683" s="369" t="s">
        <v>123</v>
      </c>
      <c r="E683" s="370" t="s">
        <v>94</v>
      </c>
      <c r="F683" s="2">
        <v>908</v>
      </c>
      <c r="G683" s="9">
        <f>G682</f>
        <v>8</v>
      </c>
      <c r="H683" s="9">
        <f t="shared" ref="H683:I683" si="333">H682</f>
        <v>50</v>
      </c>
      <c r="I683" s="9">
        <f t="shared" si="333"/>
        <v>50</v>
      </c>
      <c r="J683" s="223"/>
      <c r="K683" s="223"/>
      <c r="L683" s="223"/>
      <c r="M683" s="223"/>
      <c r="N683" s="223"/>
    </row>
    <row r="684" spans="1:14" s="112" customFormat="1" ht="31.5" x14ac:dyDescent="0.25">
      <c r="A684" s="409" t="s">
        <v>663</v>
      </c>
      <c r="B684" s="370" t="s">
        <v>615</v>
      </c>
      <c r="C684" s="370" t="s">
        <v>132</v>
      </c>
      <c r="D684" s="369" t="s">
        <v>123</v>
      </c>
      <c r="E684" s="370"/>
      <c r="F684" s="2"/>
      <c r="G684" s="9">
        <f>G685+G688</f>
        <v>5</v>
      </c>
      <c r="H684" s="9">
        <f t="shared" ref="H684:I684" si="334">H685+H688</f>
        <v>150</v>
      </c>
      <c r="I684" s="9">
        <f t="shared" si="334"/>
        <v>150</v>
      </c>
      <c r="J684" s="223"/>
      <c r="K684" s="223"/>
      <c r="L684" s="223"/>
      <c r="M684" s="223"/>
      <c r="N684" s="223"/>
    </row>
    <row r="685" spans="1:14" s="112" customFormat="1" ht="31.5" x14ac:dyDescent="0.25">
      <c r="A685" s="367" t="s">
        <v>91</v>
      </c>
      <c r="B685" s="370" t="s">
        <v>615</v>
      </c>
      <c r="C685" s="370" t="s">
        <v>132</v>
      </c>
      <c r="D685" s="369" t="s">
        <v>123</v>
      </c>
      <c r="E685" s="370" t="s">
        <v>92</v>
      </c>
      <c r="F685" s="2"/>
      <c r="G685" s="9">
        <f>G686</f>
        <v>5</v>
      </c>
      <c r="H685" s="9">
        <f t="shared" ref="H685:I685" si="335">H686</f>
        <v>75</v>
      </c>
      <c r="I685" s="9">
        <f t="shared" si="335"/>
        <v>75</v>
      </c>
      <c r="J685" s="223"/>
      <c r="K685" s="223"/>
      <c r="L685" s="223"/>
      <c r="M685" s="223"/>
      <c r="N685" s="223"/>
    </row>
    <row r="686" spans="1:14" s="112" customFormat="1" ht="38.25" customHeight="1" x14ac:dyDescent="0.25">
      <c r="A686" s="367" t="s">
        <v>93</v>
      </c>
      <c r="B686" s="370" t="s">
        <v>615</v>
      </c>
      <c r="C686" s="370" t="s">
        <v>132</v>
      </c>
      <c r="D686" s="369" t="s">
        <v>123</v>
      </c>
      <c r="E686" s="370" t="s">
        <v>94</v>
      </c>
      <c r="F686" s="2"/>
      <c r="G686" s="9">
        <f>'Пр.4 Ведом23-25'!G1088</f>
        <v>5</v>
      </c>
      <c r="H686" s="9">
        <f>'Пр.4 Ведом23-25'!H1088</f>
        <v>75</v>
      </c>
      <c r="I686" s="9">
        <f>'Пр.4 Ведом23-25'!I1088</f>
        <v>75</v>
      </c>
      <c r="J686" s="223"/>
      <c r="K686" s="223"/>
      <c r="L686" s="223"/>
      <c r="M686" s="223"/>
      <c r="N686" s="223"/>
    </row>
    <row r="687" spans="1:14" s="232" customFormat="1" ht="38.25" customHeight="1" x14ac:dyDescent="0.25">
      <c r="A687" s="28" t="s">
        <v>886</v>
      </c>
      <c r="B687" s="370" t="s">
        <v>615</v>
      </c>
      <c r="C687" s="370" t="s">
        <v>132</v>
      </c>
      <c r="D687" s="369" t="s">
        <v>123</v>
      </c>
      <c r="E687" s="370" t="s">
        <v>94</v>
      </c>
      <c r="F687" s="2">
        <v>908</v>
      </c>
      <c r="G687" s="9">
        <f>G686</f>
        <v>5</v>
      </c>
      <c r="H687" s="9">
        <f t="shared" ref="H687:I687" si="336">H686</f>
        <v>75</v>
      </c>
      <c r="I687" s="9">
        <f t="shared" si="336"/>
        <v>75</v>
      </c>
      <c r="J687" s="223"/>
      <c r="K687" s="223"/>
      <c r="L687" s="223"/>
      <c r="M687" s="223"/>
      <c r="N687" s="223"/>
    </row>
    <row r="688" spans="1:14" s="112" customFormat="1" ht="15.75" x14ac:dyDescent="0.25">
      <c r="A688" s="367" t="s">
        <v>95</v>
      </c>
      <c r="B688" s="370" t="s">
        <v>615</v>
      </c>
      <c r="C688" s="370" t="s">
        <v>132</v>
      </c>
      <c r="D688" s="369" t="s">
        <v>123</v>
      </c>
      <c r="E688" s="370" t="s">
        <v>101</v>
      </c>
      <c r="F688" s="2"/>
      <c r="G688" s="9">
        <f>G689</f>
        <v>0</v>
      </c>
      <c r="H688" s="9">
        <f t="shared" ref="H688:I688" si="337">H689</f>
        <v>75</v>
      </c>
      <c r="I688" s="9">
        <f t="shared" si="337"/>
        <v>75</v>
      </c>
      <c r="J688" s="223"/>
      <c r="K688" s="223"/>
      <c r="L688" s="223"/>
      <c r="M688" s="223"/>
      <c r="N688" s="223"/>
    </row>
    <row r="689" spans="1:14" s="112" customFormat="1" ht="15.75" x14ac:dyDescent="0.25">
      <c r="A689" s="367" t="s">
        <v>263</v>
      </c>
      <c r="B689" s="370" t="s">
        <v>615</v>
      </c>
      <c r="C689" s="370" t="s">
        <v>132</v>
      </c>
      <c r="D689" s="369" t="s">
        <v>123</v>
      </c>
      <c r="E689" s="370" t="s">
        <v>97</v>
      </c>
      <c r="F689" s="2"/>
      <c r="G689" s="9">
        <f>'Пр.4 Ведом23-25'!G1090</f>
        <v>0</v>
      </c>
      <c r="H689" s="9">
        <f>'Пр.4 Ведом23-25'!H1090</f>
        <v>75</v>
      </c>
      <c r="I689" s="9">
        <f>'Пр.4 Ведом23-25'!I1090</f>
        <v>75</v>
      </c>
      <c r="J689" s="223"/>
      <c r="K689" s="223"/>
      <c r="L689" s="223"/>
      <c r="M689" s="223"/>
      <c r="N689" s="223"/>
    </row>
    <row r="690" spans="1:14" s="232" customFormat="1" ht="47.25" x14ac:dyDescent="0.25">
      <c r="A690" s="28" t="s">
        <v>886</v>
      </c>
      <c r="B690" s="370" t="s">
        <v>615</v>
      </c>
      <c r="C690" s="370" t="s">
        <v>132</v>
      </c>
      <c r="D690" s="369" t="s">
        <v>123</v>
      </c>
      <c r="E690" s="370" t="s">
        <v>97</v>
      </c>
      <c r="F690" s="2">
        <v>908</v>
      </c>
      <c r="G690" s="9">
        <f>G689</f>
        <v>0</v>
      </c>
      <c r="H690" s="9">
        <f t="shared" ref="H690:I690" si="338">H689</f>
        <v>75</v>
      </c>
      <c r="I690" s="9">
        <f t="shared" si="338"/>
        <v>75</v>
      </c>
      <c r="J690" s="223"/>
      <c r="K690" s="223"/>
      <c r="L690" s="223"/>
      <c r="M690" s="223"/>
      <c r="N690" s="223"/>
    </row>
    <row r="691" spans="1:14" s="112" customFormat="1" ht="19.5" hidden="1" customHeight="1" x14ac:dyDescent="0.25">
      <c r="A691" s="28" t="s">
        <v>224</v>
      </c>
      <c r="B691" s="370" t="s">
        <v>616</v>
      </c>
      <c r="C691" s="370" t="s">
        <v>132</v>
      </c>
      <c r="D691" s="369" t="s">
        <v>123</v>
      </c>
      <c r="E691" s="370"/>
      <c r="F691" s="2"/>
      <c r="G691" s="9">
        <f>G692</f>
        <v>0</v>
      </c>
      <c r="H691" s="9">
        <f t="shared" ref="H691:I692" si="339">H692</f>
        <v>0</v>
      </c>
      <c r="I691" s="9">
        <f t="shared" si="339"/>
        <v>0</v>
      </c>
      <c r="J691" s="223"/>
      <c r="K691" s="223"/>
      <c r="L691" s="223"/>
      <c r="M691" s="223"/>
      <c r="N691" s="223"/>
    </row>
    <row r="692" spans="1:14" s="112" customFormat="1" ht="31.5" hidden="1" x14ac:dyDescent="0.25">
      <c r="A692" s="367" t="s">
        <v>91</v>
      </c>
      <c r="B692" s="370" t="s">
        <v>616</v>
      </c>
      <c r="C692" s="370" t="s">
        <v>132</v>
      </c>
      <c r="D692" s="369" t="s">
        <v>123</v>
      </c>
      <c r="E692" s="370" t="s">
        <v>92</v>
      </c>
      <c r="F692" s="2"/>
      <c r="G692" s="9">
        <f>G693</f>
        <v>0</v>
      </c>
      <c r="H692" s="9">
        <f t="shared" si="339"/>
        <v>0</v>
      </c>
      <c r="I692" s="9">
        <f t="shared" si="339"/>
        <v>0</v>
      </c>
      <c r="J692" s="223"/>
      <c r="K692" s="223"/>
      <c r="L692" s="223"/>
      <c r="M692" s="223"/>
      <c r="N692" s="223"/>
    </row>
    <row r="693" spans="1:14" s="112" customFormat="1" ht="45" hidden="1" customHeight="1" x14ac:dyDescent="0.25">
      <c r="A693" s="367" t="s">
        <v>93</v>
      </c>
      <c r="B693" s="370" t="s">
        <v>616</v>
      </c>
      <c r="C693" s="370" t="s">
        <v>132</v>
      </c>
      <c r="D693" s="369" t="s">
        <v>123</v>
      </c>
      <c r="E693" s="370" t="s">
        <v>94</v>
      </c>
      <c r="F693" s="2"/>
      <c r="G693" s="9">
        <f>'Пр.4 Ведом23-25'!G1093</f>
        <v>0</v>
      </c>
      <c r="H693" s="9">
        <f>'Пр.4 Ведом23-25'!H1093</f>
        <v>0</v>
      </c>
      <c r="I693" s="9">
        <f>'Пр.4 Ведом23-25'!I1093</f>
        <v>0</v>
      </c>
      <c r="J693" s="223"/>
      <c r="K693" s="223"/>
      <c r="L693" s="223"/>
      <c r="M693" s="223"/>
      <c r="N693" s="223"/>
    </row>
    <row r="694" spans="1:14" s="232" customFormat="1" ht="45" hidden="1" customHeight="1" x14ac:dyDescent="0.25">
      <c r="A694" s="28" t="s">
        <v>886</v>
      </c>
      <c r="B694" s="370" t="s">
        <v>616</v>
      </c>
      <c r="C694" s="370" t="s">
        <v>132</v>
      </c>
      <c r="D694" s="369" t="s">
        <v>123</v>
      </c>
      <c r="E694" s="370" t="s">
        <v>94</v>
      </c>
      <c r="F694" s="2">
        <v>908</v>
      </c>
      <c r="G694" s="9">
        <f>G693</f>
        <v>0</v>
      </c>
      <c r="H694" s="9">
        <f t="shared" ref="H694:I694" si="340">H693</f>
        <v>0</v>
      </c>
      <c r="I694" s="9">
        <f t="shared" si="340"/>
        <v>0</v>
      </c>
      <c r="J694" s="223"/>
      <c r="K694" s="223"/>
      <c r="L694" s="223"/>
      <c r="M694" s="223"/>
      <c r="N694" s="223"/>
    </row>
    <row r="695" spans="1:14" s="112" customFormat="1" ht="31.5" x14ac:dyDescent="0.25">
      <c r="A695" s="257" t="s">
        <v>503</v>
      </c>
      <c r="B695" s="370" t="s">
        <v>617</v>
      </c>
      <c r="C695" s="370" t="s">
        <v>132</v>
      </c>
      <c r="D695" s="369" t="s">
        <v>123</v>
      </c>
      <c r="E695" s="370"/>
      <c r="F695" s="2"/>
      <c r="G695" s="9">
        <f>G696</f>
        <v>5</v>
      </c>
      <c r="H695" s="9">
        <f t="shared" ref="H695:I696" si="341">H696</f>
        <v>50</v>
      </c>
      <c r="I695" s="9">
        <f t="shared" si="341"/>
        <v>50</v>
      </c>
      <c r="J695" s="223"/>
      <c r="K695" s="223"/>
      <c r="L695" s="223"/>
      <c r="M695" s="223"/>
      <c r="N695" s="223"/>
    </row>
    <row r="696" spans="1:14" s="112" customFormat="1" ht="31.5" x14ac:dyDescent="0.25">
      <c r="A696" s="367" t="s">
        <v>91</v>
      </c>
      <c r="B696" s="370" t="s">
        <v>617</v>
      </c>
      <c r="C696" s="370" t="s">
        <v>132</v>
      </c>
      <c r="D696" s="369" t="s">
        <v>123</v>
      </c>
      <c r="E696" s="370" t="s">
        <v>92</v>
      </c>
      <c r="F696" s="2"/>
      <c r="G696" s="9">
        <f>G697</f>
        <v>5</v>
      </c>
      <c r="H696" s="9">
        <f t="shared" si="341"/>
        <v>50</v>
      </c>
      <c r="I696" s="9">
        <f t="shared" si="341"/>
        <v>50</v>
      </c>
      <c r="J696" s="223"/>
      <c r="K696" s="223"/>
      <c r="L696" s="223"/>
      <c r="M696" s="223"/>
      <c r="N696" s="223"/>
    </row>
    <row r="697" spans="1:14" s="112" customFormat="1" ht="47.25" x14ac:dyDescent="0.25">
      <c r="A697" s="367" t="s">
        <v>93</v>
      </c>
      <c r="B697" s="370" t="s">
        <v>617</v>
      </c>
      <c r="C697" s="370" t="s">
        <v>132</v>
      </c>
      <c r="D697" s="369" t="s">
        <v>123</v>
      </c>
      <c r="E697" s="370" t="s">
        <v>94</v>
      </c>
      <c r="F697" s="2"/>
      <c r="G697" s="9">
        <f>'Пр.4 Ведом23-25'!G1096</f>
        <v>5</v>
      </c>
      <c r="H697" s="9">
        <f>'Пр.4 Ведом23-25'!H1096</f>
        <v>50</v>
      </c>
      <c r="I697" s="9">
        <f>'Пр.4 Ведом23-25'!I1096</f>
        <v>50</v>
      </c>
      <c r="J697" s="223"/>
      <c r="K697" s="223"/>
      <c r="L697" s="223"/>
      <c r="M697" s="223"/>
      <c r="N697" s="223"/>
    </row>
    <row r="698" spans="1:14" s="232" customFormat="1" ht="47.25" x14ac:dyDescent="0.25">
      <c r="A698" s="28" t="s">
        <v>886</v>
      </c>
      <c r="B698" s="370" t="s">
        <v>617</v>
      </c>
      <c r="C698" s="370" t="s">
        <v>132</v>
      </c>
      <c r="D698" s="369" t="s">
        <v>123</v>
      </c>
      <c r="E698" s="370" t="s">
        <v>94</v>
      </c>
      <c r="F698" s="2">
        <v>908</v>
      </c>
      <c r="G698" s="9">
        <f>G697</f>
        <v>5</v>
      </c>
      <c r="H698" s="9">
        <f t="shared" ref="H698:I698" si="342">H697</f>
        <v>50</v>
      </c>
      <c r="I698" s="9">
        <f t="shared" si="342"/>
        <v>50</v>
      </c>
      <c r="J698" s="223"/>
      <c r="K698" s="223"/>
      <c r="L698" s="223"/>
      <c r="M698" s="223"/>
      <c r="N698" s="223"/>
    </row>
    <row r="699" spans="1:14" s="112" customFormat="1" ht="31.5" x14ac:dyDescent="0.25">
      <c r="A699" s="199" t="s">
        <v>347</v>
      </c>
      <c r="B699" s="200" t="s">
        <v>625</v>
      </c>
      <c r="C699" s="200"/>
      <c r="D699" s="6"/>
      <c r="E699" s="200"/>
      <c r="F699" s="3"/>
      <c r="G699" s="35">
        <f>G700</f>
        <v>1787</v>
      </c>
      <c r="H699" s="35">
        <f t="shared" ref="H699:I703" si="343">H700</f>
        <v>1787</v>
      </c>
      <c r="I699" s="35">
        <f t="shared" si="343"/>
        <v>1787</v>
      </c>
      <c r="J699" s="223"/>
      <c r="K699" s="223"/>
      <c r="L699" s="223"/>
      <c r="M699" s="223"/>
      <c r="N699" s="223"/>
    </row>
    <row r="700" spans="1:14" s="232" customFormat="1" ht="15.75" x14ac:dyDescent="0.25">
      <c r="A700" s="20" t="s">
        <v>187</v>
      </c>
      <c r="B700" s="370" t="s">
        <v>625</v>
      </c>
      <c r="C700" s="370" t="s">
        <v>132</v>
      </c>
      <c r="D700" s="369"/>
      <c r="E700" s="200"/>
      <c r="F700" s="2"/>
      <c r="G700" s="9">
        <f>G701</f>
        <v>1787</v>
      </c>
      <c r="H700" s="9">
        <f t="shared" si="343"/>
        <v>1787</v>
      </c>
      <c r="I700" s="9">
        <f t="shared" si="343"/>
        <v>1787</v>
      </c>
      <c r="J700" s="223"/>
      <c r="K700" s="223"/>
      <c r="L700" s="223"/>
      <c r="M700" s="223"/>
      <c r="N700" s="223"/>
    </row>
    <row r="701" spans="1:14" s="232" customFormat="1" ht="15.75" x14ac:dyDescent="0.25">
      <c r="A701" s="413" t="s">
        <v>902</v>
      </c>
      <c r="B701" s="370" t="s">
        <v>625</v>
      </c>
      <c r="C701" s="370" t="s">
        <v>132</v>
      </c>
      <c r="D701" s="369" t="s">
        <v>123</v>
      </c>
      <c r="E701" s="200"/>
      <c r="F701" s="2"/>
      <c r="G701" s="9">
        <f>G702</f>
        <v>1787</v>
      </c>
      <c r="H701" s="9">
        <f t="shared" si="343"/>
        <v>1787</v>
      </c>
      <c r="I701" s="9">
        <f t="shared" si="343"/>
        <v>1787</v>
      </c>
      <c r="J701" s="223"/>
      <c r="K701" s="223"/>
      <c r="L701" s="223"/>
      <c r="M701" s="223"/>
      <c r="N701" s="223"/>
    </row>
    <row r="702" spans="1:14" ht="63" x14ac:dyDescent="0.25">
      <c r="A702" s="367" t="s">
        <v>494</v>
      </c>
      <c r="B702" s="370" t="s">
        <v>624</v>
      </c>
      <c r="C702" s="370" t="s">
        <v>132</v>
      </c>
      <c r="D702" s="369" t="s">
        <v>123</v>
      </c>
      <c r="E702" s="370"/>
      <c r="F702" s="2"/>
      <c r="G702" s="9">
        <f>G703</f>
        <v>1787</v>
      </c>
      <c r="H702" s="9">
        <f t="shared" si="343"/>
        <v>1787</v>
      </c>
      <c r="I702" s="9">
        <f t="shared" si="343"/>
        <v>1787</v>
      </c>
      <c r="J702" s="419" t="e">
        <f>G702+G767+G819+#REF!+#REF!+#REF!+#REF!+#REF!</f>
        <v>#REF!</v>
      </c>
      <c r="K702" s="223">
        <f>67542.4</f>
        <v>67542.399999999994</v>
      </c>
    </row>
    <row r="703" spans="1:14" ht="31.5" x14ac:dyDescent="0.25">
      <c r="A703" s="367" t="s">
        <v>91</v>
      </c>
      <c r="B703" s="370" t="s">
        <v>624</v>
      </c>
      <c r="C703" s="370" t="s">
        <v>132</v>
      </c>
      <c r="D703" s="369" t="s">
        <v>123</v>
      </c>
      <c r="E703" s="370" t="s">
        <v>92</v>
      </c>
      <c r="F703" s="2"/>
      <c r="G703" s="9">
        <f>G704</f>
        <v>1787</v>
      </c>
      <c r="H703" s="9">
        <f t="shared" si="343"/>
        <v>1787</v>
      </c>
      <c r="I703" s="9">
        <f t="shared" si="343"/>
        <v>1787</v>
      </c>
    </row>
    <row r="704" spans="1:14" s="232" customFormat="1" ht="47.25" x14ac:dyDescent="0.25">
      <c r="A704" s="367" t="s">
        <v>93</v>
      </c>
      <c r="B704" s="370" t="s">
        <v>624</v>
      </c>
      <c r="C704" s="370" t="s">
        <v>132</v>
      </c>
      <c r="D704" s="369" t="s">
        <v>123</v>
      </c>
      <c r="E704" s="370" t="s">
        <v>94</v>
      </c>
      <c r="F704" s="2"/>
      <c r="G704" s="9">
        <f>'Пр.4 Ведом23-25'!G1100</f>
        <v>1787</v>
      </c>
      <c r="H704" s="9">
        <f>'Пр.4 Ведом23-25'!H1100</f>
        <v>1787</v>
      </c>
      <c r="I704" s="9">
        <f>'Пр.4 Ведом23-25'!I1100</f>
        <v>1787</v>
      </c>
      <c r="J704" s="223"/>
      <c r="K704" s="223"/>
      <c r="L704" s="223"/>
      <c r="M704" s="223"/>
      <c r="N704" s="223"/>
    </row>
    <row r="705" spans="1:14" s="232" customFormat="1" ht="47.25" x14ac:dyDescent="0.25">
      <c r="A705" s="28" t="s">
        <v>886</v>
      </c>
      <c r="B705" s="370" t="s">
        <v>624</v>
      </c>
      <c r="C705" s="370" t="s">
        <v>132</v>
      </c>
      <c r="D705" s="369" t="s">
        <v>123</v>
      </c>
      <c r="E705" s="370" t="s">
        <v>94</v>
      </c>
      <c r="F705" s="2">
        <v>908</v>
      </c>
      <c r="G705" s="9">
        <f>G704</f>
        <v>1787</v>
      </c>
      <c r="H705" s="9">
        <f t="shared" ref="H705:I705" si="344">H704</f>
        <v>1787</v>
      </c>
      <c r="I705" s="9">
        <f t="shared" si="344"/>
        <v>1787</v>
      </c>
      <c r="J705" s="223"/>
      <c r="K705" s="223"/>
      <c r="L705" s="223"/>
      <c r="M705" s="223"/>
      <c r="N705" s="223"/>
    </row>
    <row r="706" spans="1:14" s="232" customFormat="1" ht="47.25" hidden="1" x14ac:dyDescent="0.25">
      <c r="A706" s="23" t="s">
        <v>728</v>
      </c>
      <c r="B706" s="200" t="s">
        <v>727</v>
      </c>
      <c r="C706" s="370"/>
      <c r="D706" s="369"/>
      <c r="E706" s="200"/>
      <c r="F706" s="2"/>
      <c r="G706" s="35">
        <f>G707</f>
        <v>0</v>
      </c>
      <c r="H706" s="35">
        <f t="shared" ref="H706:I710" si="345">H707</f>
        <v>0</v>
      </c>
      <c r="I706" s="35">
        <f t="shared" si="345"/>
        <v>0</v>
      </c>
      <c r="J706" s="223"/>
      <c r="K706" s="223"/>
      <c r="L706" s="223"/>
      <c r="M706" s="223"/>
      <c r="N706" s="223"/>
    </row>
    <row r="707" spans="1:14" s="232" customFormat="1" ht="15.75" hidden="1" x14ac:dyDescent="0.25">
      <c r="A707" s="20" t="s">
        <v>187</v>
      </c>
      <c r="B707" s="370" t="s">
        <v>727</v>
      </c>
      <c r="C707" s="370" t="s">
        <v>132</v>
      </c>
      <c r="D707" s="369"/>
      <c r="E707" s="200"/>
      <c r="F707" s="2"/>
      <c r="G707" s="9">
        <f>G708</f>
        <v>0</v>
      </c>
      <c r="H707" s="9">
        <f t="shared" si="345"/>
        <v>0</v>
      </c>
      <c r="I707" s="9">
        <f t="shared" si="345"/>
        <v>0</v>
      </c>
      <c r="J707" s="223"/>
      <c r="K707" s="223"/>
      <c r="L707" s="223"/>
      <c r="M707" s="223"/>
      <c r="N707" s="223"/>
    </row>
    <row r="708" spans="1:14" s="232" customFormat="1" ht="15.75" hidden="1" x14ac:dyDescent="0.25">
      <c r="A708" s="413" t="s">
        <v>902</v>
      </c>
      <c r="B708" s="370" t="s">
        <v>727</v>
      </c>
      <c r="C708" s="370" t="s">
        <v>132</v>
      </c>
      <c r="D708" s="369" t="s">
        <v>123</v>
      </c>
      <c r="E708" s="200"/>
      <c r="F708" s="2"/>
      <c r="G708" s="9">
        <f>G709</f>
        <v>0</v>
      </c>
      <c r="H708" s="9">
        <f t="shared" si="345"/>
        <v>0</v>
      </c>
      <c r="I708" s="9">
        <f t="shared" si="345"/>
        <v>0</v>
      </c>
      <c r="J708" s="223"/>
      <c r="K708" s="223"/>
      <c r="L708" s="223"/>
      <c r="M708" s="223"/>
      <c r="N708" s="223"/>
    </row>
    <row r="709" spans="1:14" s="232" customFormat="1" ht="31.5" hidden="1" x14ac:dyDescent="0.25">
      <c r="A709" s="21" t="s">
        <v>762</v>
      </c>
      <c r="B709" s="370" t="s">
        <v>731</v>
      </c>
      <c r="C709" s="370" t="s">
        <v>132</v>
      </c>
      <c r="D709" s="369" t="s">
        <v>123</v>
      </c>
      <c r="E709" s="370"/>
      <c r="F709" s="2"/>
      <c r="G709" s="9">
        <f>G710</f>
        <v>0</v>
      </c>
      <c r="H709" s="9">
        <f t="shared" si="345"/>
        <v>0</v>
      </c>
      <c r="I709" s="9">
        <f t="shared" si="345"/>
        <v>0</v>
      </c>
      <c r="J709" s="223"/>
      <c r="K709" s="223"/>
      <c r="L709" s="223"/>
      <c r="M709" s="223"/>
      <c r="N709" s="223"/>
    </row>
    <row r="710" spans="1:14" s="232" customFormat="1" ht="31.5" hidden="1" x14ac:dyDescent="0.25">
      <c r="A710" s="367" t="s">
        <v>91</v>
      </c>
      <c r="B710" s="370" t="s">
        <v>731</v>
      </c>
      <c r="C710" s="370" t="s">
        <v>132</v>
      </c>
      <c r="D710" s="369" t="s">
        <v>123</v>
      </c>
      <c r="E710" s="370" t="s">
        <v>92</v>
      </c>
      <c r="F710" s="2"/>
      <c r="G710" s="9">
        <f>G711</f>
        <v>0</v>
      </c>
      <c r="H710" s="9">
        <f t="shared" si="345"/>
        <v>0</v>
      </c>
      <c r="I710" s="9">
        <f t="shared" si="345"/>
        <v>0</v>
      </c>
      <c r="J710" s="223"/>
      <c r="K710" s="223"/>
      <c r="L710" s="223"/>
      <c r="M710" s="223"/>
      <c r="N710" s="223"/>
    </row>
    <row r="711" spans="1:14" s="232" customFormat="1" ht="47.25" hidden="1" x14ac:dyDescent="0.25">
      <c r="A711" s="367" t="s">
        <v>93</v>
      </c>
      <c r="B711" s="370" t="s">
        <v>731</v>
      </c>
      <c r="C711" s="370" t="s">
        <v>132</v>
      </c>
      <c r="D711" s="369" t="s">
        <v>123</v>
      </c>
      <c r="E711" s="370" t="s">
        <v>94</v>
      </c>
      <c r="F711" s="2"/>
      <c r="G711" s="9">
        <f>'Пр.4 Ведом23-25'!G1104</f>
        <v>0</v>
      </c>
      <c r="H711" s="9">
        <f>'Пр.4 Ведом23-25'!H1104</f>
        <v>0</v>
      </c>
      <c r="I711" s="9">
        <f>'Пр.4 Ведом23-25'!I1104</f>
        <v>0</v>
      </c>
      <c r="J711" s="223"/>
      <c r="K711" s="223"/>
      <c r="L711" s="223"/>
      <c r="M711" s="223"/>
      <c r="N711" s="223"/>
    </row>
    <row r="712" spans="1:14" s="232" customFormat="1" ht="47.25" hidden="1" x14ac:dyDescent="0.25">
      <c r="A712" s="28" t="s">
        <v>886</v>
      </c>
      <c r="B712" s="370" t="s">
        <v>731</v>
      </c>
      <c r="C712" s="370" t="s">
        <v>132</v>
      </c>
      <c r="D712" s="369" t="s">
        <v>123</v>
      </c>
      <c r="E712" s="370" t="s">
        <v>94</v>
      </c>
      <c r="F712" s="2">
        <v>908</v>
      </c>
      <c r="G712" s="9">
        <f>G711</f>
        <v>0</v>
      </c>
      <c r="H712" s="9">
        <f t="shared" ref="H712:I712" si="346">H711</f>
        <v>0</v>
      </c>
      <c r="I712" s="9">
        <f t="shared" si="346"/>
        <v>0</v>
      </c>
      <c r="J712" s="223"/>
      <c r="K712" s="223"/>
      <c r="L712" s="223"/>
      <c r="M712" s="223"/>
      <c r="N712" s="223"/>
    </row>
    <row r="713" spans="1:14" s="232" customFormat="1" ht="31.5" x14ac:dyDescent="0.25">
      <c r="A713" s="199" t="s">
        <v>802</v>
      </c>
      <c r="B713" s="200" t="s">
        <v>804</v>
      </c>
      <c r="C713" s="370"/>
      <c r="D713" s="369"/>
      <c r="E713" s="200"/>
      <c r="F713" s="2"/>
      <c r="G713" s="35">
        <f>G714</f>
        <v>7500</v>
      </c>
      <c r="H713" s="35">
        <f t="shared" ref="H713:I717" si="347">H714</f>
        <v>0</v>
      </c>
      <c r="I713" s="35">
        <f t="shared" si="347"/>
        <v>0</v>
      </c>
      <c r="J713" s="223"/>
      <c r="K713" s="223"/>
      <c r="L713" s="223"/>
      <c r="M713" s="223"/>
      <c r="N713" s="223"/>
    </row>
    <row r="714" spans="1:14" s="232" customFormat="1" ht="15.75" x14ac:dyDescent="0.25">
      <c r="A714" s="20" t="s">
        <v>187</v>
      </c>
      <c r="B714" s="370" t="s">
        <v>804</v>
      </c>
      <c r="C714" s="370" t="s">
        <v>132</v>
      </c>
      <c r="D714" s="369"/>
      <c r="E714" s="200"/>
      <c r="F714" s="2"/>
      <c r="G714" s="9">
        <f>G715</f>
        <v>7500</v>
      </c>
      <c r="H714" s="9">
        <f t="shared" si="347"/>
        <v>0</v>
      </c>
      <c r="I714" s="9">
        <f t="shared" si="347"/>
        <v>0</v>
      </c>
      <c r="J714" s="223"/>
      <c r="K714" s="223"/>
      <c r="L714" s="223"/>
      <c r="M714" s="223"/>
      <c r="N714" s="223"/>
    </row>
    <row r="715" spans="1:14" s="232" customFormat="1" ht="15.75" x14ac:dyDescent="0.25">
      <c r="A715" s="413" t="s">
        <v>902</v>
      </c>
      <c r="B715" s="370" t="s">
        <v>804</v>
      </c>
      <c r="C715" s="370" t="s">
        <v>132</v>
      </c>
      <c r="D715" s="369" t="s">
        <v>123</v>
      </c>
      <c r="E715" s="200"/>
      <c r="F715" s="2"/>
      <c r="G715" s="9">
        <f>G716</f>
        <v>7500</v>
      </c>
      <c r="H715" s="9">
        <f t="shared" si="347"/>
        <v>0</v>
      </c>
      <c r="I715" s="9">
        <f t="shared" si="347"/>
        <v>0</v>
      </c>
      <c r="J715" s="223"/>
      <c r="K715" s="223"/>
      <c r="L715" s="223"/>
      <c r="M715" s="223"/>
      <c r="N715" s="223"/>
    </row>
    <row r="716" spans="1:14" s="232" customFormat="1" ht="63" x14ac:dyDescent="0.25">
      <c r="A716" s="367" t="s">
        <v>803</v>
      </c>
      <c r="B716" s="370" t="s">
        <v>813</v>
      </c>
      <c r="C716" s="370" t="s">
        <v>132</v>
      </c>
      <c r="D716" s="369" t="s">
        <v>123</v>
      </c>
      <c r="E716" s="370"/>
      <c r="F716" s="2"/>
      <c r="G716" s="9">
        <f>G717</f>
        <v>7500</v>
      </c>
      <c r="H716" s="9">
        <f t="shared" si="347"/>
        <v>0</v>
      </c>
      <c r="I716" s="9">
        <f t="shared" si="347"/>
        <v>0</v>
      </c>
      <c r="J716" s="223"/>
      <c r="K716" s="223"/>
      <c r="L716" s="223"/>
      <c r="M716" s="223"/>
      <c r="N716" s="223"/>
    </row>
    <row r="717" spans="1:14" ht="31.5" x14ac:dyDescent="0.25">
      <c r="A717" s="367" t="s">
        <v>91</v>
      </c>
      <c r="B717" s="370" t="s">
        <v>813</v>
      </c>
      <c r="C717" s="370" t="s">
        <v>132</v>
      </c>
      <c r="D717" s="369" t="s">
        <v>123</v>
      </c>
      <c r="E717" s="370" t="s">
        <v>92</v>
      </c>
      <c r="F717" s="2"/>
      <c r="G717" s="9">
        <f>G718</f>
        <v>7500</v>
      </c>
      <c r="H717" s="9">
        <f t="shared" si="347"/>
        <v>0</v>
      </c>
      <c r="I717" s="9">
        <f t="shared" si="347"/>
        <v>0</v>
      </c>
    </row>
    <row r="718" spans="1:14" ht="47.25" x14ac:dyDescent="0.25">
      <c r="A718" s="367" t="s">
        <v>93</v>
      </c>
      <c r="B718" s="370" t="s">
        <v>813</v>
      </c>
      <c r="C718" s="370" t="s">
        <v>132</v>
      </c>
      <c r="D718" s="369" t="s">
        <v>123</v>
      </c>
      <c r="E718" s="370" t="s">
        <v>94</v>
      </c>
      <c r="F718" s="2"/>
      <c r="G718" s="9">
        <f>'Пр.4 Ведом23-25'!G1108</f>
        <v>7500</v>
      </c>
      <c r="H718" s="9">
        <f>'Пр.4 Ведом23-25'!H1108</f>
        <v>0</v>
      </c>
      <c r="I718" s="9">
        <f>'Пр.4 Ведом23-25'!I1108</f>
        <v>0</v>
      </c>
    </row>
    <row r="719" spans="1:14" s="232" customFormat="1" ht="47.25" x14ac:dyDescent="0.25">
      <c r="A719" s="28" t="s">
        <v>886</v>
      </c>
      <c r="B719" s="370" t="s">
        <v>813</v>
      </c>
      <c r="C719" s="370" t="s">
        <v>132</v>
      </c>
      <c r="D719" s="369" t="s">
        <v>123</v>
      </c>
      <c r="E719" s="370" t="s">
        <v>94</v>
      </c>
      <c r="F719" s="2">
        <v>908</v>
      </c>
      <c r="G719" s="9">
        <f>G718</f>
        <v>7500</v>
      </c>
      <c r="H719" s="9">
        <f t="shared" ref="H719:I719" si="348">H718</f>
        <v>0</v>
      </c>
      <c r="I719" s="9">
        <f t="shared" si="348"/>
        <v>0</v>
      </c>
      <c r="J719" s="223"/>
      <c r="K719" s="223"/>
      <c r="L719" s="223"/>
      <c r="M719" s="223"/>
      <c r="N719" s="223"/>
    </row>
    <row r="720" spans="1:14" s="112" customFormat="1" ht="31.5" x14ac:dyDescent="0.25">
      <c r="A720" s="199" t="s">
        <v>817</v>
      </c>
      <c r="B720" s="200" t="s">
        <v>814</v>
      </c>
      <c r="C720" s="370"/>
      <c r="D720" s="369"/>
      <c r="E720" s="200"/>
      <c r="F720" s="2"/>
      <c r="G720" s="35">
        <f>G721</f>
        <v>3033.0913299999997</v>
      </c>
      <c r="H720" s="35">
        <f t="shared" ref="H720:I722" si="349">H721</f>
        <v>5090.0849699999999</v>
      </c>
      <c r="I720" s="35">
        <f t="shared" si="349"/>
        <v>4656.0172899999998</v>
      </c>
      <c r="J720" s="223"/>
      <c r="K720" s="223"/>
      <c r="L720" s="223"/>
      <c r="M720" s="223"/>
      <c r="N720" s="223"/>
    </row>
    <row r="721" spans="1:14" ht="15.75" customHeight="1" x14ac:dyDescent="0.25">
      <c r="A721" s="367" t="s">
        <v>815</v>
      </c>
      <c r="B721" s="370" t="s">
        <v>816</v>
      </c>
      <c r="C721" s="370" t="s">
        <v>132</v>
      </c>
      <c r="D721" s="369" t="s">
        <v>123</v>
      </c>
      <c r="E721" s="370"/>
      <c r="F721" s="2"/>
      <c r="G721" s="9">
        <f>G722</f>
        <v>3033.0913299999997</v>
      </c>
      <c r="H721" s="9">
        <f t="shared" si="349"/>
        <v>5090.0849699999999</v>
      </c>
      <c r="I721" s="9">
        <f t="shared" si="349"/>
        <v>4656.0172899999998</v>
      </c>
    </row>
    <row r="722" spans="1:14" ht="15.75" customHeight="1" x14ac:dyDescent="0.25">
      <c r="A722" s="367" t="s">
        <v>91</v>
      </c>
      <c r="B722" s="370" t="s">
        <v>816</v>
      </c>
      <c r="C722" s="370" t="s">
        <v>132</v>
      </c>
      <c r="D722" s="369" t="s">
        <v>123</v>
      </c>
      <c r="E722" s="370" t="s">
        <v>92</v>
      </c>
      <c r="F722" s="2"/>
      <c r="G722" s="9">
        <f>G723</f>
        <v>3033.0913299999997</v>
      </c>
      <c r="H722" s="9">
        <f t="shared" si="349"/>
        <v>5090.0849699999999</v>
      </c>
      <c r="I722" s="9">
        <f t="shared" si="349"/>
        <v>4656.0172899999998</v>
      </c>
    </row>
    <row r="723" spans="1:14" s="112" customFormat="1" ht="50.25" customHeight="1" x14ac:dyDescent="0.25">
      <c r="A723" s="367" t="s">
        <v>93</v>
      </c>
      <c r="B723" s="370" t="s">
        <v>816</v>
      </c>
      <c r="C723" s="370" t="s">
        <v>132</v>
      </c>
      <c r="D723" s="369" t="s">
        <v>123</v>
      </c>
      <c r="E723" s="370" t="s">
        <v>94</v>
      </c>
      <c r="F723" s="2"/>
      <c r="G723" s="9">
        <f>'Пр.4 Ведом23-25'!G1112</f>
        <v>3033.0913299999997</v>
      </c>
      <c r="H723" s="9">
        <f>'Пр.4 Ведом23-25'!H1112</f>
        <v>5090.0849699999999</v>
      </c>
      <c r="I723" s="9">
        <f>'Пр.4 Ведом23-25'!I1112</f>
        <v>4656.0172899999998</v>
      </c>
      <c r="J723" s="223"/>
      <c r="K723" s="223"/>
      <c r="L723" s="223"/>
      <c r="M723" s="223"/>
      <c r="N723" s="223"/>
    </row>
    <row r="724" spans="1:14" s="112" customFormat="1" ht="47.25" x14ac:dyDescent="0.25">
      <c r="A724" s="28" t="s">
        <v>886</v>
      </c>
      <c r="B724" s="370" t="s">
        <v>816</v>
      </c>
      <c r="C724" s="370" t="s">
        <v>132</v>
      </c>
      <c r="D724" s="369" t="s">
        <v>123</v>
      </c>
      <c r="E724" s="370" t="s">
        <v>94</v>
      </c>
      <c r="F724" s="2">
        <v>908</v>
      </c>
      <c r="G724" s="9">
        <f>G723</f>
        <v>3033.0913299999997</v>
      </c>
      <c r="H724" s="9">
        <f t="shared" ref="H724:I724" si="350">H723</f>
        <v>5090.0849699999999</v>
      </c>
      <c r="I724" s="9">
        <f t="shared" si="350"/>
        <v>4656.0172899999998</v>
      </c>
      <c r="J724" s="223"/>
      <c r="K724" s="223"/>
      <c r="L724" s="223"/>
      <c r="M724" s="223"/>
      <c r="N724" s="223"/>
    </row>
    <row r="725" spans="1:14" s="112" customFormat="1" ht="47.25" x14ac:dyDescent="0.25">
      <c r="A725" s="23" t="s">
        <v>904</v>
      </c>
      <c r="B725" s="107" t="s">
        <v>112</v>
      </c>
      <c r="C725" s="204"/>
      <c r="D725" s="369"/>
      <c r="E725" s="370"/>
      <c r="F725" s="2"/>
      <c r="G725" s="35">
        <f>G726+G733</f>
        <v>256.2</v>
      </c>
      <c r="H725" s="35">
        <f t="shared" ref="H725:I725" si="351">H726+H733</f>
        <v>256.2</v>
      </c>
      <c r="I725" s="35">
        <f t="shared" si="351"/>
        <v>256.2</v>
      </c>
      <c r="J725" s="223"/>
      <c r="K725" s="223"/>
      <c r="L725" s="223"/>
      <c r="M725" s="223"/>
      <c r="N725" s="223"/>
    </row>
    <row r="726" spans="1:14" s="112" customFormat="1" ht="31.5" x14ac:dyDescent="0.25">
      <c r="A726" s="23" t="s">
        <v>439</v>
      </c>
      <c r="B726" s="137" t="s">
        <v>339</v>
      </c>
      <c r="C726" s="421"/>
      <c r="D726" s="369"/>
      <c r="E726" s="370"/>
      <c r="F726" s="2"/>
      <c r="G726" s="35">
        <f>G727</f>
        <v>256.2</v>
      </c>
      <c r="H726" s="35">
        <f t="shared" ref="H726:I730" si="352">H727</f>
        <v>256.2</v>
      </c>
      <c r="I726" s="35">
        <f t="shared" si="352"/>
        <v>256.2</v>
      </c>
      <c r="J726" s="223"/>
      <c r="K726" s="223"/>
      <c r="L726" s="223"/>
      <c r="M726" s="223"/>
      <c r="N726" s="223"/>
    </row>
    <row r="727" spans="1:14" s="232" customFormat="1" ht="15.75" x14ac:dyDescent="0.25">
      <c r="A727" s="20" t="s">
        <v>130</v>
      </c>
      <c r="B727" s="423" t="s">
        <v>339</v>
      </c>
      <c r="C727" s="202" t="s">
        <v>106</v>
      </c>
      <c r="D727" s="369"/>
      <c r="E727" s="370"/>
      <c r="F727" s="2"/>
      <c r="G727" s="9">
        <f>G728</f>
        <v>256.2</v>
      </c>
      <c r="H727" s="9">
        <f t="shared" si="352"/>
        <v>256.2</v>
      </c>
      <c r="I727" s="9">
        <f t="shared" si="352"/>
        <v>256.2</v>
      </c>
      <c r="J727" s="223"/>
      <c r="K727" s="223"/>
      <c r="L727" s="223"/>
      <c r="M727" s="223"/>
      <c r="N727" s="223"/>
    </row>
    <row r="728" spans="1:14" s="232" customFormat="1" ht="15.75" x14ac:dyDescent="0.25">
      <c r="A728" s="20" t="s">
        <v>131</v>
      </c>
      <c r="B728" s="423" t="s">
        <v>339</v>
      </c>
      <c r="C728" s="202" t="s">
        <v>106</v>
      </c>
      <c r="D728" s="369" t="s">
        <v>132</v>
      </c>
      <c r="E728" s="370"/>
      <c r="F728" s="2"/>
      <c r="G728" s="9">
        <f>G729</f>
        <v>256.2</v>
      </c>
      <c r="H728" s="9">
        <f t="shared" si="352"/>
        <v>256.2</v>
      </c>
      <c r="I728" s="9">
        <f t="shared" si="352"/>
        <v>256.2</v>
      </c>
      <c r="J728" s="223"/>
      <c r="K728" s="223"/>
      <c r="L728" s="223"/>
      <c r="M728" s="223"/>
      <c r="N728" s="223"/>
    </row>
    <row r="729" spans="1:14" s="112" customFormat="1" ht="31.5" x14ac:dyDescent="0.25">
      <c r="A729" s="367" t="s">
        <v>133</v>
      </c>
      <c r="B729" s="370" t="s">
        <v>352</v>
      </c>
      <c r="C729" s="202" t="s">
        <v>106</v>
      </c>
      <c r="D729" s="369" t="s">
        <v>132</v>
      </c>
      <c r="E729" s="370"/>
      <c r="F729" s="2"/>
      <c r="G729" s="9">
        <f>G730</f>
        <v>256.2</v>
      </c>
      <c r="H729" s="9">
        <f t="shared" si="352"/>
        <v>256.2</v>
      </c>
      <c r="I729" s="9">
        <f t="shared" si="352"/>
        <v>256.2</v>
      </c>
      <c r="J729" s="223"/>
      <c r="K729" s="223"/>
      <c r="L729" s="223"/>
      <c r="M729" s="223"/>
      <c r="N729" s="223"/>
    </row>
    <row r="730" spans="1:14" s="112" customFormat="1" ht="15.75" x14ac:dyDescent="0.25">
      <c r="A730" s="20" t="s">
        <v>95</v>
      </c>
      <c r="B730" s="370" t="s">
        <v>352</v>
      </c>
      <c r="C730" s="202" t="s">
        <v>106</v>
      </c>
      <c r="D730" s="369" t="s">
        <v>132</v>
      </c>
      <c r="E730" s="202" t="s">
        <v>101</v>
      </c>
      <c r="F730" s="2"/>
      <c r="G730" s="9">
        <f>G731</f>
        <v>256.2</v>
      </c>
      <c r="H730" s="9">
        <f t="shared" si="352"/>
        <v>256.2</v>
      </c>
      <c r="I730" s="9">
        <f t="shared" si="352"/>
        <v>256.2</v>
      </c>
      <c r="J730" s="223"/>
      <c r="K730" s="223"/>
      <c r="L730" s="223"/>
      <c r="M730" s="223"/>
      <c r="N730" s="223"/>
    </row>
    <row r="731" spans="1:14" s="112" customFormat="1" ht="47.25" x14ac:dyDescent="0.25">
      <c r="A731" s="20" t="s">
        <v>113</v>
      </c>
      <c r="B731" s="370" t="s">
        <v>352</v>
      </c>
      <c r="C731" s="202" t="s">
        <v>106</v>
      </c>
      <c r="D731" s="369" t="s">
        <v>132</v>
      </c>
      <c r="E731" s="202" t="s">
        <v>108</v>
      </c>
      <c r="F731" s="2"/>
      <c r="G731" s="9">
        <f>'Пр.4 Ведом23-25'!G207</f>
        <v>256.2</v>
      </c>
      <c r="H731" s="9">
        <f>'Пр.4 Ведом23-25'!H207</f>
        <v>256.2</v>
      </c>
      <c r="I731" s="9">
        <f>'Пр.4 Ведом23-25'!I207</f>
        <v>256.2</v>
      </c>
      <c r="J731" s="223"/>
      <c r="K731" s="223"/>
      <c r="L731" s="223"/>
      <c r="M731" s="223"/>
      <c r="N731" s="223"/>
    </row>
    <row r="732" spans="1:14" s="232" customFormat="1" ht="31.5" x14ac:dyDescent="0.25">
      <c r="A732" s="20" t="s">
        <v>889</v>
      </c>
      <c r="B732" s="370" t="s">
        <v>352</v>
      </c>
      <c r="C732" s="202" t="s">
        <v>106</v>
      </c>
      <c r="D732" s="369" t="s">
        <v>132</v>
      </c>
      <c r="E732" s="202" t="s">
        <v>108</v>
      </c>
      <c r="F732" s="2">
        <v>902</v>
      </c>
      <c r="G732" s="9">
        <f>G731</f>
        <v>256.2</v>
      </c>
      <c r="H732" s="9">
        <f t="shared" ref="H732:I732" si="353">H731</f>
        <v>256.2</v>
      </c>
      <c r="I732" s="9">
        <f t="shared" si="353"/>
        <v>256.2</v>
      </c>
      <c r="J732" s="223"/>
      <c r="K732" s="223"/>
      <c r="L732" s="223"/>
      <c r="M732" s="223"/>
      <c r="N732" s="223"/>
    </row>
    <row r="733" spans="1:14" s="112" customFormat="1" ht="47.25" hidden="1" x14ac:dyDescent="0.25">
      <c r="A733" s="323" t="s">
        <v>440</v>
      </c>
      <c r="B733" s="107" t="s">
        <v>341</v>
      </c>
      <c r="C733" s="202"/>
      <c r="D733" s="369"/>
      <c r="E733" s="204"/>
      <c r="F733" s="2"/>
      <c r="G733" s="35">
        <f>G734</f>
        <v>0</v>
      </c>
      <c r="H733" s="35">
        <f t="shared" ref="H733:I735" si="354">H734</f>
        <v>0</v>
      </c>
      <c r="I733" s="35">
        <f t="shared" si="354"/>
        <v>0</v>
      </c>
      <c r="J733" s="223"/>
      <c r="K733" s="223"/>
      <c r="L733" s="223"/>
      <c r="M733" s="223"/>
      <c r="N733" s="223"/>
    </row>
    <row r="734" spans="1:14" s="112" customFormat="1" ht="15.75" hidden="1" x14ac:dyDescent="0.25">
      <c r="A734" s="367" t="s">
        <v>340</v>
      </c>
      <c r="B734" s="488" t="s">
        <v>353</v>
      </c>
      <c r="C734" s="202" t="s">
        <v>106</v>
      </c>
      <c r="D734" s="369" t="s">
        <v>132</v>
      </c>
      <c r="E734" s="202"/>
      <c r="F734" s="2"/>
      <c r="G734" s="9">
        <f>G735</f>
        <v>0</v>
      </c>
      <c r="H734" s="9">
        <f t="shared" si="354"/>
        <v>0</v>
      </c>
      <c r="I734" s="9">
        <f t="shared" si="354"/>
        <v>0</v>
      </c>
      <c r="J734" s="223"/>
      <c r="K734" s="223"/>
      <c r="L734" s="223"/>
      <c r="M734" s="223"/>
      <c r="N734" s="223"/>
    </row>
    <row r="735" spans="1:14" s="112" customFormat="1" ht="15.75" hidden="1" x14ac:dyDescent="0.25">
      <c r="A735" s="20" t="s">
        <v>95</v>
      </c>
      <c r="B735" s="488" t="s">
        <v>353</v>
      </c>
      <c r="C735" s="202" t="s">
        <v>106</v>
      </c>
      <c r="D735" s="369" t="s">
        <v>132</v>
      </c>
      <c r="E735" s="202" t="s">
        <v>101</v>
      </c>
      <c r="F735" s="2"/>
      <c r="G735" s="9">
        <f>G736</f>
        <v>0</v>
      </c>
      <c r="H735" s="9">
        <f t="shared" si="354"/>
        <v>0</v>
      </c>
      <c r="I735" s="9">
        <f t="shared" si="354"/>
        <v>0</v>
      </c>
      <c r="J735" s="223"/>
      <c r="K735" s="223"/>
      <c r="L735" s="223"/>
      <c r="M735" s="223"/>
      <c r="N735" s="223"/>
    </row>
    <row r="736" spans="1:14" s="112" customFormat="1" ht="47.25" hidden="1" x14ac:dyDescent="0.25">
      <c r="A736" s="20" t="s">
        <v>113</v>
      </c>
      <c r="B736" s="488" t="s">
        <v>353</v>
      </c>
      <c r="C736" s="202" t="s">
        <v>106</v>
      </c>
      <c r="D736" s="369" t="s">
        <v>132</v>
      </c>
      <c r="E736" s="202" t="s">
        <v>108</v>
      </c>
      <c r="F736" s="2"/>
      <c r="G736" s="9">
        <f>'Пр.4 Ведом23-25'!G211</f>
        <v>0</v>
      </c>
      <c r="H736" s="9">
        <f>'Пр.4 Ведом23-25'!H211</f>
        <v>0</v>
      </c>
      <c r="I736" s="9">
        <f>'Пр.4 Ведом23-25'!I211</f>
        <v>0</v>
      </c>
      <c r="J736" s="223"/>
      <c r="K736" s="223"/>
      <c r="L736" s="223"/>
      <c r="M736" s="223"/>
      <c r="N736" s="223"/>
    </row>
    <row r="737" spans="1:14" s="112" customFormat="1" ht="31.5" hidden="1" x14ac:dyDescent="0.25">
      <c r="A737" s="20" t="s">
        <v>889</v>
      </c>
      <c r="B737" s="488" t="s">
        <v>353</v>
      </c>
      <c r="C737" s="202" t="s">
        <v>106</v>
      </c>
      <c r="D737" s="369" t="s">
        <v>132</v>
      </c>
      <c r="E737" s="202" t="s">
        <v>108</v>
      </c>
      <c r="F737" s="2">
        <v>902</v>
      </c>
      <c r="G737" s="9">
        <f>G736</f>
        <v>0</v>
      </c>
      <c r="H737" s="9">
        <f t="shared" ref="H737:I737" si="355">H736</f>
        <v>0</v>
      </c>
      <c r="I737" s="9">
        <f t="shared" si="355"/>
        <v>0</v>
      </c>
      <c r="J737" s="223"/>
      <c r="K737" s="223"/>
      <c r="L737" s="223"/>
      <c r="M737" s="223"/>
      <c r="N737" s="223"/>
    </row>
    <row r="738" spans="1:14" s="112" customFormat="1" ht="63" x14ac:dyDescent="0.25">
      <c r="A738" s="199" t="s">
        <v>879</v>
      </c>
      <c r="B738" s="200" t="s">
        <v>211</v>
      </c>
      <c r="C738" s="200"/>
      <c r="D738" s="369"/>
      <c r="E738" s="369"/>
      <c r="F738" s="2"/>
      <c r="G738" s="35">
        <f>G739+G746+G753+G760+G767+G774+G781+G788</f>
        <v>1660.3</v>
      </c>
      <c r="H738" s="35">
        <f t="shared" ref="H738:I738" si="356">H739+H746+H753+H760+H767+H774+H781+H788</f>
        <v>700</v>
      </c>
      <c r="I738" s="35">
        <f t="shared" si="356"/>
        <v>0</v>
      </c>
      <c r="J738" s="223"/>
      <c r="K738" s="223"/>
      <c r="L738" s="223"/>
      <c r="M738" s="223"/>
      <c r="N738" s="223"/>
    </row>
    <row r="739" spans="1:14" s="112" customFormat="1" ht="31.5" x14ac:dyDescent="0.25">
      <c r="A739" s="199" t="s">
        <v>399</v>
      </c>
      <c r="B739" s="200" t="s">
        <v>401</v>
      </c>
      <c r="C739" s="200"/>
      <c r="D739" s="369"/>
      <c r="E739" s="369"/>
      <c r="F739" s="2"/>
      <c r="G739" s="35">
        <f>G740</f>
        <v>420</v>
      </c>
      <c r="H739" s="35">
        <f t="shared" ref="H739:I743" si="357">H740</f>
        <v>700</v>
      </c>
      <c r="I739" s="35">
        <f t="shared" si="357"/>
        <v>0</v>
      </c>
      <c r="J739" s="223"/>
      <c r="K739" s="223"/>
      <c r="L739" s="223"/>
      <c r="M739" s="223"/>
      <c r="N739" s="223"/>
    </row>
    <row r="740" spans="1:14" s="232" customFormat="1" ht="15.75" x14ac:dyDescent="0.25">
      <c r="A740" s="20" t="s">
        <v>187</v>
      </c>
      <c r="B740" s="370" t="s">
        <v>401</v>
      </c>
      <c r="C740" s="370" t="s">
        <v>132</v>
      </c>
      <c r="D740" s="369"/>
      <c r="E740" s="369"/>
      <c r="F740" s="2"/>
      <c r="G740" s="9">
        <f>G741</f>
        <v>420</v>
      </c>
      <c r="H740" s="9">
        <f t="shared" si="357"/>
        <v>700</v>
      </c>
      <c r="I740" s="9">
        <f t="shared" si="357"/>
        <v>0</v>
      </c>
      <c r="J740" s="223"/>
      <c r="K740" s="223"/>
      <c r="L740" s="223"/>
      <c r="M740" s="223"/>
      <c r="N740" s="223"/>
    </row>
    <row r="741" spans="1:14" s="232" customFormat="1" ht="15.75" x14ac:dyDescent="0.25">
      <c r="A741" s="20" t="s">
        <v>210</v>
      </c>
      <c r="B741" s="370" t="s">
        <v>401</v>
      </c>
      <c r="C741" s="370" t="s">
        <v>132</v>
      </c>
      <c r="D741" s="369" t="s">
        <v>122</v>
      </c>
      <c r="E741" s="369"/>
      <c r="F741" s="2"/>
      <c r="G741" s="9">
        <f>G742</f>
        <v>420</v>
      </c>
      <c r="H741" s="9">
        <f t="shared" si="357"/>
        <v>700</v>
      </c>
      <c r="I741" s="9">
        <f t="shared" si="357"/>
        <v>0</v>
      </c>
      <c r="J741" s="223"/>
      <c r="K741" s="223"/>
      <c r="L741" s="223"/>
      <c r="M741" s="223"/>
      <c r="N741" s="223"/>
    </row>
    <row r="742" spans="1:14" s="112" customFormat="1" ht="15.75" x14ac:dyDescent="0.25">
      <c r="A742" s="28" t="s">
        <v>400</v>
      </c>
      <c r="B742" s="370" t="s">
        <v>402</v>
      </c>
      <c r="C742" s="370" t="s">
        <v>132</v>
      </c>
      <c r="D742" s="369" t="s">
        <v>122</v>
      </c>
      <c r="E742" s="369"/>
      <c r="F742" s="2"/>
      <c r="G742" s="9">
        <f>G743</f>
        <v>420</v>
      </c>
      <c r="H742" s="9">
        <f t="shared" si="357"/>
        <v>700</v>
      </c>
      <c r="I742" s="9">
        <f t="shared" si="357"/>
        <v>0</v>
      </c>
      <c r="J742" s="223"/>
      <c r="K742" s="223"/>
      <c r="L742" s="223"/>
      <c r="M742" s="223"/>
      <c r="N742" s="223"/>
    </row>
    <row r="743" spans="1:14" s="112" customFormat="1" ht="31.5" x14ac:dyDescent="0.25">
      <c r="A743" s="21" t="s">
        <v>91</v>
      </c>
      <c r="B743" s="370" t="s">
        <v>402</v>
      </c>
      <c r="C743" s="370" t="s">
        <v>132</v>
      </c>
      <c r="D743" s="369" t="s">
        <v>122</v>
      </c>
      <c r="E743" s="369" t="s">
        <v>92</v>
      </c>
      <c r="F743" s="2"/>
      <c r="G743" s="9">
        <f>G744</f>
        <v>420</v>
      </c>
      <c r="H743" s="9">
        <f t="shared" si="357"/>
        <v>700</v>
      </c>
      <c r="I743" s="9">
        <f t="shared" si="357"/>
        <v>0</v>
      </c>
      <c r="J743" s="223"/>
      <c r="K743" s="223"/>
      <c r="L743" s="223"/>
      <c r="M743" s="223"/>
      <c r="N743" s="223"/>
    </row>
    <row r="744" spans="1:14" s="112" customFormat="1" ht="47.25" x14ac:dyDescent="0.25">
      <c r="A744" s="21" t="s">
        <v>93</v>
      </c>
      <c r="B744" s="370" t="s">
        <v>402</v>
      </c>
      <c r="C744" s="370" t="s">
        <v>132</v>
      </c>
      <c r="D744" s="369" t="s">
        <v>122</v>
      </c>
      <c r="E744" s="369" t="s">
        <v>94</v>
      </c>
      <c r="F744" s="2"/>
      <c r="G744" s="9">
        <f>'Пр.4 Ведом23-25'!G1027</f>
        <v>420</v>
      </c>
      <c r="H744" s="9">
        <f>'Пр.4 Ведом23-25'!H1027</f>
        <v>700</v>
      </c>
      <c r="I744" s="9">
        <f>'Пр.4 Ведом23-25'!I1027</f>
        <v>0</v>
      </c>
      <c r="J744" s="223"/>
      <c r="K744" s="223"/>
      <c r="L744" s="223"/>
      <c r="M744" s="223"/>
      <c r="N744" s="223"/>
    </row>
    <row r="745" spans="1:14" s="232" customFormat="1" ht="47.25" x14ac:dyDescent="0.25">
      <c r="A745" s="28" t="s">
        <v>886</v>
      </c>
      <c r="B745" s="370" t="s">
        <v>402</v>
      </c>
      <c r="C745" s="370" t="s">
        <v>132</v>
      </c>
      <c r="D745" s="369" t="s">
        <v>122</v>
      </c>
      <c r="E745" s="369" t="s">
        <v>94</v>
      </c>
      <c r="F745" s="2">
        <v>908</v>
      </c>
      <c r="G745" s="9">
        <f>G744</f>
        <v>420</v>
      </c>
      <c r="H745" s="9">
        <f t="shared" ref="H745:I745" si="358">H744</f>
        <v>700</v>
      </c>
      <c r="I745" s="9">
        <f t="shared" si="358"/>
        <v>0</v>
      </c>
      <c r="J745" s="223"/>
      <c r="K745" s="223"/>
      <c r="L745" s="223"/>
      <c r="M745" s="223"/>
      <c r="N745" s="223"/>
    </row>
    <row r="746" spans="1:14" s="112" customFormat="1" ht="31.5" hidden="1" x14ac:dyDescent="0.25">
      <c r="A746" s="23" t="s">
        <v>403</v>
      </c>
      <c r="B746" s="200" t="s">
        <v>404</v>
      </c>
      <c r="C746" s="370"/>
      <c r="D746" s="369"/>
      <c r="E746" s="6"/>
      <c r="F746" s="3"/>
      <c r="G746" s="35">
        <f>G747</f>
        <v>0</v>
      </c>
      <c r="H746" s="35">
        <f t="shared" ref="H746:I750" si="359">H747</f>
        <v>0</v>
      </c>
      <c r="I746" s="35">
        <f t="shared" si="359"/>
        <v>0</v>
      </c>
      <c r="J746" s="223"/>
      <c r="K746" s="223"/>
      <c r="L746" s="223"/>
      <c r="M746" s="223"/>
      <c r="N746" s="223"/>
    </row>
    <row r="747" spans="1:14" s="232" customFormat="1" ht="15.75" hidden="1" x14ac:dyDescent="0.25">
      <c r="A747" s="20" t="s">
        <v>187</v>
      </c>
      <c r="B747" s="370" t="s">
        <v>404</v>
      </c>
      <c r="C747" s="370" t="s">
        <v>132</v>
      </c>
      <c r="D747" s="369"/>
      <c r="E747" s="6"/>
      <c r="F747" s="3"/>
      <c r="G747" s="9">
        <f>G748</f>
        <v>0</v>
      </c>
      <c r="H747" s="9">
        <f t="shared" si="359"/>
        <v>0</v>
      </c>
      <c r="I747" s="9">
        <f t="shared" si="359"/>
        <v>0</v>
      </c>
      <c r="J747" s="223"/>
      <c r="K747" s="223"/>
      <c r="L747" s="223"/>
      <c r="M747" s="223"/>
      <c r="N747" s="223"/>
    </row>
    <row r="748" spans="1:14" s="232" customFormat="1" ht="15.75" hidden="1" x14ac:dyDescent="0.25">
      <c r="A748" s="20" t="s">
        <v>210</v>
      </c>
      <c r="B748" s="370" t="s">
        <v>404</v>
      </c>
      <c r="C748" s="370" t="s">
        <v>132</v>
      </c>
      <c r="D748" s="369" t="s">
        <v>122</v>
      </c>
      <c r="E748" s="6"/>
      <c r="F748" s="3"/>
      <c r="G748" s="9">
        <f>G749</f>
        <v>0</v>
      </c>
      <c r="H748" s="9">
        <f t="shared" si="359"/>
        <v>0</v>
      </c>
      <c r="I748" s="9">
        <f t="shared" si="359"/>
        <v>0</v>
      </c>
      <c r="J748" s="223"/>
      <c r="K748" s="223"/>
      <c r="L748" s="223"/>
      <c r="M748" s="223"/>
      <c r="N748" s="223"/>
    </row>
    <row r="749" spans="1:14" s="112" customFormat="1" ht="15.75" hidden="1" x14ac:dyDescent="0.25">
      <c r="A749" s="28" t="s">
        <v>212</v>
      </c>
      <c r="B749" s="370" t="s">
        <v>407</v>
      </c>
      <c r="C749" s="370" t="s">
        <v>132</v>
      </c>
      <c r="D749" s="369" t="s">
        <v>122</v>
      </c>
      <c r="E749" s="369"/>
      <c r="F749" s="2"/>
      <c r="G749" s="9">
        <f>G750</f>
        <v>0</v>
      </c>
      <c r="H749" s="9">
        <f t="shared" si="359"/>
        <v>0</v>
      </c>
      <c r="I749" s="9">
        <f t="shared" si="359"/>
        <v>0</v>
      </c>
      <c r="J749" s="223"/>
      <c r="K749" s="223"/>
      <c r="L749" s="223"/>
      <c r="M749" s="223"/>
      <c r="N749" s="223"/>
    </row>
    <row r="750" spans="1:14" s="112" customFormat="1" ht="31.5" hidden="1" x14ac:dyDescent="0.25">
      <c r="A750" s="21" t="s">
        <v>91</v>
      </c>
      <c r="B750" s="370" t="s">
        <v>407</v>
      </c>
      <c r="C750" s="370" t="s">
        <v>132</v>
      </c>
      <c r="D750" s="369" t="s">
        <v>122</v>
      </c>
      <c r="E750" s="369" t="s">
        <v>92</v>
      </c>
      <c r="F750" s="2"/>
      <c r="G750" s="9">
        <f>G751</f>
        <v>0</v>
      </c>
      <c r="H750" s="9">
        <f t="shared" si="359"/>
        <v>0</v>
      </c>
      <c r="I750" s="9">
        <f t="shared" si="359"/>
        <v>0</v>
      </c>
      <c r="J750" s="223"/>
      <c r="K750" s="223"/>
      <c r="L750" s="223"/>
      <c r="M750" s="223"/>
      <c r="N750" s="223"/>
    </row>
    <row r="751" spans="1:14" s="112" customFormat="1" ht="47.25" hidden="1" x14ac:dyDescent="0.25">
      <c r="A751" s="21" t="s">
        <v>93</v>
      </c>
      <c r="B751" s="370" t="s">
        <v>407</v>
      </c>
      <c r="C751" s="370" t="s">
        <v>132</v>
      </c>
      <c r="D751" s="369" t="s">
        <v>122</v>
      </c>
      <c r="E751" s="369" t="s">
        <v>94</v>
      </c>
      <c r="F751" s="2"/>
      <c r="G751" s="9">
        <f>'Пр.4 Ведом23-25'!G1031</f>
        <v>0</v>
      </c>
      <c r="H751" s="9">
        <f>'Пр.4 Ведом23-25'!H1031</f>
        <v>0</v>
      </c>
      <c r="I751" s="9">
        <f>'Пр.4 Ведом23-25'!I1031</f>
        <v>0</v>
      </c>
      <c r="J751" s="223"/>
      <c r="K751" s="223"/>
      <c r="L751" s="223"/>
      <c r="M751" s="223"/>
      <c r="N751" s="223"/>
    </row>
    <row r="752" spans="1:14" s="232" customFormat="1" ht="47.25" hidden="1" x14ac:dyDescent="0.25">
      <c r="A752" s="28" t="s">
        <v>886</v>
      </c>
      <c r="B752" s="370" t="s">
        <v>407</v>
      </c>
      <c r="C752" s="370" t="s">
        <v>132</v>
      </c>
      <c r="D752" s="369" t="s">
        <v>122</v>
      </c>
      <c r="E752" s="369" t="s">
        <v>94</v>
      </c>
      <c r="F752" s="2">
        <v>908</v>
      </c>
      <c r="G752" s="9">
        <f>G751</f>
        <v>0</v>
      </c>
      <c r="H752" s="9">
        <f t="shared" ref="H752:I752" si="360">H751</f>
        <v>0</v>
      </c>
      <c r="I752" s="9">
        <f t="shared" si="360"/>
        <v>0</v>
      </c>
      <c r="J752" s="223"/>
      <c r="K752" s="223"/>
      <c r="L752" s="223"/>
      <c r="M752" s="223"/>
      <c r="N752" s="223"/>
    </row>
    <row r="753" spans="1:14" s="112" customFormat="1" ht="31.5" hidden="1" x14ac:dyDescent="0.25">
      <c r="A753" s="34" t="s">
        <v>405</v>
      </c>
      <c r="B753" s="200" t="s">
        <v>406</v>
      </c>
      <c r="C753" s="370"/>
      <c r="D753" s="369"/>
      <c r="E753" s="6"/>
      <c r="F753" s="2"/>
      <c r="G753" s="35">
        <f>G754</f>
        <v>0</v>
      </c>
      <c r="H753" s="35">
        <f t="shared" ref="H753:I757" si="361">H754</f>
        <v>0</v>
      </c>
      <c r="I753" s="35">
        <f t="shared" si="361"/>
        <v>0</v>
      </c>
      <c r="J753" s="223"/>
      <c r="K753" s="223"/>
      <c r="L753" s="223"/>
      <c r="M753" s="223"/>
      <c r="N753" s="223"/>
    </row>
    <row r="754" spans="1:14" s="232" customFormat="1" ht="15.75" hidden="1" x14ac:dyDescent="0.25">
      <c r="A754" s="20" t="s">
        <v>187</v>
      </c>
      <c r="B754" s="370" t="s">
        <v>406</v>
      </c>
      <c r="C754" s="370" t="s">
        <v>132</v>
      </c>
      <c r="D754" s="369"/>
      <c r="E754" s="6"/>
      <c r="F754" s="2"/>
      <c r="G754" s="9">
        <f>G755</f>
        <v>0</v>
      </c>
      <c r="H754" s="9">
        <f t="shared" si="361"/>
        <v>0</v>
      </c>
      <c r="I754" s="9">
        <f t="shared" si="361"/>
        <v>0</v>
      </c>
      <c r="J754" s="223"/>
      <c r="K754" s="223"/>
      <c r="L754" s="223"/>
      <c r="M754" s="223"/>
      <c r="N754" s="223"/>
    </row>
    <row r="755" spans="1:14" s="232" customFormat="1" ht="15.75" hidden="1" x14ac:dyDescent="0.25">
      <c r="A755" s="20" t="s">
        <v>210</v>
      </c>
      <c r="B755" s="370" t="s">
        <v>406</v>
      </c>
      <c r="C755" s="370" t="s">
        <v>132</v>
      </c>
      <c r="D755" s="369" t="s">
        <v>122</v>
      </c>
      <c r="E755" s="6"/>
      <c r="F755" s="2"/>
      <c r="G755" s="9">
        <f>G756</f>
        <v>0</v>
      </c>
      <c r="H755" s="9">
        <f t="shared" si="361"/>
        <v>0</v>
      </c>
      <c r="I755" s="9">
        <f t="shared" si="361"/>
        <v>0</v>
      </c>
      <c r="J755" s="223"/>
      <c r="K755" s="223"/>
      <c r="L755" s="223"/>
      <c r="M755" s="223"/>
      <c r="N755" s="223"/>
    </row>
    <row r="756" spans="1:14" s="112" customFormat="1" ht="15.75" hidden="1" x14ac:dyDescent="0.25">
      <c r="A756" s="28" t="s">
        <v>213</v>
      </c>
      <c r="B756" s="370" t="s">
        <v>408</v>
      </c>
      <c r="C756" s="370" t="s">
        <v>132</v>
      </c>
      <c r="D756" s="369" t="s">
        <v>122</v>
      </c>
      <c r="E756" s="369"/>
      <c r="F756" s="2"/>
      <c r="G756" s="9">
        <f>G757</f>
        <v>0</v>
      </c>
      <c r="H756" s="9">
        <f t="shared" si="361"/>
        <v>0</v>
      </c>
      <c r="I756" s="9">
        <f t="shared" si="361"/>
        <v>0</v>
      </c>
      <c r="J756" s="223"/>
      <c r="K756" s="223"/>
      <c r="L756" s="223"/>
      <c r="M756" s="223"/>
      <c r="N756" s="223"/>
    </row>
    <row r="757" spans="1:14" s="112" customFormat="1" ht="31.5" hidden="1" x14ac:dyDescent="0.25">
      <c r="A757" s="21" t="s">
        <v>91</v>
      </c>
      <c r="B757" s="370" t="s">
        <v>408</v>
      </c>
      <c r="C757" s="370" t="s">
        <v>132</v>
      </c>
      <c r="D757" s="369" t="s">
        <v>122</v>
      </c>
      <c r="E757" s="369" t="s">
        <v>92</v>
      </c>
      <c r="F757" s="2"/>
      <c r="G757" s="9">
        <f>G758</f>
        <v>0</v>
      </c>
      <c r="H757" s="9">
        <f t="shared" si="361"/>
        <v>0</v>
      </c>
      <c r="I757" s="9">
        <f t="shared" si="361"/>
        <v>0</v>
      </c>
      <c r="J757" s="223"/>
      <c r="K757" s="223"/>
      <c r="L757" s="223"/>
      <c r="M757" s="223"/>
      <c r="N757" s="223"/>
    </row>
    <row r="758" spans="1:14" s="112" customFormat="1" ht="47.25" hidden="1" x14ac:dyDescent="0.25">
      <c r="A758" s="21" t="s">
        <v>93</v>
      </c>
      <c r="B758" s="370" t="s">
        <v>408</v>
      </c>
      <c r="C758" s="370" t="s">
        <v>132</v>
      </c>
      <c r="D758" s="369" t="s">
        <v>122</v>
      </c>
      <c r="E758" s="369" t="s">
        <v>94</v>
      </c>
      <c r="F758" s="2"/>
      <c r="G758" s="9">
        <f>'Пр.4 Ведом23-25'!G1037</f>
        <v>0</v>
      </c>
      <c r="H758" s="9">
        <f>'Пр.4 Ведом23-25'!H1037</f>
        <v>0</v>
      </c>
      <c r="I758" s="9">
        <f>'Пр.4 Ведом23-25'!I1037</f>
        <v>0</v>
      </c>
      <c r="J758" s="223"/>
      <c r="K758" s="223"/>
      <c r="L758" s="223"/>
      <c r="M758" s="223"/>
      <c r="N758" s="223"/>
    </row>
    <row r="759" spans="1:14" s="232" customFormat="1" ht="47.25" hidden="1" x14ac:dyDescent="0.25">
      <c r="A759" s="28" t="s">
        <v>886</v>
      </c>
      <c r="B759" s="370" t="s">
        <v>408</v>
      </c>
      <c r="C759" s="370" t="s">
        <v>132</v>
      </c>
      <c r="D759" s="369" t="s">
        <v>122</v>
      </c>
      <c r="E759" s="369" t="s">
        <v>94</v>
      </c>
      <c r="F759" s="2">
        <v>908</v>
      </c>
      <c r="G759" s="9">
        <f>G758</f>
        <v>0</v>
      </c>
      <c r="H759" s="9">
        <f t="shared" ref="H759:I759" si="362">H758</f>
        <v>0</v>
      </c>
      <c r="I759" s="9">
        <f t="shared" si="362"/>
        <v>0</v>
      </c>
      <c r="J759" s="223"/>
      <c r="K759" s="223"/>
      <c r="L759" s="223"/>
      <c r="M759" s="223"/>
      <c r="N759" s="223"/>
    </row>
    <row r="760" spans="1:14" s="112" customFormat="1" ht="31.5" hidden="1" x14ac:dyDescent="0.25">
      <c r="A760" s="34" t="s">
        <v>409</v>
      </c>
      <c r="B760" s="200" t="s">
        <v>410</v>
      </c>
      <c r="C760" s="370"/>
      <c r="D760" s="369"/>
      <c r="E760" s="6"/>
      <c r="F760" s="2"/>
      <c r="G760" s="35">
        <f>G761</f>
        <v>0</v>
      </c>
      <c r="H760" s="35">
        <f t="shared" ref="H760:I764" si="363">H761</f>
        <v>0</v>
      </c>
      <c r="I760" s="35">
        <f t="shared" si="363"/>
        <v>0</v>
      </c>
      <c r="J760" s="223"/>
      <c r="K760" s="223"/>
      <c r="L760" s="223"/>
      <c r="M760" s="223"/>
      <c r="N760" s="223"/>
    </row>
    <row r="761" spans="1:14" s="232" customFormat="1" ht="15.75" hidden="1" x14ac:dyDescent="0.25">
      <c r="A761" s="20" t="s">
        <v>187</v>
      </c>
      <c r="B761" s="370" t="s">
        <v>410</v>
      </c>
      <c r="C761" s="370" t="s">
        <v>132</v>
      </c>
      <c r="D761" s="369"/>
      <c r="E761" s="6"/>
      <c r="F761" s="2"/>
      <c r="G761" s="9">
        <f>G762</f>
        <v>0</v>
      </c>
      <c r="H761" s="9">
        <f t="shared" si="363"/>
        <v>0</v>
      </c>
      <c r="I761" s="9">
        <f t="shared" si="363"/>
        <v>0</v>
      </c>
      <c r="J761" s="223"/>
      <c r="K761" s="223"/>
      <c r="L761" s="223"/>
      <c r="M761" s="223"/>
      <c r="N761" s="223"/>
    </row>
    <row r="762" spans="1:14" s="232" customFormat="1" ht="15.75" hidden="1" x14ac:dyDescent="0.25">
      <c r="A762" s="20" t="s">
        <v>210</v>
      </c>
      <c r="B762" s="370" t="s">
        <v>410</v>
      </c>
      <c r="C762" s="370" t="s">
        <v>132</v>
      </c>
      <c r="D762" s="369" t="s">
        <v>122</v>
      </c>
      <c r="E762" s="6"/>
      <c r="F762" s="2"/>
      <c r="G762" s="9">
        <f>G763</f>
        <v>0</v>
      </c>
      <c r="H762" s="9">
        <f t="shared" si="363"/>
        <v>0</v>
      </c>
      <c r="I762" s="9">
        <f t="shared" si="363"/>
        <v>0</v>
      </c>
      <c r="J762" s="223"/>
      <c r="K762" s="223"/>
      <c r="L762" s="223"/>
      <c r="M762" s="223"/>
      <c r="N762" s="223"/>
    </row>
    <row r="763" spans="1:14" s="112" customFormat="1" ht="15.75" hidden="1" x14ac:dyDescent="0.25">
      <c r="A763" s="28" t="s">
        <v>214</v>
      </c>
      <c r="B763" s="370" t="s">
        <v>411</v>
      </c>
      <c r="C763" s="370" t="s">
        <v>132</v>
      </c>
      <c r="D763" s="369" t="s">
        <v>122</v>
      </c>
      <c r="E763" s="369"/>
      <c r="F763" s="2"/>
      <c r="G763" s="9">
        <f>G764</f>
        <v>0</v>
      </c>
      <c r="H763" s="9">
        <f t="shared" si="363"/>
        <v>0</v>
      </c>
      <c r="I763" s="9">
        <f t="shared" si="363"/>
        <v>0</v>
      </c>
      <c r="J763" s="223"/>
      <c r="K763" s="223"/>
      <c r="L763" s="223"/>
      <c r="M763" s="223"/>
      <c r="N763" s="223"/>
    </row>
    <row r="764" spans="1:14" s="112" customFormat="1" ht="31.5" hidden="1" x14ac:dyDescent="0.25">
      <c r="A764" s="21" t="s">
        <v>91</v>
      </c>
      <c r="B764" s="370" t="s">
        <v>411</v>
      </c>
      <c r="C764" s="370" t="s">
        <v>132</v>
      </c>
      <c r="D764" s="369" t="s">
        <v>122</v>
      </c>
      <c r="E764" s="369" t="s">
        <v>92</v>
      </c>
      <c r="F764" s="2"/>
      <c r="G764" s="9">
        <f>G765</f>
        <v>0</v>
      </c>
      <c r="H764" s="9">
        <f t="shared" si="363"/>
        <v>0</v>
      </c>
      <c r="I764" s="9">
        <f t="shared" si="363"/>
        <v>0</v>
      </c>
      <c r="J764" s="223"/>
      <c r="K764" s="223"/>
      <c r="L764" s="223"/>
      <c r="M764" s="223"/>
      <c r="N764" s="223"/>
    </row>
    <row r="765" spans="1:14" s="112" customFormat="1" ht="47.25" hidden="1" x14ac:dyDescent="0.25">
      <c r="A765" s="21" t="s">
        <v>93</v>
      </c>
      <c r="B765" s="370" t="s">
        <v>411</v>
      </c>
      <c r="C765" s="370" t="s">
        <v>132</v>
      </c>
      <c r="D765" s="369" t="s">
        <v>122</v>
      </c>
      <c r="E765" s="369" t="s">
        <v>94</v>
      </c>
      <c r="F765" s="2"/>
      <c r="G765" s="9">
        <f>'Пр.4 Ведом23-25'!G1041</f>
        <v>0</v>
      </c>
      <c r="H765" s="9">
        <f>'Пр.4 Ведом23-25'!H1041</f>
        <v>0</v>
      </c>
      <c r="I765" s="9">
        <f>'Пр.4 Ведом23-25'!I1041</f>
        <v>0</v>
      </c>
      <c r="J765" s="223"/>
      <c r="K765" s="223"/>
      <c r="L765" s="223"/>
      <c r="M765" s="223"/>
      <c r="N765" s="223"/>
    </row>
    <row r="766" spans="1:14" s="232" customFormat="1" ht="47.25" hidden="1" x14ac:dyDescent="0.25">
      <c r="A766" s="28" t="s">
        <v>886</v>
      </c>
      <c r="B766" s="370" t="s">
        <v>411</v>
      </c>
      <c r="C766" s="370" t="s">
        <v>132</v>
      </c>
      <c r="D766" s="369" t="s">
        <v>122</v>
      </c>
      <c r="E766" s="369" t="s">
        <v>94</v>
      </c>
      <c r="F766" s="2">
        <v>908</v>
      </c>
      <c r="G766" s="9">
        <f>G765</f>
        <v>0</v>
      </c>
      <c r="H766" s="9">
        <f t="shared" ref="H766:I766" si="364">H765</f>
        <v>0</v>
      </c>
      <c r="I766" s="9">
        <f t="shared" si="364"/>
        <v>0</v>
      </c>
      <c r="J766" s="223"/>
      <c r="K766" s="223"/>
      <c r="L766" s="223"/>
      <c r="M766" s="223"/>
      <c r="N766" s="223"/>
    </row>
    <row r="767" spans="1:14" s="112" customFormat="1" ht="31.5" hidden="1" x14ac:dyDescent="0.25">
      <c r="A767" s="23" t="s">
        <v>447</v>
      </c>
      <c r="B767" s="200" t="s">
        <v>448</v>
      </c>
      <c r="C767" s="370" t="s">
        <v>132</v>
      </c>
      <c r="D767" s="369" t="s">
        <v>122</v>
      </c>
      <c r="E767" s="6"/>
      <c r="F767" s="2"/>
      <c r="G767" s="35">
        <f>G768</f>
        <v>0</v>
      </c>
      <c r="H767" s="35">
        <f t="shared" ref="H767:I771" si="365">H768</f>
        <v>0</v>
      </c>
      <c r="I767" s="35">
        <f t="shared" si="365"/>
        <v>0</v>
      </c>
      <c r="J767" s="223"/>
      <c r="K767" s="223"/>
      <c r="L767" s="223"/>
      <c r="M767" s="223"/>
      <c r="N767" s="223"/>
    </row>
    <row r="768" spans="1:14" s="232" customFormat="1" ht="15.75" hidden="1" x14ac:dyDescent="0.25">
      <c r="A768" s="20" t="s">
        <v>187</v>
      </c>
      <c r="B768" s="370" t="s">
        <v>448</v>
      </c>
      <c r="C768" s="370" t="s">
        <v>132</v>
      </c>
      <c r="D768" s="369"/>
      <c r="E768" s="6"/>
      <c r="F768" s="2"/>
      <c r="G768" s="9">
        <f>G769</f>
        <v>0</v>
      </c>
      <c r="H768" s="9">
        <f t="shared" si="365"/>
        <v>0</v>
      </c>
      <c r="I768" s="9">
        <f t="shared" si="365"/>
        <v>0</v>
      </c>
      <c r="J768" s="223"/>
      <c r="K768" s="223"/>
      <c r="L768" s="223"/>
      <c r="M768" s="223"/>
      <c r="N768" s="223"/>
    </row>
    <row r="769" spans="1:14" s="232" customFormat="1" ht="15.75" hidden="1" x14ac:dyDescent="0.25">
      <c r="A769" s="20" t="s">
        <v>210</v>
      </c>
      <c r="B769" s="370" t="s">
        <v>448</v>
      </c>
      <c r="C769" s="370" t="s">
        <v>132</v>
      </c>
      <c r="D769" s="369" t="s">
        <v>122</v>
      </c>
      <c r="E769" s="6"/>
      <c r="F769" s="2"/>
      <c r="G769" s="9">
        <f>G770</f>
        <v>0</v>
      </c>
      <c r="H769" s="9">
        <f t="shared" si="365"/>
        <v>0</v>
      </c>
      <c r="I769" s="9">
        <f t="shared" si="365"/>
        <v>0</v>
      </c>
      <c r="J769" s="223"/>
      <c r="K769" s="223"/>
      <c r="L769" s="223"/>
      <c r="M769" s="223"/>
      <c r="N769" s="223"/>
    </row>
    <row r="770" spans="1:14" s="112" customFormat="1" ht="15.75" hidden="1" x14ac:dyDescent="0.25">
      <c r="A770" s="28" t="s">
        <v>215</v>
      </c>
      <c r="B770" s="370" t="s">
        <v>451</v>
      </c>
      <c r="C770" s="370" t="s">
        <v>132</v>
      </c>
      <c r="D770" s="369" t="s">
        <v>122</v>
      </c>
      <c r="E770" s="369"/>
      <c r="F770" s="2"/>
      <c r="G770" s="9">
        <f>G771</f>
        <v>0</v>
      </c>
      <c r="H770" s="9">
        <f t="shared" si="365"/>
        <v>0</v>
      </c>
      <c r="I770" s="9">
        <f t="shared" si="365"/>
        <v>0</v>
      </c>
      <c r="J770" s="223"/>
      <c r="K770" s="223"/>
      <c r="L770" s="223"/>
      <c r="M770" s="223"/>
      <c r="N770" s="223"/>
    </row>
    <row r="771" spans="1:14" s="112" customFormat="1" ht="31.5" hidden="1" x14ac:dyDescent="0.25">
      <c r="A771" s="21" t="s">
        <v>91</v>
      </c>
      <c r="B771" s="370" t="s">
        <v>451</v>
      </c>
      <c r="C771" s="370" t="s">
        <v>132</v>
      </c>
      <c r="D771" s="369" t="s">
        <v>122</v>
      </c>
      <c r="E771" s="369" t="s">
        <v>92</v>
      </c>
      <c r="F771" s="2"/>
      <c r="G771" s="9">
        <f>G772</f>
        <v>0</v>
      </c>
      <c r="H771" s="9">
        <f t="shared" si="365"/>
        <v>0</v>
      </c>
      <c r="I771" s="9">
        <f t="shared" si="365"/>
        <v>0</v>
      </c>
      <c r="J771" s="223"/>
      <c r="K771" s="223"/>
      <c r="L771" s="223"/>
      <c r="M771" s="223"/>
      <c r="N771" s="223"/>
    </row>
    <row r="772" spans="1:14" s="112" customFormat="1" ht="47.25" hidden="1" x14ac:dyDescent="0.25">
      <c r="A772" s="21" t="s">
        <v>93</v>
      </c>
      <c r="B772" s="370" t="s">
        <v>451</v>
      </c>
      <c r="C772" s="370" t="s">
        <v>132</v>
      </c>
      <c r="D772" s="369" t="s">
        <v>122</v>
      </c>
      <c r="E772" s="369" t="s">
        <v>94</v>
      </c>
      <c r="F772" s="2"/>
      <c r="G772" s="9">
        <f>'Пр.4 Ведом23-25'!G1045</f>
        <v>0</v>
      </c>
      <c r="H772" s="9">
        <f>'Пр.4 Ведом23-25'!H1045</f>
        <v>0</v>
      </c>
      <c r="I772" s="9">
        <f>'Пр.4 Ведом23-25'!I1045</f>
        <v>0</v>
      </c>
      <c r="J772" s="223"/>
      <c r="K772" s="223"/>
      <c r="L772" s="223"/>
      <c r="M772" s="223"/>
      <c r="N772" s="223"/>
    </row>
    <row r="773" spans="1:14" s="232" customFormat="1" ht="47.25" hidden="1" x14ac:dyDescent="0.25">
      <c r="A773" s="28" t="s">
        <v>886</v>
      </c>
      <c r="B773" s="370" t="s">
        <v>451</v>
      </c>
      <c r="C773" s="370" t="s">
        <v>132</v>
      </c>
      <c r="D773" s="369" t="s">
        <v>122</v>
      </c>
      <c r="E773" s="369" t="s">
        <v>94</v>
      </c>
      <c r="F773" s="2">
        <v>908</v>
      </c>
      <c r="G773" s="9">
        <f>G772</f>
        <v>0</v>
      </c>
      <c r="H773" s="9">
        <f t="shared" ref="H773:I773" si="366">H772</f>
        <v>0</v>
      </c>
      <c r="I773" s="9">
        <f t="shared" si="366"/>
        <v>0</v>
      </c>
      <c r="J773" s="223"/>
      <c r="K773" s="223"/>
      <c r="L773" s="223"/>
      <c r="M773" s="223"/>
      <c r="N773" s="223"/>
    </row>
    <row r="774" spans="1:14" s="112" customFormat="1" ht="31.5" hidden="1" x14ac:dyDescent="0.25">
      <c r="A774" s="120" t="s">
        <v>449</v>
      </c>
      <c r="B774" s="200" t="s">
        <v>450</v>
      </c>
      <c r="C774" s="370"/>
      <c r="D774" s="369"/>
      <c r="E774" s="6"/>
      <c r="F774" s="2"/>
      <c r="G774" s="35">
        <f>G775</f>
        <v>0</v>
      </c>
      <c r="H774" s="35">
        <f t="shared" ref="H774:I778" si="367">H775</f>
        <v>0</v>
      </c>
      <c r="I774" s="35">
        <f t="shared" si="367"/>
        <v>0</v>
      </c>
      <c r="J774" s="223"/>
      <c r="K774" s="223"/>
      <c r="L774" s="223"/>
      <c r="M774" s="223"/>
      <c r="N774" s="223"/>
    </row>
    <row r="775" spans="1:14" s="232" customFormat="1" ht="15.75" hidden="1" x14ac:dyDescent="0.25">
      <c r="A775" s="20" t="s">
        <v>187</v>
      </c>
      <c r="B775" s="370" t="s">
        <v>450</v>
      </c>
      <c r="C775" s="370" t="s">
        <v>132</v>
      </c>
      <c r="D775" s="369"/>
      <c r="E775" s="6"/>
      <c r="F775" s="2"/>
      <c r="G775" s="9">
        <f>G776</f>
        <v>0</v>
      </c>
      <c r="H775" s="9">
        <f t="shared" si="367"/>
        <v>0</v>
      </c>
      <c r="I775" s="9">
        <f t="shared" si="367"/>
        <v>0</v>
      </c>
      <c r="J775" s="223"/>
      <c r="K775" s="223"/>
      <c r="L775" s="223"/>
      <c r="M775" s="223"/>
      <c r="N775" s="223"/>
    </row>
    <row r="776" spans="1:14" s="232" customFormat="1" ht="15.75" hidden="1" x14ac:dyDescent="0.25">
      <c r="A776" s="20" t="s">
        <v>210</v>
      </c>
      <c r="B776" s="370" t="s">
        <v>450</v>
      </c>
      <c r="C776" s="370" t="s">
        <v>132</v>
      </c>
      <c r="D776" s="369" t="s">
        <v>122</v>
      </c>
      <c r="E776" s="6"/>
      <c r="F776" s="2"/>
      <c r="G776" s="9">
        <f>G777</f>
        <v>0</v>
      </c>
      <c r="H776" s="9">
        <f t="shared" si="367"/>
        <v>0</v>
      </c>
      <c r="I776" s="9">
        <f t="shared" si="367"/>
        <v>0</v>
      </c>
      <c r="J776" s="223"/>
      <c r="K776" s="223"/>
      <c r="L776" s="223"/>
      <c r="M776" s="223"/>
      <c r="N776" s="223"/>
    </row>
    <row r="777" spans="1:14" s="112" customFormat="1" ht="31.5" hidden="1" x14ac:dyDescent="0.25">
      <c r="A777" s="90" t="s">
        <v>216</v>
      </c>
      <c r="B777" s="370" t="s">
        <v>452</v>
      </c>
      <c r="C777" s="370" t="s">
        <v>132</v>
      </c>
      <c r="D777" s="369" t="s">
        <v>122</v>
      </c>
      <c r="E777" s="369"/>
      <c r="F777" s="2"/>
      <c r="G777" s="9">
        <f>G778</f>
        <v>0</v>
      </c>
      <c r="H777" s="9">
        <f t="shared" si="367"/>
        <v>0</v>
      </c>
      <c r="I777" s="9">
        <f t="shared" si="367"/>
        <v>0</v>
      </c>
      <c r="J777" s="223"/>
      <c r="K777" s="223"/>
      <c r="L777" s="223"/>
      <c r="M777" s="223"/>
      <c r="N777" s="223"/>
    </row>
    <row r="778" spans="1:14" s="112" customFormat="1" ht="31.5" hidden="1" x14ac:dyDescent="0.25">
      <c r="A778" s="21" t="s">
        <v>91</v>
      </c>
      <c r="B778" s="370" t="s">
        <v>452</v>
      </c>
      <c r="C778" s="370" t="s">
        <v>132</v>
      </c>
      <c r="D778" s="369" t="s">
        <v>122</v>
      </c>
      <c r="E778" s="369" t="s">
        <v>92</v>
      </c>
      <c r="F778" s="2"/>
      <c r="G778" s="9">
        <f>G779</f>
        <v>0</v>
      </c>
      <c r="H778" s="9">
        <f t="shared" si="367"/>
        <v>0</v>
      </c>
      <c r="I778" s="9">
        <f t="shared" si="367"/>
        <v>0</v>
      </c>
      <c r="J778" s="223"/>
      <c r="K778" s="223"/>
      <c r="L778" s="223"/>
      <c r="M778" s="223"/>
      <c r="N778" s="223"/>
    </row>
    <row r="779" spans="1:14" s="112" customFormat="1" ht="47.25" hidden="1" x14ac:dyDescent="0.25">
      <c r="A779" s="21" t="s">
        <v>93</v>
      </c>
      <c r="B779" s="370" t="s">
        <v>452</v>
      </c>
      <c r="C779" s="370" t="s">
        <v>132</v>
      </c>
      <c r="D779" s="369" t="s">
        <v>122</v>
      </c>
      <c r="E779" s="369" t="s">
        <v>94</v>
      </c>
      <c r="F779" s="2"/>
      <c r="G779" s="9">
        <f>'Пр.4 Ведом23-25'!G1049</f>
        <v>0</v>
      </c>
      <c r="H779" s="9">
        <f>'Пр.4 Ведом23-25'!H1049</f>
        <v>0</v>
      </c>
      <c r="I779" s="9">
        <f>'Пр.4 Ведом23-25'!I1049</f>
        <v>0</v>
      </c>
      <c r="J779" s="223"/>
      <c r="K779" s="223"/>
      <c r="L779" s="223"/>
      <c r="M779" s="223"/>
      <c r="N779" s="223"/>
    </row>
    <row r="780" spans="1:14" s="232" customFormat="1" ht="47.25" hidden="1" x14ac:dyDescent="0.25">
      <c r="A780" s="28" t="s">
        <v>886</v>
      </c>
      <c r="B780" s="370" t="s">
        <v>452</v>
      </c>
      <c r="C780" s="370" t="s">
        <v>132</v>
      </c>
      <c r="D780" s="369" t="s">
        <v>122</v>
      </c>
      <c r="E780" s="369" t="s">
        <v>94</v>
      </c>
      <c r="F780" s="2">
        <v>908</v>
      </c>
      <c r="G780" s="9">
        <f>G779</f>
        <v>0</v>
      </c>
      <c r="H780" s="9">
        <f t="shared" ref="H780:I780" si="368">H779</f>
        <v>0</v>
      </c>
      <c r="I780" s="9">
        <f t="shared" si="368"/>
        <v>0</v>
      </c>
      <c r="J780" s="223"/>
      <c r="K780" s="223"/>
      <c r="L780" s="223"/>
      <c r="M780" s="223"/>
      <c r="N780" s="223"/>
    </row>
    <row r="781" spans="1:14" s="112" customFormat="1" ht="31.5" hidden="1" x14ac:dyDescent="0.25">
      <c r="A781" s="120" t="s">
        <v>413</v>
      </c>
      <c r="B781" s="200" t="s">
        <v>414</v>
      </c>
      <c r="C781" s="370"/>
      <c r="D781" s="369"/>
      <c r="E781" s="6"/>
      <c r="F781" s="2"/>
      <c r="G781" s="35">
        <f>G782</f>
        <v>0</v>
      </c>
      <c r="H781" s="35">
        <f t="shared" ref="H781:I785" si="369">H782</f>
        <v>0</v>
      </c>
      <c r="I781" s="35">
        <f t="shared" si="369"/>
        <v>0</v>
      </c>
      <c r="J781" s="223"/>
      <c r="K781" s="223"/>
      <c r="L781" s="223"/>
      <c r="M781" s="223"/>
      <c r="N781" s="223"/>
    </row>
    <row r="782" spans="1:14" s="232" customFormat="1" ht="15.75" hidden="1" x14ac:dyDescent="0.25">
      <c r="A782" s="20" t="s">
        <v>187</v>
      </c>
      <c r="B782" s="370" t="s">
        <v>414</v>
      </c>
      <c r="C782" s="370" t="s">
        <v>132</v>
      </c>
      <c r="D782" s="369"/>
      <c r="E782" s="6"/>
      <c r="F782" s="2"/>
      <c r="G782" s="9">
        <f>G783</f>
        <v>0</v>
      </c>
      <c r="H782" s="9">
        <f t="shared" si="369"/>
        <v>0</v>
      </c>
      <c r="I782" s="9">
        <f t="shared" si="369"/>
        <v>0</v>
      </c>
      <c r="J782" s="223"/>
      <c r="K782" s="223"/>
      <c r="L782" s="223"/>
      <c r="M782" s="223"/>
      <c r="N782" s="223"/>
    </row>
    <row r="783" spans="1:14" s="232" customFormat="1" ht="15.75" hidden="1" x14ac:dyDescent="0.25">
      <c r="A783" s="20" t="s">
        <v>210</v>
      </c>
      <c r="B783" s="370" t="s">
        <v>414</v>
      </c>
      <c r="C783" s="370" t="s">
        <v>132</v>
      </c>
      <c r="D783" s="369" t="s">
        <v>122</v>
      </c>
      <c r="E783" s="6"/>
      <c r="F783" s="2"/>
      <c r="G783" s="9">
        <f>G784</f>
        <v>0</v>
      </c>
      <c r="H783" s="9">
        <f t="shared" si="369"/>
        <v>0</v>
      </c>
      <c r="I783" s="9">
        <f t="shared" si="369"/>
        <v>0</v>
      </c>
      <c r="J783" s="223"/>
      <c r="K783" s="223"/>
      <c r="L783" s="223"/>
      <c r="M783" s="223"/>
      <c r="N783" s="223"/>
    </row>
    <row r="784" spans="1:14" s="232" customFormat="1" ht="15.75" hidden="1" x14ac:dyDescent="0.25">
      <c r="A784" s="90" t="s">
        <v>217</v>
      </c>
      <c r="B784" s="370" t="s">
        <v>412</v>
      </c>
      <c r="C784" s="370" t="s">
        <v>132</v>
      </c>
      <c r="D784" s="369" t="s">
        <v>122</v>
      </c>
      <c r="E784" s="369"/>
      <c r="F784" s="2"/>
      <c r="G784" s="9">
        <f>G785</f>
        <v>0</v>
      </c>
      <c r="H784" s="9">
        <f t="shared" si="369"/>
        <v>0</v>
      </c>
      <c r="I784" s="9">
        <f t="shared" si="369"/>
        <v>0</v>
      </c>
      <c r="J784" s="223"/>
      <c r="K784" s="223"/>
      <c r="L784" s="223"/>
      <c r="M784" s="223"/>
      <c r="N784" s="223"/>
    </row>
    <row r="785" spans="1:14" s="232" customFormat="1" ht="31.5" hidden="1" x14ac:dyDescent="0.25">
      <c r="A785" s="367" t="s">
        <v>91</v>
      </c>
      <c r="B785" s="370" t="s">
        <v>412</v>
      </c>
      <c r="C785" s="370" t="s">
        <v>132</v>
      </c>
      <c r="D785" s="369" t="s">
        <v>122</v>
      </c>
      <c r="E785" s="369" t="s">
        <v>92</v>
      </c>
      <c r="F785" s="2"/>
      <c r="G785" s="9">
        <f>G786</f>
        <v>0</v>
      </c>
      <c r="H785" s="9">
        <f t="shared" si="369"/>
        <v>0</v>
      </c>
      <c r="I785" s="9">
        <f t="shared" si="369"/>
        <v>0</v>
      </c>
      <c r="J785" s="223"/>
      <c r="K785" s="223"/>
      <c r="L785" s="223"/>
      <c r="M785" s="223"/>
      <c r="N785" s="223"/>
    </row>
    <row r="786" spans="1:14" s="232" customFormat="1" ht="47.25" hidden="1" x14ac:dyDescent="0.25">
      <c r="A786" s="367" t="s">
        <v>93</v>
      </c>
      <c r="B786" s="370" t="s">
        <v>412</v>
      </c>
      <c r="C786" s="370" t="s">
        <v>132</v>
      </c>
      <c r="D786" s="369" t="s">
        <v>122</v>
      </c>
      <c r="E786" s="369" t="s">
        <v>94</v>
      </c>
      <c r="F786" s="2"/>
      <c r="G786" s="9">
        <f>'Пр.4 Ведом23-25'!G1053</f>
        <v>0</v>
      </c>
      <c r="H786" s="9">
        <f>'Пр.4 Ведом23-25'!H1053</f>
        <v>0</v>
      </c>
      <c r="I786" s="9">
        <f>'Пр.4 Ведом23-25'!I1053</f>
        <v>0</v>
      </c>
      <c r="J786" s="223"/>
      <c r="K786" s="223"/>
      <c r="L786" s="223"/>
      <c r="M786" s="223"/>
      <c r="N786" s="223"/>
    </row>
    <row r="787" spans="1:14" s="232" customFormat="1" ht="47.25" hidden="1" x14ac:dyDescent="0.25">
      <c r="A787" s="28" t="s">
        <v>886</v>
      </c>
      <c r="B787" s="370" t="s">
        <v>412</v>
      </c>
      <c r="C787" s="370" t="s">
        <v>132</v>
      </c>
      <c r="D787" s="369" t="s">
        <v>122</v>
      </c>
      <c r="E787" s="369" t="s">
        <v>94</v>
      </c>
      <c r="F787" s="2">
        <v>908</v>
      </c>
      <c r="G787" s="9">
        <f>G786</f>
        <v>0</v>
      </c>
      <c r="H787" s="9">
        <f t="shared" ref="H787:I787" si="370">H786</f>
        <v>0</v>
      </c>
      <c r="I787" s="9">
        <f t="shared" si="370"/>
        <v>0</v>
      </c>
      <c r="J787" s="223"/>
      <c r="K787" s="223"/>
      <c r="L787" s="223"/>
      <c r="M787" s="223"/>
      <c r="N787" s="223"/>
    </row>
    <row r="788" spans="1:14" s="232" customFormat="1" ht="31.5" x14ac:dyDescent="0.25">
      <c r="A788" s="199" t="s">
        <v>822</v>
      </c>
      <c r="B788" s="200" t="s">
        <v>824</v>
      </c>
      <c r="C788" s="370"/>
      <c r="D788" s="369"/>
      <c r="E788" s="6"/>
      <c r="F788" s="2"/>
      <c r="G788" s="35">
        <f>G789</f>
        <v>1240.3</v>
      </c>
      <c r="H788" s="35">
        <f t="shared" ref="H788:I792" si="371">H789</f>
        <v>0</v>
      </c>
      <c r="I788" s="35">
        <f t="shared" si="371"/>
        <v>0</v>
      </c>
      <c r="J788" s="223"/>
      <c r="K788" s="223"/>
      <c r="L788" s="223"/>
      <c r="M788" s="223"/>
      <c r="N788" s="223"/>
    </row>
    <row r="789" spans="1:14" s="232" customFormat="1" ht="15.75" x14ac:dyDescent="0.25">
      <c r="A789" s="20" t="s">
        <v>187</v>
      </c>
      <c r="B789" s="370" t="s">
        <v>824</v>
      </c>
      <c r="C789" s="370" t="s">
        <v>132</v>
      </c>
      <c r="D789" s="369"/>
      <c r="E789" s="6"/>
      <c r="F789" s="2"/>
      <c r="G789" s="9">
        <f>G790</f>
        <v>1240.3</v>
      </c>
      <c r="H789" s="9">
        <f t="shared" si="371"/>
        <v>0</v>
      </c>
      <c r="I789" s="9">
        <f t="shared" si="371"/>
        <v>0</v>
      </c>
      <c r="J789" s="223"/>
      <c r="K789" s="223"/>
      <c r="L789" s="223"/>
      <c r="M789" s="223"/>
      <c r="N789" s="223"/>
    </row>
    <row r="790" spans="1:14" s="232" customFormat="1" ht="15.75" x14ac:dyDescent="0.25">
      <c r="A790" s="20" t="s">
        <v>210</v>
      </c>
      <c r="B790" s="370" t="s">
        <v>824</v>
      </c>
      <c r="C790" s="370" t="s">
        <v>132</v>
      </c>
      <c r="D790" s="369" t="s">
        <v>122</v>
      </c>
      <c r="E790" s="6"/>
      <c r="F790" s="2"/>
      <c r="G790" s="9">
        <f>G791</f>
        <v>1240.3</v>
      </c>
      <c r="H790" s="9">
        <f t="shared" si="371"/>
        <v>0</v>
      </c>
      <c r="I790" s="9">
        <f t="shared" si="371"/>
        <v>0</v>
      </c>
      <c r="J790" s="223"/>
      <c r="K790" s="223"/>
      <c r="L790" s="223"/>
      <c r="M790" s="223"/>
      <c r="N790" s="223"/>
    </row>
    <row r="791" spans="1:14" s="232" customFormat="1" ht="31.5" x14ac:dyDescent="0.25">
      <c r="A791" s="367" t="s">
        <v>825</v>
      </c>
      <c r="B791" s="370" t="s">
        <v>1102</v>
      </c>
      <c r="C791" s="370" t="s">
        <v>132</v>
      </c>
      <c r="D791" s="369" t="s">
        <v>122</v>
      </c>
      <c r="E791" s="369"/>
      <c r="F791" s="2"/>
      <c r="G791" s="9">
        <f>G792</f>
        <v>1240.3</v>
      </c>
      <c r="H791" s="9">
        <f t="shared" si="371"/>
        <v>0</v>
      </c>
      <c r="I791" s="9">
        <f t="shared" si="371"/>
        <v>0</v>
      </c>
      <c r="J791" s="223"/>
      <c r="K791" s="223"/>
      <c r="L791" s="223"/>
      <c r="M791" s="223"/>
      <c r="N791" s="223"/>
    </row>
    <row r="792" spans="1:14" s="232" customFormat="1" ht="31.5" x14ac:dyDescent="0.25">
      <c r="A792" s="367" t="s">
        <v>91</v>
      </c>
      <c r="B792" s="370" t="s">
        <v>1102</v>
      </c>
      <c r="C792" s="370" t="s">
        <v>132</v>
      </c>
      <c r="D792" s="369" t="s">
        <v>122</v>
      </c>
      <c r="E792" s="369" t="s">
        <v>92</v>
      </c>
      <c r="F792" s="2"/>
      <c r="G792" s="9">
        <f>G793</f>
        <v>1240.3</v>
      </c>
      <c r="H792" s="9">
        <f t="shared" si="371"/>
        <v>0</v>
      </c>
      <c r="I792" s="9">
        <f t="shared" si="371"/>
        <v>0</v>
      </c>
      <c r="J792" s="223"/>
      <c r="K792" s="223"/>
      <c r="L792" s="223"/>
      <c r="M792" s="223"/>
      <c r="N792" s="223"/>
    </row>
    <row r="793" spans="1:14" s="232" customFormat="1" ht="47.25" x14ac:dyDescent="0.25">
      <c r="A793" s="367" t="s">
        <v>93</v>
      </c>
      <c r="B793" s="370" t="s">
        <v>1102</v>
      </c>
      <c r="C793" s="370" t="s">
        <v>132</v>
      </c>
      <c r="D793" s="369" t="s">
        <v>122</v>
      </c>
      <c r="E793" s="369" t="s">
        <v>94</v>
      </c>
      <c r="F793" s="2"/>
      <c r="G793" s="9">
        <f>'Пр.4 Ведом23-25'!G1057</f>
        <v>1240.3</v>
      </c>
      <c r="H793" s="9">
        <f>'Пр.4 Ведом23-25'!H1057</f>
        <v>0</v>
      </c>
      <c r="I793" s="9">
        <f>'Пр.4 Ведом23-25'!I1057</f>
        <v>0</v>
      </c>
      <c r="J793" s="223"/>
      <c r="K793" s="223"/>
      <c r="L793" s="223"/>
      <c r="M793" s="223"/>
      <c r="N793" s="223"/>
    </row>
    <row r="794" spans="1:14" s="232" customFormat="1" ht="47.25" x14ac:dyDescent="0.25">
      <c r="A794" s="28" t="s">
        <v>886</v>
      </c>
      <c r="B794" s="370" t="s">
        <v>1102</v>
      </c>
      <c r="C794" s="370" t="s">
        <v>132</v>
      </c>
      <c r="D794" s="369" t="s">
        <v>122</v>
      </c>
      <c r="E794" s="369" t="s">
        <v>94</v>
      </c>
      <c r="F794" s="2">
        <v>908</v>
      </c>
      <c r="G794" s="9">
        <f>G793</f>
        <v>1240.3</v>
      </c>
      <c r="H794" s="9">
        <f t="shared" ref="H794:I794" si="372">H793</f>
        <v>0</v>
      </c>
      <c r="I794" s="9">
        <f t="shared" si="372"/>
        <v>0</v>
      </c>
      <c r="J794" s="223"/>
      <c r="K794" s="223"/>
      <c r="L794" s="223"/>
      <c r="M794" s="223"/>
      <c r="N794" s="223"/>
    </row>
    <row r="795" spans="1:14" s="232" customFormat="1" ht="47.25" x14ac:dyDescent="0.25">
      <c r="A795" s="199" t="s">
        <v>905</v>
      </c>
      <c r="B795" s="200" t="s">
        <v>168</v>
      </c>
      <c r="C795" s="200"/>
      <c r="D795" s="369"/>
      <c r="E795" s="369"/>
      <c r="F795" s="2"/>
      <c r="G795" s="35">
        <f>G796</f>
        <v>70</v>
      </c>
      <c r="H795" s="35">
        <f t="shared" ref="H795:I797" si="373">H796</f>
        <v>120</v>
      </c>
      <c r="I795" s="35">
        <f t="shared" si="373"/>
        <v>120</v>
      </c>
      <c r="J795" s="223"/>
      <c r="K795" s="223"/>
      <c r="L795" s="223"/>
      <c r="M795" s="223"/>
      <c r="N795" s="223"/>
    </row>
    <row r="796" spans="1:14" s="232" customFormat="1" ht="31.5" x14ac:dyDescent="0.25">
      <c r="A796" s="199" t="s">
        <v>477</v>
      </c>
      <c r="B796" s="200" t="s">
        <v>478</v>
      </c>
      <c r="C796" s="200"/>
      <c r="D796" s="369"/>
      <c r="E796" s="369"/>
      <c r="F796" s="2"/>
      <c r="G796" s="35">
        <f>G797</f>
        <v>70</v>
      </c>
      <c r="H796" s="35">
        <f t="shared" si="373"/>
        <v>120</v>
      </c>
      <c r="I796" s="35">
        <f t="shared" si="373"/>
        <v>120</v>
      </c>
      <c r="J796" s="223"/>
      <c r="K796" s="223"/>
      <c r="L796" s="223"/>
      <c r="M796" s="223"/>
      <c r="N796" s="223"/>
    </row>
    <row r="797" spans="1:14" s="232" customFormat="1" ht="15.75" x14ac:dyDescent="0.25">
      <c r="A797" s="28" t="s">
        <v>83</v>
      </c>
      <c r="B797" s="370" t="s">
        <v>478</v>
      </c>
      <c r="C797" s="370" t="s">
        <v>84</v>
      </c>
      <c r="D797" s="369"/>
      <c r="E797" s="369"/>
      <c r="F797" s="2"/>
      <c r="G797" s="9">
        <f>G798</f>
        <v>70</v>
      </c>
      <c r="H797" s="9">
        <f t="shared" si="373"/>
        <v>120</v>
      </c>
      <c r="I797" s="9">
        <f t="shared" si="373"/>
        <v>120</v>
      </c>
      <c r="J797" s="223"/>
      <c r="K797" s="223"/>
      <c r="L797" s="223"/>
      <c r="M797" s="223"/>
      <c r="N797" s="223"/>
    </row>
    <row r="798" spans="1:14" s="232" customFormat="1" ht="15.75" x14ac:dyDescent="0.25">
      <c r="A798" s="367" t="s">
        <v>98</v>
      </c>
      <c r="B798" s="370" t="s">
        <v>478</v>
      </c>
      <c r="C798" s="370" t="s">
        <v>84</v>
      </c>
      <c r="D798" s="369" t="s">
        <v>99</v>
      </c>
      <c r="E798" s="369"/>
      <c r="F798" s="2"/>
      <c r="G798" s="9">
        <f>G799+G811+G815+G819+G823</f>
        <v>70</v>
      </c>
      <c r="H798" s="9">
        <f t="shared" ref="H798:I798" si="374">H799+H811+H815+H819+H823</f>
        <v>120</v>
      </c>
      <c r="I798" s="9">
        <f t="shared" si="374"/>
        <v>120</v>
      </c>
      <c r="J798" s="223"/>
      <c r="K798" s="223"/>
      <c r="L798" s="223"/>
      <c r="M798" s="223"/>
      <c r="N798" s="223"/>
    </row>
    <row r="799" spans="1:14" s="232" customFormat="1" ht="31.5" x14ac:dyDescent="0.25">
      <c r="A799" s="90" t="s">
        <v>169</v>
      </c>
      <c r="B799" s="370" t="s">
        <v>479</v>
      </c>
      <c r="C799" s="370" t="s">
        <v>84</v>
      </c>
      <c r="D799" s="369" t="s">
        <v>99</v>
      </c>
      <c r="E799" s="369"/>
      <c r="F799" s="2"/>
      <c r="G799" s="9">
        <f>G800+G803+G807</f>
        <v>50</v>
      </c>
      <c r="H799" s="9">
        <f t="shared" ref="H799:I799" si="375">H800+H803+H807</f>
        <v>100</v>
      </c>
      <c r="I799" s="9">
        <f t="shared" si="375"/>
        <v>100</v>
      </c>
      <c r="J799" s="223"/>
      <c r="K799" s="223"/>
      <c r="L799" s="223"/>
      <c r="M799" s="223"/>
      <c r="N799" s="223"/>
    </row>
    <row r="800" spans="1:14" s="232" customFormat="1" ht="31.5" x14ac:dyDescent="0.25">
      <c r="A800" s="367" t="s">
        <v>91</v>
      </c>
      <c r="B800" s="370" t="s">
        <v>479</v>
      </c>
      <c r="C800" s="370" t="s">
        <v>84</v>
      </c>
      <c r="D800" s="369" t="s">
        <v>99</v>
      </c>
      <c r="E800" s="370" t="s">
        <v>92</v>
      </c>
      <c r="F800" s="2"/>
      <c r="G800" s="9">
        <f>G801</f>
        <v>50</v>
      </c>
      <c r="H800" s="9">
        <f t="shared" ref="H800:I800" si="376">H801</f>
        <v>0</v>
      </c>
      <c r="I800" s="9">
        <f t="shared" si="376"/>
        <v>0</v>
      </c>
      <c r="J800" s="223"/>
      <c r="K800" s="223"/>
      <c r="L800" s="223"/>
      <c r="M800" s="223"/>
      <c r="N800" s="223"/>
    </row>
    <row r="801" spans="1:14" s="112" customFormat="1" ht="47.25" x14ac:dyDescent="0.25">
      <c r="A801" s="367" t="s">
        <v>93</v>
      </c>
      <c r="B801" s="370" t="s">
        <v>479</v>
      </c>
      <c r="C801" s="370" t="s">
        <v>84</v>
      </c>
      <c r="D801" s="369" t="s">
        <v>99</v>
      </c>
      <c r="E801" s="370" t="s">
        <v>94</v>
      </c>
      <c r="F801" s="2"/>
      <c r="G801" s="9">
        <f>'Пр.4 Ведом23-25'!G267</f>
        <v>50</v>
      </c>
      <c r="H801" s="9">
        <f>'Пр.4 Ведом23-25'!H267</f>
        <v>0</v>
      </c>
      <c r="I801" s="9">
        <f>'Пр.4 Ведом23-25'!I267</f>
        <v>0</v>
      </c>
      <c r="J801" s="223"/>
      <c r="K801" s="223"/>
      <c r="L801" s="223"/>
      <c r="M801" s="223"/>
      <c r="N801" s="223"/>
    </row>
    <row r="802" spans="1:14" s="232" customFormat="1" ht="47.25" x14ac:dyDescent="0.25">
      <c r="A802" s="367" t="s">
        <v>885</v>
      </c>
      <c r="B802" s="370" t="s">
        <v>479</v>
      </c>
      <c r="C802" s="370" t="s">
        <v>84</v>
      </c>
      <c r="D802" s="369" t="s">
        <v>99</v>
      </c>
      <c r="E802" s="370" t="s">
        <v>94</v>
      </c>
      <c r="F802" s="2">
        <v>903</v>
      </c>
      <c r="G802" s="9">
        <f>G801</f>
        <v>50</v>
      </c>
      <c r="H802" s="9">
        <f t="shared" ref="H802:I802" si="377">H801</f>
        <v>0</v>
      </c>
      <c r="I802" s="9">
        <f t="shared" si="377"/>
        <v>0</v>
      </c>
      <c r="J802" s="223"/>
      <c r="K802" s="223"/>
      <c r="L802" s="223"/>
      <c r="M802" s="223"/>
      <c r="N802" s="223"/>
    </row>
    <row r="803" spans="1:14" s="232" customFormat="1" ht="31.5" x14ac:dyDescent="0.25">
      <c r="A803" s="90" t="s">
        <v>169</v>
      </c>
      <c r="B803" s="370" t="s">
        <v>479</v>
      </c>
      <c r="C803" s="370" t="s">
        <v>84</v>
      </c>
      <c r="D803" s="369" t="s">
        <v>99</v>
      </c>
      <c r="E803" s="370"/>
      <c r="F803" s="2"/>
      <c r="G803" s="9">
        <f>G804</f>
        <v>0</v>
      </c>
      <c r="H803" s="9">
        <f t="shared" ref="H803:I804" si="378">H804</f>
        <v>100</v>
      </c>
      <c r="I803" s="9">
        <f t="shared" si="378"/>
        <v>0</v>
      </c>
      <c r="J803" s="223"/>
      <c r="K803" s="223"/>
      <c r="L803" s="223"/>
      <c r="M803" s="223"/>
      <c r="N803" s="223"/>
    </row>
    <row r="804" spans="1:14" s="232" customFormat="1" ht="31.5" x14ac:dyDescent="0.25">
      <c r="A804" s="367" t="s">
        <v>91</v>
      </c>
      <c r="B804" s="370" t="s">
        <v>479</v>
      </c>
      <c r="C804" s="370" t="s">
        <v>84</v>
      </c>
      <c r="D804" s="369" t="s">
        <v>99</v>
      </c>
      <c r="E804" s="370" t="s">
        <v>92</v>
      </c>
      <c r="F804" s="2"/>
      <c r="G804" s="9">
        <f>G805</f>
        <v>0</v>
      </c>
      <c r="H804" s="9">
        <f t="shared" si="378"/>
        <v>100</v>
      </c>
      <c r="I804" s="9">
        <f t="shared" si="378"/>
        <v>0</v>
      </c>
      <c r="J804" s="223"/>
      <c r="K804" s="223"/>
      <c r="L804" s="223"/>
      <c r="M804" s="223"/>
      <c r="N804" s="223"/>
    </row>
    <row r="805" spans="1:14" s="232" customFormat="1" ht="47.25" x14ac:dyDescent="0.25">
      <c r="A805" s="367" t="s">
        <v>93</v>
      </c>
      <c r="B805" s="370" t="s">
        <v>479</v>
      </c>
      <c r="C805" s="370" t="s">
        <v>84</v>
      </c>
      <c r="D805" s="369" t="s">
        <v>99</v>
      </c>
      <c r="E805" s="370" t="s">
        <v>94</v>
      </c>
      <c r="F805" s="2"/>
      <c r="G805" s="9">
        <f>'Пр.4 Ведом23-25'!G620</f>
        <v>0</v>
      </c>
      <c r="H805" s="9">
        <f>'Пр.4 Ведом23-25'!H620</f>
        <v>100</v>
      </c>
      <c r="I805" s="9">
        <f>'Пр.4 Ведом23-25'!I620</f>
        <v>0</v>
      </c>
      <c r="J805" s="223"/>
      <c r="K805" s="223"/>
      <c r="L805" s="223"/>
      <c r="M805" s="223"/>
      <c r="N805" s="223"/>
    </row>
    <row r="806" spans="1:14" s="232" customFormat="1" ht="31.5" x14ac:dyDescent="0.25">
      <c r="A806" s="97" t="s">
        <v>887</v>
      </c>
      <c r="B806" s="370" t="s">
        <v>479</v>
      </c>
      <c r="C806" s="370" t="s">
        <v>84</v>
      </c>
      <c r="D806" s="369" t="s">
        <v>99</v>
      </c>
      <c r="E806" s="370" t="s">
        <v>94</v>
      </c>
      <c r="F806" s="2">
        <v>906</v>
      </c>
      <c r="G806" s="9">
        <f>G805</f>
        <v>0</v>
      </c>
      <c r="H806" s="9">
        <f t="shared" ref="H806:I806" si="379">H805</f>
        <v>100</v>
      </c>
      <c r="I806" s="9">
        <f t="shared" si="379"/>
        <v>0</v>
      </c>
      <c r="J806" s="223"/>
      <c r="K806" s="223"/>
      <c r="L806" s="223"/>
      <c r="M806" s="223"/>
      <c r="N806" s="223"/>
    </row>
    <row r="807" spans="1:14" s="232" customFormat="1" ht="31.5" x14ac:dyDescent="0.25">
      <c r="A807" s="90" t="s">
        <v>169</v>
      </c>
      <c r="B807" s="370" t="s">
        <v>479</v>
      </c>
      <c r="C807" s="370" t="s">
        <v>84</v>
      </c>
      <c r="D807" s="369" t="s">
        <v>99</v>
      </c>
      <c r="E807" s="370"/>
      <c r="F807" s="2"/>
      <c r="G807" s="9">
        <f>G808</f>
        <v>0</v>
      </c>
      <c r="H807" s="9">
        <f t="shared" ref="H807:I808" si="380">H808</f>
        <v>0</v>
      </c>
      <c r="I807" s="9">
        <f t="shared" si="380"/>
        <v>100</v>
      </c>
      <c r="J807" s="223"/>
      <c r="K807" s="223"/>
      <c r="L807" s="223"/>
      <c r="M807" s="223"/>
      <c r="N807" s="223"/>
    </row>
    <row r="808" spans="1:14" s="232" customFormat="1" ht="31.5" x14ac:dyDescent="0.25">
      <c r="A808" s="367" t="s">
        <v>91</v>
      </c>
      <c r="B808" s="370" t="s">
        <v>479</v>
      </c>
      <c r="C808" s="370" t="s">
        <v>84</v>
      </c>
      <c r="D808" s="369" t="s">
        <v>99</v>
      </c>
      <c r="E808" s="370" t="s">
        <v>92</v>
      </c>
      <c r="F808" s="2"/>
      <c r="G808" s="9">
        <f>G809</f>
        <v>0</v>
      </c>
      <c r="H808" s="9">
        <f t="shared" si="380"/>
        <v>0</v>
      </c>
      <c r="I808" s="9">
        <f t="shared" si="380"/>
        <v>100</v>
      </c>
      <c r="J808" s="223"/>
      <c r="K808" s="223"/>
      <c r="L808" s="223"/>
      <c r="M808" s="223"/>
      <c r="N808" s="223"/>
    </row>
    <row r="809" spans="1:14" s="232" customFormat="1" ht="47.25" x14ac:dyDescent="0.25">
      <c r="A809" s="367" t="s">
        <v>93</v>
      </c>
      <c r="B809" s="370" t="s">
        <v>479</v>
      </c>
      <c r="C809" s="370" t="s">
        <v>84</v>
      </c>
      <c r="D809" s="369" t="s">
        <v>99</v>
      </c>
      <c r="E809" s="370" t="s">
        <v>94</v>
      </c>
      <c r="F809" s="2"/>
      <c r="G809" s="9">
        <f>'Пр.4 Ведом23-25'!G815</f>
        <v>0</v>
      </c>
      <c r="H809" s="9">
        <f>'Пр.4 Ведом23-25'!H815</f>
        <v>0</v>
      </c>
      <c r="I809" s="9">
        <f>'Пр.4 Ведом23-25'!I815</f>
        <v>100</v>
      </c>
      <c r="J809" s="223"/>
      <c r="K809" s="223"/>
      <c r="L809" s="223"/>
      <c r="M809" s="223"/>
      <c r="N809" s="223"/>
    </row>
    <row r="810" spans="1:14" s="232" customFormat="1" ht="31.5" x14ac:dyDescent="0.25">
      <c r="A810" s="97" t="s">
        <v>898</v>
      </c>
      <c r="B810" s="370" t="s">
        <v>479</v>
      </c>
      <c r="C810" s="370" t="s">
        <v>84</v>
      </c>
      <c r="D810" s="369" t="s">
        <v>99</v>
      </c>
      <c r="E810" s="370" t="s">
        <v>94</v>
      </c>
      <c r="F810" s="2">
        <v>907</v>
      </c>
      <c r="G810" s="9">
        <f>G809</f>
        <v>0</v>
      </c>
      <c r="H810" s="9">
        <f t="shared" ref="H810:I810" si="381">H809</f>
        <v>0</v>
      </c>
      <c r="I810" s="9">
        <f t="shared" si="381"/>
        <v>100</v>
      </c>
      <c r="J810" s="223"/>
      <c r="K810" s="223"/>
      <c r="L810" s="223"/>
      <c r="M810" s="223"/>
      <c r="N810" s="223"/>
    </row>
    <row r="811" spans="1:14" s="112" customFormat="1" ht="31.5" x14ac:dyDescent="0.25">
      <c r="A811" s="367" t="s">
        <v>170</v>
      </c>
      <c r="B811" s="370" t="s">
        <v>480</v>
      </c>
      <c r="C811" s="370" t="s">
        <v>84</v>
      </c>
      <c r="D811" s="369" t="s">
        <v>99</v>
      </c>
      <c r="E811" s="370"/>
      <c r="F811" s="2"/>
      <c r="G811" s="9">
        <f>G812</f>
        <v>20</v>
      </c>
      <c r="H811" s="9">
        <f t="shared" ref="H811:I812" si="382">H812</f>
        <v>20</v>
      </c>
      <c r="I811" s="9">
        <f t="shared" si="382"/>
        <v>20</v>
      </c>
      <c r="J811" s="223"/>
      <c r="K811" s="223"/>
      <c r="L811" s="223"/>
      <c r="M811" s="223"/>
      <c r="N811" s="223"/>
    </row>
    <row r="812" spans="1:14" s="112" customFormat="1" ht="31.5" x14ac:dyDescent="0.25">
      <c r="A812" s="367" t="s">
        <v>91</v>
      </c>
      <c r="B812" s="370" t="s">
        <v>480</v>
      </c>
      <c r="C812" s="370" t="s">
        <v>84</v>
      </c>
      <c r="D812" s="369" t="s">
        <v>99</v>
      </c>
      <c r="E812" s="370" t="s">
        <v>92</v>
      </c>
      <c r="F812" s="2"/>
      <c r="G812" s="9">
        <f>G813</f>
        <v>20</v>
      </c>
      <c r="H812" s="9">
        <f t="shared" si="382"/>
        <v>20</v>
      </c>
      <c r="I812" s="9">
        <f t="shared" si="382"/>
        <v>20</v>
      </c>
      <c r="J812" s="223"/>
      <c r="K812" s="223"/>
      <c r="L812" s="223"/>
      <c r="M812" s="223"/>
      <c r="N812" s="223"/>
    </row>
    <row r="813" spans="1:14" s="112" customFormat="1" ht="47.25" x14ac:dyDescent="0.25">
      <c r="A813" s="367" t="s">
        <v>93</v>
      </c>
      <c r="B813" s="370" t="s">
        <v>480</v>
      </c>
      <c r="C813" s="370" t="s">
        <v>84</v>
      </c>
      <c r="D813" s="369" t="s">
        <v>99</v>
      </c>
      <c r="E813" s="370" t="s">
        <v>94</v>
      </c>
      <c r="F813" s="2"/>
      <c r="G813" s="9">
        <f>'Пр.4 Ведом23-25'!G270</f>
        <v>20</v>
      </c>
      <c r="H813" s="9">
        <f>'Пр.4 Ведом23-25'!H270</f>
        <v>20</v>
      </c>
      <c r="I813" s="9">
        <f>'Пр.4 Ведом23-25'!I270</f>
        <v>20</v>
      </c>
      <c r="J813" s="223"/>
      <c r="K813" s="223"/>
      <c r="L813" s="223"/>
      <c r="M813" s="223"/>
      <c r="N813" s="223"/>
    </row>
    <row r="814" spans="1:14" s="232" customFormat="1" ht="47.25" x14ac:dyDescent="0.25">
      <c r="A814" s="367" t="s">
        <v>885</v>
      </c>
      <c r="B814" s="370" t="s">
        <v>480</v>
      </c>
      <c r="C814" s="370" t="s">
        <v>84</v>
      </c>
      <c r="D814" s="369" t="s">
        <v>99</v>
      </c>
      <c r="E814" s="370" t="s">
        <v>94</v>
      </c>
      <c r="F814" s="2">
        <v>903</v>
      </c>
      <c r="G814" s="9">
        <f>G813</f>
        <v>20</v>
      </c>
      <c r="H814" s="9">
        <f t="shared" ref="H814:I814" si="383">H813</f>
        <v>20</v>
      </c>
      <c r="I814" s="9">
        <f t="shared" si="383"/>
        <v>20</v>
      </c>
      <c r="J814" s="223"/>
      <c r="K814" s="223"/>
      <c r="L814" s="223"/>
      <c r="M814" s="223"/>
      <c r="N814" s="223"/>
    </row>
    <row r="815" spans="1:14" s="112" customFormat="1" ht="47.25" hidden="1" x14ac:dyDescent="0.25">
      <c r="A815" s="21" t="s">
        <v>273</v>
      </c>
      <c r="B815" s="370" t="s">
        <v>481</v>
      </c>
      <c r="C815" s="370" t="s">
        <v>84</v>
      </c>
      <c r="D815" s="369" t="s">
        <v>99</v>
      </c>
      <c r="E815" s="370"/>
      <c r="F815" s="2"/>
      <c r="G815" s="9">
        <f>G816</f>
        <v>0</v>
      </c>
      <c r="H815" s="9">
        <f t="shared" ref="H815:I816" si="384">H816</f>
        <v>0</v>
      </c>
      <c r="I815" s="9">
        <f t="shared" si="384"/>
        <v>0</v>
      </c>
      <c r="J815" s="223"/>
      <c r="K815" s="223"/>
      <c r="L815" s="223"/>
      <c r="M815" s="223"/>
      <c r="N815" s="223"/>
    </row>
    <row r="816" spans="1:14" s="112" customFormat="1" ht="31.5" hidden="1" x14ac:dyDescent="0.25">
      <c r="A816" s="367" t="s">
        <v>91</v>
      </c>
      <c r="B816" s="370" t="s">
        <v>481</v>
      </c>
      <c r="C816" s="370" t="s">
        <v>84</v>
      </c>
      <c r="D816" s="369" t="s">
        <v>99</v>
      </c>
      <c r="E816" s="370" t="s">
        <v>92</v>
      </c>
      <c r="F816" s="2"/>
      <c r="G816" s="9">
        <f>G817</f>
        <v>0</v>
      </c>
      <c r="H816" s="9">
        <f t="shared" si="384"/>
        <v>0</v>
      </c>
      <c r="I816" s="9">
        <f t="shared" si="384"/>
        <v>0</v>
      </c>
      <c r="J816" s="223"/>
      <c r="K816" s="223"/>
      <c r="L816" s="223"/>
      <c r="M816" s="223"/>
      <c r="N816" s="223"/>
    </row>
    <row r="817" spans="1:14" s="112" customFormat="1" ht="47.25" hidden="1" x14ac:dyDescent="0.25">
      <c r="A817" s="367" t="s">
        <v>93</v>
      </c>
      <c r="B817" s="370" t="s">
        <v>481</v>
      </c>
      <c r="C817" s="370" t="s">
        <v>84</v>
      </c>
      <c r="D817" s="369" t="s">
        <v>99</v>
      </c>
      <c r="E817" s="370" t="s">
        <v>94</v>
      </c>
      <c r="F817" s="2"/>
      <c r="G817" s="9">
        <f>'Пр.4 Ведом23-25'!G273</f>
        <v>0</v>
      </c>
      <c r="H817" s="9">
        <f>'Пр.4 Ведом23-25'!H273</f>
        <v>0</v>
      </c>
      <c r="I817" s="9">
        <f>'Пр.4 Ведом23-25'!I273</f>
        <v>0</v>
      </c>
      <c r="J817" s="223"/>
      <c r="K817" s="223"/>
      <c r="L817" s="223"/>
      <c r="M817" s="223"/>
      <c r="N817" s="223"/>
    </row>
    <row r="818" spans="1:14" s="232" customFormat="1" ht="47.25" hidden="1" x14ac:dyDescent="0.25">
      <c r="A818" s="367" t="s">
        <v>885</v>
      </c>
      <c r="B818" s="370" t="s">
        <v>481</v>
      </c>
      <c r="C818" s="370" t="s">
        <v>84</v>
      </c>
      <c r="D818" s="369" t="s">
        <v>99</v>
      </c>
      <c r="E818" s="370" t="s">
        <v>94</v>
      </c>
      <c r="F818" s="2">
        <v>903</v>
      </c>
      <c r="G818" s="9">
        <f>G817</f>
        <v>0</v>
      </c>
      <c r="H818" s="9">
        <f t="shared" ref="H818:I818" si="385">H817</f>
        <v>0</v>
      </c>
      <c r="I818" s="9">
        <f t="shared" si="385"/>
        <v>0</v>
      </c>
      <c r="J818" s="223"/>
      <c r="K818" s="223"/>
      <c r="L818" s="223"/>
      <c r="M818" s="223"/>
      <c r="N818" s="223"/>
    </row>
    <row r="819" spans="1:14" s="112" customFormat="1" ht="15.75" hidden="1" x14ac:dyDescent="0.25">
      <c r="A819" s="367" t="s">
        <v>428</v>
      </c>
      <c r="B819" s="370" t="s">
        <v>482</v>
      </c>
      <c r="C819" s="370" t="s">
        <v>84</v>
      </c>
      <c r="D819" s="369" t="s">
        <v>99</v>
      </c>
      <c r="E819" s="370"/>
      <c r="F819" s="2"/>
      <c r="G819" s="9">
        <f>G820</f>
        <v>0</v>
      </c>
      <c r="H819" s="9">
        <f t="shared" ref="H819:I820" si="386">H820</f>
        <v>0</v>
      </c>
      <c r="I819" s="9">
        <f t="shared" si="386"/>
        <v>0</v>
      </c>
      <c r="J819" s="223"/>
      <c r="K819" s="223"/>
      <c r="L819" s="223"/>
      <c r="M819" s="223"/>
      <c r="N819" s="223"/>
    </row>
    <row r="820" spans="1:14" s="112" customFormat="1" ht="31.5" hidden="1" x14ac:dyDescent="0.25">
      <c r="A820" s="367" t="s">
        <v>91</v>
      </c>
      <c r="B820" s="370" t="s">
        <v>482</v>
      </c>
      <c r="C820" s="370" t="s">
        <v>84</v>
      </c>
      <c r="D820" s="369" t="s">
        <v>99</v>
      </c>
      <c r="E820" s="370" t="s">
        <v>92</v>
      </c>
      <c r="F820" s="2"/>
      <c r="G820" s="9">
        <f>G821</f>
        <v>0</v>
      </c>
      <c r="H820" s="9">
        <f t="shared" si="386"/>
        <v>0</v>
      </c>
      <c r="I820" s="9">
        <f t="shared" si="386"/>
        <v>0</v>
      </c>
      <c r="J820" s="223"/>
      <c r="K820" s="223"/>
      <c r="L820" s="223"/>
      <c r="M820" s="223"/>
      <c r="N820" s="223"/>
    </row>
    <row r="821" spans="1:14" s="112" customFormat="1" ht="47.25" hidden="1" x14ac:dyDescent="0.25">
      <c r="A821" s="367" t="s">
        <v>93</v>
      </c>
      <c r="B821" s="370" t="s">
        <v>482</v>
      </c>
      <c r="C821" s="370" t="s">
        <v>84</v>
      </c>
      <c r="D821" s="369" t="s">
        <v>99</v>
      </c>
      <c r="E821" s="370" t="s">
        <v>94</v>
      </c>
      <c r="F821" s="2"/>
      <c r="G821" s="9">
        <f>'Пр.4 Ведом23-25'!G276</f>
        <v>0</v>
      </c>
      <c r="H821" s="9">
        <f>'Пр.4 Ведом23-25'!H276</f>
        <v>0</v>
      </c>
      <c r="I821" s="9">
        <f>'Пр.4 Ведом23-25'!I276</f>
        <v>0</v>
      </c>
      <c r="J821" s="223"/>
      <c r="K821" s="223"/>
      <c r="L821" s="223"/>
      <c r="M821" s="223"/>
      <c r="N821" s="223"/>
    </row>
    <row r="822" spans="1:14" s="232" customFormat="1" ht="47.25" hidden="1" x14ac:dyDescent="0.25">
      <c r="A822" s="367" t="s">
        <v>885</v>
      </c>
      <c r="B822" s="370" t="s">
        <v>482</v>
      </c>
      <c r="C822" s="370" t="s">
        <v>84</v>
      </c>
      <c r="D822" s="369" t="s">
        <v>99</v>
      </c>
      <c r="E822" s="370" t="s">
        <v>94</v>
      </c>
      <c r="F822" s="2">
        <v>903</v>
      </c>
      <c r="G822" s="9">
        <f>G821</f>
        <v>0</v>
      </c>
      <c r="H822" s="9">
        <f t="shared" ref="H822:I822" si="387">H821</f>
        <v>0</v>
      </c>
      <c r="I822" s="9">
        <f t="shared" si="387"/>
        <v>0</v>
      </c>
      <c r="J822" s="223"/>
      <c r="K822" s="223"/>
      <c r="L822" s="223"/>
      <c r="M822" s="223"/>
      <c r="N822" s="223"/>
    </row>
    <row r="823" spans="1:14" s="112" customFormat="1" ht="31.5" hidden="1" x14ac:dyDescent="0.25">
      <c r="A823" s="21" t="s">
        <v>274</v>
      </c>
      <c r="B823" s="370" t="s">
        <v>483</v>
      </c>
      <c r="C823" s="370" t="s">
        <v>84</v>
      </c>
      <c r="D823" s="369" t="s">
        <v>99</v>
      </c>
      <c r="E823" s="370"/>
      <c r="F823" s="2"/>
      <c r="G823" s="9">
        <f>G824</f>
        <v>0</v>
      </c>
      <c r="H823" s="9">
        <f t="shared" ref="H823:I824" si="388">H824</f>
        <v>0</v>
      </c>
      <c r="I823" s="9">
        <f t="shared" si="388"/>
        <v>0</v>
      </c>
      <c r="J823" s="223"/>
      <c r="K823" s="223"/>
      <c r="L823" s="223"/>
      <c r="M823" s="223"/>
      <c r="N823" s="223"/>
    </row>
    <row r="824" spans="1:14" s="112" customFormat="1" ht="31.5" hidden="1" x14ac:dyDescent="0.25">
      <c r="A824" s="367" t="s">
        <v>91</v>
      </c>
      <c r="B824" s="370" t="s">
        <v>483</v>
      </c>
      <c r="C824" s="370" t="s">
        <v>84</v>
      </c>
      <c r="D824" s="369" t="s">
        <v>99</v>
      </c>
      <c r="E824" s="370" t="s">
        <v>92</v>
      </c>
      <c r="F824" s="2"/>
      <c r="G824" s="9">
        <f>G825</f>
        <v>0</v>
      </c>
      <c r="H824" s="9">
        <f t="shared" si="388"/>
        <v>0</v>
      </c>
      <c r="I824" s="9">
        <f t="shared" si="388"/>
        <v>0</v>
      </c>
      <c r="J824" s="223"/>
      <c r="K824" s="223"/>
      <c r="L824" s="223"/>
      <c r="M824" s="223"/>
      <c r="N824" s="223"/>
    </row>
    <row r="825" spans="1:14" s="112" customFormat="1" ht="47.25" hidden="1" x14ac:dyDescent="0.25">
      <c r="A825" s="367" t="s">
        <v>93</v>
      </c>
      <c r="B825" s="370" t="s">
        <v>483</v>
      </c>
      <c r="C825" s="370" t="s">
        <v>84</v>
      </c>
      <c r="D825" s="369" t="s">
        <v>99</v>
      </c>
      <c r="E825" s="370" t="s">
        <v>94</v>
      </c>
      <c r="F825" s="2"/>
      <c r="G825" s="9">
        <f>'Пр.4 Ведом23-25'!G279</f>
        <v>0</v>
      </c>
      <c r="H825" s="9">
        <f>'Пр.4 Ведом23-25'!H279</f>
        <v>0</v>
      </c>
      <c r="I825" s="9">
        <f>'Пр.4 Ведом23-25'!I279</f>
        <v>0</v>
      </c>
      <c r="J825" s="223"/>
      <c r="K825" s="223"/>
      <c r="L825" s="223"/>
      <c r="M825" s="223"/>
      <c r="N825" s="223"/>
    </row>
    <row r="826" spans="1:14" s="232" customFormat="1" ht="47.25" hidden="1" x14ac:dyDescent="0.25">
      <c r="A826" s="367" t="s">
        <v>885</v>
      </c>
      <c r="B826" s="370" t="s">
        <v>483</v>
      </c>
      <c r="C826" s="370" t="s">
        <v>84</v>
      </c>
      <c r="D826" s="369" t="s">
        <v>99</v>
      </c>
      <c r="E826" s="370" t="s">
        <v>94</v>
      </c>
      <c r="F826" s="2">
        <v>903</v>
      </c>
      <c r="G826" s="9">
        <f>G825</f>
        <v>0</v>
      </c>
      <c r="H826" s="9">
        <f t="shared" ref="H826:I826" si="389">H825</f>
        <v>0</v>
      </c>
      <c r="I826" s="9">
        <f t="shared" si="389"/>
        <v>0</v>
      </c>
      <c r="J826" s="223"/>
      <c r="K826" s="223"/>
      <c r="L826" s="223"/>
      <c r="M826" s="223"/>
      <c r="N826" s="223"/>
    </row>
    <row r="827" spans="1:14" s="232" customFormat="1" ht="47.25" x14ac:dyDescent="0.25">
      <c r="A827" s="230" t="s">
        <v>861</v>
      </c>
      <c r="B827" s="200" t="s">
        <v>264</v>
      </c>
      <c r="C827" s="204"/>
      <c r="D827" s="369"/>
      <c r="E827" s="200"/>
      <c r="F827" s="2"/>
      <c r="G827" s="35">
        <f>G828+G839+G887+G894</f>
        <v>3699.2449999999999</v>
      </c>
      <c r="H827" s="35">
        <f>H828+H839+H887+H894</f>
        <v>3667.44</v>
      </c>
      <c r="I827" s="35">
        <f>I828+I839+I887+I894</f>
        <v>3667.44</v>
      </c>
      <c r="J827" s="223"/>
      <c r="K827" s="223"/>
      <c r="L827" s="223"/>
      <c r="M827" s="223"/>
      <c r="N827" s="223"/>
    </row>
    <row r="828" spans="1:14" s="232" customFormat="1" ht="47.25" x14ac:dyDescent="0.25">
      <c r="A828" s="34" t="s">
        <v>314</v>
      </c>
      <c r="B828" s="200" t="s">
        <v>320</v>
      </c>
      <c r="C828" s="204"/>
      <c r="D828" s="369"/>
      <c r="E828" s="370"/>
      <c r="F828" s="2"/>
      <c r="G828" s="35">
        <f>G829</f>
        <v>32</v>
      </c>
      <c r="H828" s="35">
        <f t="shared" ref="H828:I830" si="390">H829</f>
        <v>32</v>
      </c>
      <c r="I828" s="35">
        <f t="shared" si="390"/>
        <v>32</v>
      </c>
      <c r="J828" s="223"/>
      <c r="K828" s="223"/>
      <c r="L828" s="223"/>
      <c r="M828" s="223"/>
      <c r="N828" s="223"/>
    </row>
    <row r="829" spans="1:14" s="232" customFormat="1" ht="15.75" x14ac:dyDescent="0.25">
      <c r="A829" s="20" t="s">
        <v>83</v>
      </c>
      <c r="B829" s="370" t="s">
        <v>320</v>
      </c>
      <c r="C829" s="202" t="s">
        <v>84</v>
      </c>
      <c r="D829" s="369"/>
      <c r="E829" s="370"/>
      <c r="F829" s="2"/>
      <c r="G829" s="9">
        <f>G830</f>
        <v>32</v>
      </c>
      <c r="H829" s="9">
        <f t="shared" si="390"/>
        <v>32</v>
      </c>
      <c r="I829" s="9">
        <f t="shared" si="390"/>
        <v>32</v>
      </c>
      <c r="J829" s="223"/>
      <c r="K829" s="223"/>
      <c r="L829" s="223"/>
      <c r="M829" s="223"/>
      <c r="N829" s="223"/>
    </row>
    <row r="830" spans="1:14" s="232" customFormat="1" ht="15.75" x14ac:dyDescent="0.25">
      <c r="A830" s="20" t="s">
        <v>98</v>
      </c>
      <c r="B830" s="370" t="s">
        <v>320</v>
      </c>
      <c r="C830" s="202" t="s">
        <v>84</v>
      </c>
      <c r="D830" s="369" t="s">
        <v>99</v>
      </c>
      <c r="E830" s="370"/>
      <c r="F830" s="2"/>
      <c r="G830" s="9">
        <f>G831</f>
        <v>32</v>
      </c>
      <c r="H830" s="9">
        <f t="shared" si="390"/>
        <v>32</v>
      </c>
      <c r="I830" s="9">
        <f t="shared" si="390"/>
        <v>32</v>
      </c>
      <c r="J830" s="223"/>
      <c r="K830" s="223"/>
      <c r="L830" s="223"/>
      <c r="M830" s="223"/>
      <c r="N830" s="223"/>
    </row>
    <row r="831" spans="1:14" s="232" customFormat="1" ht="47.25" x14ac:dyDescent="0.25">
      <c r="A831" s="28" t="s">
        <v>276</v>
      </c>
      <c r="B831" s="370" t="s">
        <v>315</v>
      </c>
      <c r="C831" s="202" t="s">
        <v>84</v>
      </c>
      <c r="D831" s="369" t="s">
        <v>99</v>
      </c>
      <c r="E831" s="370"/>
      <c r="F831" s="2"/>
      <c r="G831" s="9">
        <f>G832+G836</f>
        <v>32</v>
      </c>
      <c r="H831" s="9">
        <f t="shared" ref="H831:I831" si="391">H832+H836</f>
        <v>32</v>
      </c>
      <c r="I831" s="9">
        <f t="shared" si="391"/>
        <v>32</v>
      </c>
      <c r="J831" s="223"/>
      <c r="K831" s="223"/>
      <c r="L831" s="223"/>
      <c r="M831" s="223"/>
      <c r="N831" s="223"/>
    </row>
    <row r="832" spans="1:14" s="232" customFormat="1" ht="31.5" x14ac:dyDescent="0.25">
      <c r="A832" s="367" t="s">
        <v>91</v>
      </c>
      <c r="B832" s="370" t="s">
        <v>315</v>
      </c>
      <c r="C832" s="202" t="s">
        <v>84</v>
      </c>
      <c r="D832" s="369" t="s">
        <v>99</v>
      </c>
      <c r="E832" s="202" t="s">
        <v>92</v>
      </c>
      <c r="F832" s="2"/>
      <c r="G832" s="9">
        <f>G833</f>
        <v>26</v>
      </c>
      <c r="H832" s="9">
        <f t="shared" ref="H832:I832" si="392">H833</f>
        <v>26</v>
      </c>
      <c r="I832" s="9">
        <f t="shared" si="392"/>
        <v>26</v>
      </c>
      <c r="J832" s="223"/>
      <c r="K832" s="223"/>
      <c r="L832" s="223"/>
      <c r="M832" s="223"/>
      <c r="N832" s="223"/>
    </row>
    <row r="833" spans="1:14" s="232" customFormat="1" ht="47.25" x14ac:dyDescent="0.25">
      <c r="A833" s="367" t="s">
        <v>93</v>
      </c>
      <c r="B833" s="370" t="s">
        <v>315</v>
      </c>
      <c r="C833" s="202" t="s">
        <v>84</v>
      </c>
      <c r="D833" s="369" t="s">
        <v>99</v>
      </c>
      <c r="E833" s="202" t="s">
        <v>94</v>
      </c>
      <c r="F833" s="2"/>
      <c r="G833" s="9">
        <f>'Пр.4 Ведом23-25'!G148</f>
        <v>26</v>
      </c>
      <c r="H833" s="9">
        <f>'Пр.4 Ведом23-25'!H148</f>
        <v>26</v>
      </c>
      <c r="I833" s="9">
        <f>'Пр.4 Ведом23-25'!I148</f>
        <v>26</v>
      </c>
      <c r="J833" s="223"/>
      <c r="K833" s="223"/>
      <c r="L833" s="223"/>
      <c r="M833" s="223"/>
      <c r="N833" s="223"/>
    </row>
    <row r="834" spans="1:14" s="232" customFormat="1" ht="31.5" x14ac:dyDescent="0.25">
      <c r="A834" s="20" t="s">
        <v>889</v>
      </c>
      <c r="B834" s="370" t="s">
        <v>315</v>
      </c>
      <c r="C834" s="202" t="s">
        <v>84</v>
      </c>
      <c r="D834" s="369" t="s">
        <v>99</v>
      </c>
      <c r="E834" s="202" t="s">
        <v>94</v>
      </c>
      <c r="F834" s="2">
        <v>902</v>
      </c>
      <c r="G834" s="9">
        <f>G833</f>
        <v>26</v>
      </c>
      <c r="H834" s="9">
        <f t="shared" ref="H834:I834" si="393">H833</f>
        <v>26</v>
      </c>
      <c r="I834" s="9">
        <f t="shared" si="393"/>
        <v>26</v>
      </c>
      <c r="J834" s="223"/>
      <c r="K834" s="223"/>
      <c r="L834" s="223"/>
      <c r="M834" s="223"/>
      <c r="N834" s="223"/>
    </row>
    <row r="835" spans="1:14" s="232" customFormat="1" ht="47.25" hidden="1" x14ac:dyDescent="0.25">
      <c r="A835" s="28" t="s">
        <v>276</v>
      </c>
      <c r="B835" s="370" t="s">
        <v>315</v>
      </c>
      <c r="C835" s="202" t="s">
        <v>84</v>
      </c>
      <c r="D835" s="369" t="s">
        <v>99</v>
      </c>
      <c r="E835" s="370"/>
      <c r="F835" s="2"/>
      <c r="G835" s="9">
        <f>G836</f>
        <v>6</v>
      </c>
      <c r="H835" s="9">
        <f t="shared" ref="H835:I836" si="394">H836</f>
        <v>6</v>
      </c>
      <c r="I835" s="9">
        <f t="shared" si="394"/>
        <v>6</v>
      </c>
      <c r="J835" s="223"/>
      <c r="K835" s="223"/>
      <c r="L835" s="223"/>
      <c r="M835" s="223"/>
      <c r="N835" s="223"/>
    </row>
    <row r="836" spans="1:14" s="232" customFormat="1" ht="31.5" x14ac:dyDescent="0.25">
      <c r="A836" s="367" t="s">
        <v>91</v>
      </c>
      <c r="B836" s="370" t="s">
        <v>315</v>
      </c>
      <c r="C836" s="202" t="s">
        <v>84</v>
      </c>
      <c r="D836" s="369" t="s">
        <v>99</v>
      </c>
      <c r="E836" s="370" t="s">
        <v>92</v>
      </c>
      <c r="F836" s="2"/>
      <c r="G836" s="9">
        <f>G837</f>
        <v>6</v>
      </c>
      <c r="H836" s="9">
        <f t="shared" si="394"/>
        <v>6</v>
      </c>
      <c r="I836" s="9">
        <f t="shared" si="394"/>
        <v>6</v>
      </c>
      <c r="J836" s="223"/>
      <c r="K836" s="223"/>
      <c r="L836" s="223"/>
      <c r="M836" s="223"/>
      <c r="N836" s="223"/>
    </row>
    <row r="837" spans="1:14" s="232" customFormat="1" ht="47.25" x14ac:dyDescent="0.25">
      <c r="A837" s="367" t="s">
        <v>93</v>
      </c>
      <c r="B837" s="370" t="s">
        <v>315</v>
      </c>
      <c r="C837" s="202" t="s">
        <v>84</v>
      </c>
      <c r="D837" s="369" t="s">
        <v>99</v>
      </c>
      <c r="E837" s="370" t="s">
        <v>94</v>
      </c>
      <c r="F837" s="2"/>
      <c r="G837" s="9">
        <f>'Пр.4 Ведом23-25'!G284</f>
        <v>6</v>
      </c>
      <c r="H837" s="9">
        <f>'Пр.4 Ведом23-25'!H284</f>
        <v>6</v>
      </c>
      <c r="I837" s="9">
        <f>'Пр.4 Ведом23-25'!I284</f>
        <v>6</v>
      </c>
      <c r="J837" s="223"/>
      <c r="K837" s="223"/>
      <c r="L837" s="223"/>
      <c r="M837" s="223"/>
      <c r="N837" s="223"/>
    </row>
    <row r="838" spans="1:14" s="232" customFormat="1" ht="47.25" x14ac:dyDescent="0.25">
      <c r="A838" s="367" t="s">
        <v>885</v>
      </c>
      <c r="B838" s="370" t="s">
        <v>315</v>
      </c>
      <c r="C838" s="202" t="s">
        <v>84</v>
      </c>
      <c r="D838" s="369" t="s">
        <v>99</v>
      </c>
      <c r="E838" s="370" t="s">
        <v>94</v>
      </c>
      <c r="F838" s="2">
        <v>903</v>
      </c>
      <c r="G838" s="9">
        <f>G837</f>
        <v>6</v>
      </c>
      <c r="H838" s="9">
        <f t="shared" ref="H838:I838" si="395">H837</f>
        <v>6</v>
      </c>
      <c r="I838" s="9">
        <f t="shared" si="395"/>
        <v>6</v>
      </c>
      <c r="J838" s="223"/>
      <c r="K838" s="223"/>
      <c r="L838" s="223"/>
      <c r="M838" s="223"/>
      <c r="N838" s="223"/>
    </row>
    <row r="839" spans="1:14" s="232" customFormat="1" ht="47.25" x14ac:dyDescent="0.25">
      <c r="A839" s="230" t="s">
        <v>346</v>
      </c>
      <c r="B839" s="200" t="s">
        <v>344</v>
      </c>
      <c r="C839" s="200"/>
      <c r="D839" s="369"/>
      <c r="E839" s="200"/>
      <c r="F839" s="2"/>
      <c r="G839" s="35">
        <f>G840+G860+G870+G881</f>
        <v>3620.44</v>
      </c>
      <c r="H839" s="35">
        <f>H840+H860+H870+H881</f>
        <v>3620.44</v>
      </c>
      <c r="I839" s="35">
        <f>I840+I860+I870+I881</f>
        <v>3620.44</v>
      </c>
      <c r="J839" s="223"/>
      <c r="K839" s="223"/>
      <c r="L839" s="223"/>
      <c r="M839" s="223"/>
      <c r="N839" s="223"/>
    </row>
    <row r="840" spans="1:14" s="232" customFormat="1" ht="15.75" x14ac:dyDescent="0.25">
      <c r="A840" s="20" t="s">
        <v>147</v>
      </c>
      <c r="B840" s="370" t="s">
        <v>344</v>
      </c>
      <c r="C840" s="202" t="s">
        <v>148</v>
      </c>
      <c r="D840" s="369"/>
      <c r="E840" s="200"/>
      <c r="F840" s="2"/>
      <c r="G840" s="9">
        <f>G841+G846+G851</f>
        <v>2084.6400000000003</v>
      </c>
      <c r="H840" s="9">
        <f t="shared" ref="H840:I840" si="396">H841+H846+H851</f>
        <v>2084.6400000000003</v>
      </c>
      <c r="I840" s="9">
        <f t="shared" si="396"/>
        <v>2084.6400000000003</v>
      </c>
      <c r="J840" s="223"/>
      <c r="K840" s="223"/>
      <c r="L840" s="223"/>
      <c r="M840" s="223"/>
      <c r="N840" s="223"/>
    </row>
    <row r="841" spans="1:14" s="232" customFormat="1" ht="15.75" x14ac:dyDescent="0.25">
      <c r="A841" s="20" t="s">
        <v>191</v>
      </c>
      <c r="B841" s="370" t="s">
        <v>344</v>
      </c>
      <c r="C841" s="202" t="s">
        <v>148</v>
      </c>
      <c r="D841" s="369" t="s">
        <v>84</v>
      </c>
      <c r="E841" s="200"/>
      <c r="F841" s="2"/>
      <c r="G841" s="9">
        <f>G842</f>
        <v>594</v>
      </c>
      <c r="H841" s="9">
        <f t="shared" ref="H841:I843" si="397">H842</f>
        <v>594</v>
      </c>
      <c r="I841" s="9">
        <f t="shared" si="397"/>
        <v>594</v>
      </c>
      <c r="J841" s="223"/>
      <c r="K841" s="223"/>
      <c r="L841" s="223"/>
      <c r="M841" s="223"/>
      <c r="N841" s="223"/>
    </row>
    <row r="842" spans="1:14" s="232" customFormat="1" ht="47.25" x14ac:dyDescent="0.25">
      <c r="A842" s="28" t="s">
        <v>279</v>
      </c>
      <c r="B842" s="370" t="s">
        <v>379</v>
      </c>
      <c r="C842" s="202" t="s">
        <v>148</v>
      </c>
      <c r="D842" s="369" t="s">
        <v>84</v>
      </c>
      <c r="E842" s="202"/>
      <c r="F842" s="2"/>
      <c r="G842" s="9">
        <f>G843</f>
        <v>594</v>
      </c>
      <c r="H842" s="9">
        <f t="shared" si="397"/>
        <v>594</v>
      </c>
      <c r="I842" s="9">
        <f t="shared" si="397"/>
        <v>594</v>
      </c>
      <c r="J842" s="223"/>
      <c r="K842" s="223"/>
      <c r="L842" s="223"/>
      <c r="M842" s="223"/>
      <c r="N842" s="223"/>
    </row>
    <row r="843" spans="1:14" s="232" customFormat="1" ht="47.25" x14ac:dyDescent="0.25">
      <c r="A843" s="20" t="s">
        <v>152</v>
      </c>
      <c r="B843" s="370" t="s">
        <v>379</v>
      </c>
      <c r="C843" s="202" t="s">
        <v>148</v>
      </c>
      <c r="D843" s="369" t="s">
        <v>84</v>
      </c>
      <c r="E843" s="202" t="s">
        <v>153</v>
      </c>
      <c r="F843" s="2"/>
      <c r="G843" s="9">
        <f>G844</f>
        <v>594</v>
      </c>
      <c r="H843" s="9">
        <f t="shared" si="397"/>
        <v>594</v>
      </c>
      <c r="I843" s="9">
        <f t="shared" si="397"/>
        <v>594</v>
      </c>
      <c r="J843" s="223"/>
      <c r="K843" s="223"/>
      <c r="L843" s="223"/>
      <c r="M843" s="223"/>
      <c r="N843" s="223"/>
    </row>
    <row r="844" spans="1:14" s="232" customFormat="1" ht="15.75" x14ac:dyDescent="0.25">
      <c r="A844" s="97" t="s">
        <v>154</v>
      </c>
      <c r="B844" s="370" t="s">
        <v>379</v>
      </c>
      <c r="C844" s="202" t="s">
        <v>148</v>
      </c>
      <c r="D844" s="369" t="s">
        <v>84</v>
      </c>
      <c r="E844" s="202" t="s">
        <v>155</v>
      </c>
      <c r="F844" s="2"/>
      <c r="G844" s="9">
        <f>'Пр.4 Ведом23-25'!G674</f>
        <v>594</v>
      </c>
      <c r="H844" s="9">
        <f>'Пр.4 Ведом23-25'!H674</f>
        <v>594</v>
      </c>
      <c r="I844" s="9">
        <f>'Пр.4 Ведом23-25'!I674</f>
        <v>594</v>
      </c>
      <c r="J844" s="223"/>
      <c r="K844" s="223"/>
      <c r="L844" s="223"/>
      <c r="M844" s="223"/>
      <c r="N844" s="223"/>
    </row>
    <row r="845" spans="1:14" s="232" customFormat="1" ht="31.5" x14ac:dyDescent="0.25">
      <c r="A845" s="97" t="s">
        <v>887</v>
      </c>
      <c r="B845" s="370" t="s">
        <v>379</v>
      </c>
      <c r="C845" s="202" t="s">
        <v>148</v>
      </c>
      <c r="D845" s="369" t="s">
        <v>84</v>
      </c>
      <c r="E845" s="202" t="s">
        <v>155</v>
      </c>
      <c r="F845" s="2">
        <v>906</v>
      </c>
      <c r="G845" s="9">
        <f>G844</f>
        <v>594</v>
      </c>
      <c r="H845" s="9">
        <f t="shared" ref="H845:I845" si="398">H844</f>
        <v>594</v>
      </c>
      <c r="I845" s="9">
        <f t="shared" si="398"/>
        <v>594</v>
      </c>
      <c r="J845" s="223"/>
      <c r="K845" s="223"/>
      <c r="L845" s="223"/>
      <c r="M845" s="223"/>
      <c r="N845" s="223"/>
    </row>
    <row r="846" spans="1:14" s="232" customFormat="1" ht="15.75" x14ac:dyDescent="0.25">
      <c r="A846" s="20" t="s">
        <v>193</v>
      </c>
      <c r="B846" s="370" t="s">
        <v>344</v>
      </c>
      <c r="C846" s="202" t="s">
        <v>148</v>
      </c>
      <c r="D846" s="369" t="s">
        <v>122</v>
      </c>
      <c r="E846" s="200"/>
      <c r="F846" s="2"/>
      <c r="G846" s="9">
        <f>G847</f>
        <v>867.84</v>
      </c>
      <c r="H846" s="9">
        <f t="shared" ref="H846:I848" si="399">H847</f>
        <v>867.84</v>
      </c>
      <c r="I846" s="9">
        <f t="shared" si="399"/>
        <v>867.84</v>
      </c>
      <c r="J846" s="223"/>
      <c r="K846" s="223"/>
      <c r="L846" s="223"/>
      <c r="M846" s="223"/>
      <c r="N846" s="223"/>
    </row>
    <row r="847" spans="1:14" s="232" customFormat="1" ht="47.25" x14ac:dyDescent="0.25">
      <c r="A847" s="28" t="s">
        <v>279</v>
      </c>
      <c r="B847" s="370" t="s">
        <v>379</v>
      </c>
      <c r="C847" s="202" t="s">
        <v>148</v>
      </c>
      <c r="D847" s="369" t="s">
        <v>122</v>
      </c>
      <c r="E847" s="202"/>
      <c r="F847" s="2"/>
      <c r="G847" s="9">
        <f>G848</f>
        <v>867.84</v>
      </c>
      <c r="H847" s="9">
        <f t="shared" si="399"/>
        <v>867.84</v>
      </c>
      <c r="I847" s="9">
        <f t="shared" si="399"/>
        <v>867.84</v>
      </c>
      <c r="J847" s="223"/>
      <c r="K847" s="223"/>
      <c r="L847" s="223"/>
      <c r="M847" s="223"/>
      <c r="N847" s="223"/>
    </row>
    <row r="848" spans="1:14" s="232" customFormat="1" ht="47.25" x14ac:dyDescent="0.25">
      <c r="A848" s="20" t="s">
        <v>152</v>
      </c>
      <c r="B848" s="370" t="s">
        <v>379</v>
      </c>
      <c r="C848" s="202" t="s">
        <v>148</v>
      </c>
      <c r="D848" s="369" t="s">
        <v>122</v>
      </c>
      <c r="E848" s="202" t="s">
        <v>153</v>
      </c>
      <c r="F848" s="2"/>
      <c r="G848" s="9">
        <f>G849</f>
        <v>867.84</v>
      </c>
      <c r="H848" s="9">
        <f t="shared" si="399"/>
        <v>867.84</v>
      </c>
      <c r="I848" s="9">
        <f t="shared" si="399"/>
        <v>867.84</v>
      </c>
      <c r="J848" s="223"/>
      <c r="K848" s="223"/>
      <c r="L848" s="223"/>
      <c r="M848" s="223"/>
      <c r="N848" s="223"/>
    </row>
    <row r="849" spans="1:14" s="232" customFormat="1" ht="15.75" x14ac:dyDescent="0.25">
      <c r="A849" s="97" t="s">
        <v>154</v>
      </c>
      <c r="B849" s="370" t="s">
        <v>379</v>
      </c>
      <c r="C849" s="202" t="s">
        <v>148</v>
      </c>
      <c r="D849" s="369" t="s">
        <v>122</v>
      </c>
      <c r="E849" s="202" t="s">
        <v>155</v>
      </c>
      <c r="F849" s="2"/>
      <c r="G849" s="9">
        <f>'Пр.4 Ведом23-25'!G741</f>
        <v>867.84</v>
      </c>
      <c r="H849" s="9">
        <f>'Пр.4 Ведом23-25'!H741</f>
        <v>867.84</v>
      </c>
      <c r="I849" s="9">
        <f>'Пр.4 Ведом23-25'!I741</f>
        <v>867.84</v>
      </c>
      <c r="J849" s="223"/>
      <c r="K849" s="223"/>
      <c r="L849" s="223"/>
      <c r="M849" s="223"/>
      <c r="N849" s="223"/>
    </row>
    <row r="850" spans="1:14" s="232" customFormat="1" ht="31.5" x14ac:dyDescent="0.25">
      <c r="A850" s="97" t="s">
        <v>887</v>
      </c>
      <c r="B850" s="370" t="s">
        <v>379</v>
      </c>
      <c r="C850" s="202" t="s">
        <v>148</v>
      </c>
      <c r="D850" s="369" t="s">
        <v>122</v>
      </c>
      <c r="E850" s="202" t="s">
        <v>155</v>
      </c>
      <c r="F850" s="2">
        <v>906</v>
      </c>
      <c r="G850" s="9">
        <f>G849</f>
        <v>867.84</v>
      </c>
      <c r="H850" s="9">
        <f t="shared" ref="H850:I850" si="400">H849</f>
        <v>867.84</v>
      </c>
      <c r="I850" s="9">
        <f t="shared" si="400"/>
        <v>867.84</v>
      </c>
      <c r="J850" s="223"/>
      <c r="K850" s="223"/>
      <c r="L850" s="223"/>
      <c r="M850" s="223"/>
      <c r="N850" s="223"/>
    </row>
    <row r="851" spans="1:14" s="232" customFormat="1" ht="15.75" x14ac:dyDescent="0.25">
      <c r="A851" s="20" t="s">
        <v>149</v>
      </c>
      <c r="B851" s="370" t="s">
        <v>344</v>
      </c>
      <c r="C851" s="202" t="s">
        <v>148</v>
      </c>
      <c r="D851" s="369" t="s">
        <v>123</v>
      </c>
      <c r="E851" s="200"/>
      <c r="F851" s="2"/>
      <c r="G851" s="9">
        <f>G852+G856</f>
        <v>622.79999999999995</v>
      </c>
      <c r="H851" s="9">
        <f t="shared" ref="H851:I851" si="401">H852+H856</f>
        <v>622.79999999999995</v>
      </c>
      <c r="I851" s="9">
        <f t="shared" si="401"/>
        <v>622.79999999999995</v>
      </c>
      <c r="J851" s="223"/>
      <c r="K851" s="223"/>
      <c r="L851" s="223"/>
      <c r="M851" s="223"/>
      <c r="N851" s="223"/>
    </row>
    <row r="852" spans="1:14" s="232" customFormat="1" ht="47.25" x14ac:dyDescent="0.25">
      <c r="A852" s="28" t="s">
        <v>438</v>
      </c>
      <c r="B852" s="370" t="s">
        <v>345</v>
      </c>
      <c r="C852" s="202" t="s">
        <v>148</v>
      </c>
      <c r="D852" s="369" t="s">
        <v>123</v>
      </c>
      <c r="E852" s="202"/>
      <c r="F852" s="2"/>
      <c r="G852" s="9">
        <f>G853</f>
        <v>320.39999999999998</v>
      </c>
      <c r="H852" s="9">
        <f t="shared" ref="H852:I853" si="402">H853</f>
        <v>320.39999999999998</v>
      </c>
      <c r="I852" s="9">
        <f t="shared" si="402"/>
        <v>320.39999999999998</v>
      </c>
      <c r="J852" s="223"/>
      <c r="K852" s="223"/>
      <c r="L852" s="223"/>
      <c r="M852" s="223"/>
      <c r="N852" s="223"/>
    </row>
    <row r="853" spans="1:14" s="232" customFormat="1" ht="31.5" x14ac:dyDescent="0.25">
      <c r="A853" s="367" t="s">
        <v>91</v>
      </c>
      <c r="B853" s="370" t="s">
        <v>345</v>
      </c>
      <c r="C853" s="202" t="s">
        <v>148</v>
      </c>
      <c r="D853" s="369" t="s">
        <v>123</v>
      </c>
      <c r="E853" s="202" t="s">
        <v>92</v>
      </c>
      <c r="F853" s="2"/>
      <c r="G853" s="9">
        <f>G854</f>
        <v>320.39999999999998</v>
      </c>
      <c r="H853" s="9">
        <f t="shared" si="402"/>
        <v>320.39999999999998</v>
      </c>
      <c r="I853" s="9">
        <f t="shared" si="402"/>
        <v>320.39999999999998</v>
      </c>
      <c r="J853" s="223"/>
      <c r="K853" s="223"/>
      <c r="L853" s="223"/>
      <c r="M853" s="223"/>
      <c r="N853" s="223"/>
    </row>
    <row r="854" spans="1:14" s="232" customFormat="1" ht="47.25" x14ac:dyDescent="0.25">
      <c r="A854" s="367" t="s">
        <v>93</v>
      </c>
      <c r="B854" s="370" t="s">
        <v>345</v>
      </c>
      <c r="C854" s="202" t="s">
        <v>148</v>
      </c>
      <c r="D854" s="369" t="s">
        <v>123</v>
      </c>
      <c r="E854" s="202" t="s">
        <v>94</v>
      </c>
      <c r="F854" s="2"/>
      <c r="G854" s="9">
        <f>'Пр.4 Ведом23-25'!G347</f>
        <v>320.39999999999998</v>
      </c>
      <c r="H854" s="9">
        <f>'Пр.4 Ведом23-25'!H347</f>
        <v>320.39999999999998</v>
      </c>
      <c r="I854" s="9">
        <f>'Пр.4 Ведом23-25'!I347</f>
        <v>320.39999999999998</v>
      </c>
      <c r="J854" s="223"/>
      <c r="K854" s="223"/>
      <c r="L854" s="223"/>
      <c r="M854" s="223"/>
      <c r="N854" s="223"/>
    </row>
    <row r="855" spans="1:14" s="232" customFormat="1" ht="47.25" x14ac:dyDescent="0.25">
      <c r="A855" s="367" t="s">
        <v>885</v>
      </c>
      <c r="B855" s="370" t="s">
        <v>345</v>
      </c>
      <c r="C855" s="202" t="s">
        <v>148</v>
      </c>
      <c r="D855" s="369" t="s">
        <v>123</v>
      </c>
      <c r="E855" s="202" t="s">
        <v>94</v>
      </c>
      <c r="F855" s="2">
        <v>903</v>
      </c>
      <c r="G855" s="9">
        <f>G854</f>
        <v>320.39999999999998</v>
      </c>
      <c r="H855" s="9">
        <f t="shared" ref="H855:I855" si="403">H854</f>
        <v>320.39999999999998</v>
      </c>
      <c r="I855" s="9">
        <f t="shared" si="403"/>
        <v>320.39999999999998</v>
      </c>
      <c r="J855" s="223"/>
      <c r="K855" s="223"/>
      <c r="L855" s="223"/>
      <c r="M855" s="223"/>
      <c r="N855" s="223"/>
    </row>
    <row r="856" spans="1:14" s="232" customFormat="1" ht="47.25" x14ac:dyDescent="0.25">
      <c r="A856" s="28" t="s">
        <v>279</v>
      </c>
      <c r="B856" s="370" t="s">
        <v>379</v>
      </c>
      <c r="C856" s="202" t="s">
        <v>148</v>
      </c>
      <c r="D856" s="369" t="s">
        <v>123</v>
      </c>
      <c r="E856" s="202"/>
      <c r="F856" s="2"/>
      <c r="G856" s="9">
        <f>G857</f>
        <v>302.39999999999998</v>
      </c>
      <c r="H856" s="9">
        <f t="shared" ref="H856:I857" si="404">H857</f>
        <v>302.39999999999998</v>
      </c>
      <c r="I856" s="9">
        <f t="shared" si="404"/>
        <v>302.39999999999998</v>
      </c>
      <c r="J856" s="223"/>
      <c r="K856" s="223"/>
      <c r="L856" s="223"/>
      <c r="M856" s="223"/>
      <c r="N856" s="223"/>
    </row>
    <row r="857" spans="1:14" s="232" customFormat="1" ht="47.25" x14ac:dyDescent="0.25">
      <c r="A857" s="20" t="s">
        <v>152</v>
      </c>
      <c r="B857" s="370" t="s">
        <v>379</v>
      </c>
      <c r="C857" s="202" t="s">
        <v>148</v>
      </c>
      <c r="D857" s="369" t="s">
        <v>123</v>
      </c>
      <c r="E857" s="202" t="s">
        <v>153</v>
      </c>
      <c r="F857" s="2"/>
      <c r="G857" s="9">
        <f>G858</f>
        <v>302.39999999999998</v>
      </c>
      <c r="H857" s="9">
        <f t="shared" si="404"/>
        <v>302.39999999999998</v>
      </c>
      <c r="I857" s="9">
        <f t="shared" si="404"/>
        <v>302.39999999999998</v>
      </c>
      <c r="J857" s="223"/>
      <c r="K857" s="223"/>
      <c r="L857" s="223"/>
      <c r="M857" s="223"/>
      <c r="N857" s="223"/>
    </row>
    <row r="858" spans="1:14" s="232" customFormat="1" ht="15.75" x14ac:dyDescent="0.25">
      <c r="A858" s="97" t="s">
        <v>154</v>
      </c>
      <c r="B858" s="370" t="s">
        <v>379</v>
      </c>
      <c r="C858" s="202" t="s">
        <v>148</v>
      </c>
      <c r="D858" s="369" t="s">
        <v>123</v>
      </c>
      <c r="E858" s="202" t="s">
        <v>155</v>
      </c>
      <c r="F858" s="2"/>
      <c r="G858" s="9">
        <f>'Пр.4 Ведом23-25'!G764</f>
        <v>302.39999999999998</v>
      </c>
      <c r="H858" s="9">
        <f>'Пр.4 Ведом23-25'!H764</f>
        <v>302.39999999999998</v>
      </c>
      <c r="I858" s="9">
        <f>'Пр.4 Ведом23-25'!I764</f>
        <v>302.39999999999998</v>
      </c>
      <c r="J858" s="223"/>
      <c r="K858" s="223"/>
      <c r="L858" s="223"/>
      <c r="M858" s="223"/>
      <c r="N858" s="223"/>
    </row>
    <row r="859" spans="1:14" s="232" customFormat="1" ht="31.5" x14ac:dyDescent="0.25">
      <c r="A859" s="97" t="s">
        <v>887</v>
      </c>
      <c r="B859" s="370" t="s">
        <v>379</v>
      </c>
      <c r="C859" s="202" t="s">
        <v>148</v>
      </c>
      <c r="D859" s="369" t="s">
        <v>123</v>
      </c>
      <c r="E859" s="202" t="s">
        <v>155</v>
      </c>
      <c r="F859" s="2">
        <v>906</v>
      </c>
      <c r="G859" s="9">
        <f>G858</f>
        <v>302.39999999999998</v>
      </c>
      <c r="H859" s="9">
        <f t="shared" ref="H859:I859" si="405">H858</f>
        <v>302.39999999999998</v>
      </c>
      <c r="I859" s="9">
        <f t="shared" si="405"/>
        <v>302.39999999999998</v>
      </c>
      <c r="J859" s="223"/>
      <c r="K859" s="223"/>
      <c r="L859" s="223"/>
      <c r="M859" s="223"/>
      <c r="N859" s="223"/>
    </row>
    <row r="860" spans="1:14" s="232" customFormat="1" ht="15.75" x14ac:dyDescent="0.25">
      <c r="A860" s="44" t="s">
        <v>161</v>
      </c>
      <c r="B860" s="370" t="s">
        <v>344</v>
      </c>
      <c r="C860" s="202" t="s">
        <v>162</v>
      </c>
      <c r="D860" s="369"/>
      <c r="E860" s="202"/>
      <c r="F860" s="2"/>
      <c r="G860" s="9">
        <f>G861</f>
        <v>878.7</v>
      </c>
      <c r="H860" s="9">
        <f t="shared" ref="H860:I860" si="406">H861</f>
        <v>878.7</v>
      </c>
      <c r="I860" s="9">
        <f t="shared" si="406"/>
        <v>878.7</v>
      </c>
      <c r="J860" s="223"/>
      <c r="K860" s="223"/>
      <c r="L860" s="223"/>
      <c r="M860" s="223"/>
      <c r="N860" s="223"/>
    </row>
    <row r="861" spans="1:14" s="232" customFormat="1" ht="15.75" x14ac:dyDescent="0.25">
      <c r="A861" s="44" t="s">
        <v>163</v>
      </c>
      <c r="B861" s="370" t="s">
        <v>344</v>
      </c>
      <c r="C861" s="202" t="s">
        <v>162</v>
      </c>
      <c r="D861" s="369" t="s">
        <v>84</v>
      </c>
      <c r="E861" s="202"/>
      <c r="F861" s="2"/>
      <c r="G861" s="9">
        <f>G862+G866</f>
        <v>878.7</v>
      </c>
      <c r="H861" s="9">
        <f t="shared" ref="H861:I861" si="407">H862+H866</f>
        <v>878.7</v>
      </c>
      <c r="I861" s="9">
        <f t="shared" si="407"/>
        <v>878.7</v>
      </c>
      <c r="J861" s="223"/>
      <c r="K861" s="223"/>
      <c r="L861" s="223"/>
      <c r="M861" s="223"/>
      <c r="N861" s="223"/>
    </row>
    <row r="862" spans="1:14" s="232" customFormat="1" ht="47.25" x14ac:dyDescent="0.25">
      <c r="A862" s="28" t="s">
        <v>454</v>
      </c>
      <c r="B862" s="370" t="s">
        <v>345</v>
      </c>
      <c r="C862" s="202" t="s">
        <v>162</v>
      </c>
      <c r="D862" s="369" t="s">
        <v>84</v>
      </c>
      <c r="E862" s="202"/>
      <c r="F862" s="2"/>
      <c r="G862" s="9">
        <f>G863</f>
        <v>506.8</v>
      </c>
      <c r="H862" s="9">
        <f t="shared" ref="H862:I863" si="408">H863</f>
        <v>506.8</v>
      </c>
      <c r="I862" s="9">
        <f t="shared" si="408"/>
        <v>506.8</v>
      </c>
      <c r="J862" s="223"/>
      <c r="K862" s="223"/>
      <c r="L862" s="223"/>
      <c r="M862" s="223"/>
      <c r="N862" s="223"/>
    </row>
    <row r="863" spans="1:14" s="232" customFormat="1" ht="31.5" x14ac:dyDescent="0.25">
      <c r="A863" s="367" t="s">
        <v>91</v>
      </c>
      <c r="B863" s="370" t="s">
        <v>345</v>
      </c>
      <c r="C863" s="202" t="s">
        <v>162</v>
      </c>
      <c r="D863" s="369" t="s">
        <v>84</v>
      </c>
      <c r="E863" s="202" t="s">
        <v>92</v>
      </c>
      <c r="F863" s="2"/>
      <c r="G863" s="9">
        <f>G864</f>
        <v>506.8</v>
      </c>
      <c r="H863" s="9">
        <f t="shared" si="408"/>
        <v>506.8</v>
      </c>
      <c r="I863" s="9">
        <f t="shared" si="408"/>
        <v>506.8</v>
      </c>
      <c r="J863" s="223"/>
      <c r="K863" s="223"/>
      <c r="L863" s="223"/>
      <c r="M863" s="223"/>
      <c r="N863" s="223"/>
    </row>
    <row r="864" spans="1:14" s="232" customFormat="1" ht="47.25" x14ac:dyDescent="0.25">
      <c r="A864" s="367" t="s">
        <v>93</v>
      </c>
      <c r="B864" s="370" t="s">
        <v>345</v>
      </c>
      <c r="C864" s="202" t="s">
        <v>162</v>
      </c>
      <c r="D864" s="369" t="s">
        <v>84</v>
      </c>
      <c r="E864" s="202" t="s">
        <v>94</v>
      </c>
      <c r="F864" s="2"/>
      <c r="G864" s="9">
        <f>'Пр.4 Ведом23-25'!G463</f>
        <v>506.8</v>
      </c>
      <c r="H864" s="9">
        <f>'Пр.4 Ведом23-25'!H463</f>
        <v>506.8</v>
      </c>
      <c r="I864" s="9">
        <f>'Пр.4 Ведом23-25'!I463</f>
        <v>506.8</v>
      </c>
      <c r="J864" s="223"/>
      <c r="K864" s="223"/>
      <c r="L864" s="223"/>
      <c r="M864" s="223"/>
      <c r="N864" s="223"/>
    </row>
    <row r="865" spans="1:14" s="232" customFormat="1" ht="47.25" x14ac:dyDescent="0.25">
      <c r="A865" s="367" t="s">
        <v>885</v>
      </c>
      <c r="B865" s="370" t="s">
        <v>345</v>
      </c>
      <c r="C865" s="202" t="s">
        <v>162</v>
      </c>
      <c r="D865" s="369" t="s">
        <v>84</v>
      </c>
      <c r="E865" s="202" t="s">
        <v>94</v>
      </c>
      <c r="F865" s="2">
        <v>903</v>
      </c>
      <c r="G865" s="9">
        <f>G864</f>
        <v>506.8</v>
      </c>
      <c r="H865" s="9">
        <f t="shared" ref="H865:I865" si="409">H864</f>
        <v>506.8</v>
      </c>
      <c r="I865" s="9">
        <f t="shared" si="409"/>
        <v>506.8</v>
      </c>
      <c r="J865" s="223"/>
      <c r="K865" s="223"/>
      <c r="L865" s="223"/>
      <c r="M865" s="223"/>
      <c r="N865" s="223"/>
    </row>
    <row r="866" spans="1:14" s="232" customFormat="1" ht="47.25" x14ac:dyDescent="0.25">
      <c r="A866" s="367" t="s">
        <v>279</v>
      </c>
      <c r="B866" s="370" t="s">
        <v>379</v>
      </c>
      <c r="C866" s="202" t="s">
        <v>162</v>
      </c>
      <c r="D866" s="369" t="s">
        <v>84</v>
      </c>
      <c r="E866" s="202"/>
      <c r="F866" s="2"/>
      <c r="G866" s="9">
        <f>G867</f>
        <v>371.9</v>
      </c>
      <c r="H866" s="9">
        <f t="shared" ref="H866:I867" si="410">H867</f>
        <v>371.9</v>
      </c>
      <c r="I866" s="9">
        <f t="shared" si="410"/>
        <v>371.9</v>
      </c>
      <c r="J866" s="223"/>
      <c r="K866" s="223"/>
      <c r="L866" s="223"/>
      <c r="M866" s="223"/>
      <c r="N866" s="223"/>
    </row>
    <row r="867" spans="1:14" s="232" customFormat="1" ht="47.25" x14ac:dyDescent="0.25">
      <c r="A867" s="367" t="s">
        <v>152</v>
      </c>
      <c r="B867" s="370" t="s">
        <v>379</v>
      </c>
      <c r="C867" s="202" t="s">
        <v>162</v>
      </c>
      <c r="D867" s="369" t="s">
        <v>84</v>
      </c>
      <c r="E867" s="202" t="s">
        <v>153</v>
      </c>
      <c r="F867" s="2"/>
      <c r="G867" s="9">
        <f>G868</f>
        <v>371.9</v>
      </c>
      <c r="H867" s="9">
        <f t="shared" si="410"/>
        <v>371.9</v>
      </c>
      <c r="I867" s="9">
        <f t="shared" si="410"/>
        <v>371.9</v>
      </c>
      <c r="J867" s="223"/>
      <c r="K867" s="223"/>
      <c r="L867" s="223"/>
      <c r="M867" s="223"/>
      <c r="N867" s="223"/>
    </row>
    <row r="868" spans="1:14" s="232" customFormat="1" ht="15.75" x14ac:dyDescent="0.25">
      <c r="A868" s="367" t="s">
        <v>154</v>
      </c>
      <c r="B868" s="370" t="s">
        <v>379</v>
      </c>
      <c r="C868" s="202" t="s">
        <v>162</v>
      </c>
      <c r="D868" s="369" t="s">
        <v>84</v>
      </c>
      <c r="E868" s="202" t="s">
        <v>155</v>
      </c>
      <c r="F868" s="2"/>
      <c r="G868" s="9">
        <f>'Пр.4 Ведом23-25'!G466</f>
        <v>371.9</v>
      </c>
      <c r="H868" s="9">
        <f>'Пр.4 Ведом23-25'!H466</f>
        <v>371.9</v>
      </c>
      <c r="I868" s="9">
        <f>'Пр.4 Ведом23-25'!I466</f>
        <v>371.9</v>
      </c>
      <c r="J868" s="223"/>
      <c r="K868" s="223"/>
      <c r="L868" s="223"/>
      <c r="M868" s="223"/>
      <c r="N868" s="223"/>
    </row>
    <row r="869" spans="1:14" s="232" customFormat="1" ht="47.25" x14ac:dyDescent="0.25">
      <c r="A869" s="367" t="s">
        <v>885</v>
      </c>
      <c r="B869" s="370" t="s">
        <v>379</v>
      </c>
      <c r="C869" s="202" t="s">
        <v>162</v>
      </c>
      <c r="D869" s="369" t="s">
        <v>84</v>
      </c>
      <c r="E869" s="202" t="s">
        <v>155</v>
      </c>
      <c r="F869" s="2">
        <v>903</v>
      </c>
      <c r="G869" s="9">
        <f>G868</f>
        <v>371.9</v>
      </c>
      <c r="H869" s="9">
        <f t="shared" ref="H869:I869" si="411">H868</f>
        <v>371.9</v>
      </c>
      <c r="I869" s="9">
        <f t="shared" si="411"/>
        <v>371.9</v>
      </c>
      <c r="J869" s="223"/>
      <c r="K869" s="223"/>
      <c r="L869" s="223"/>
      <c r="M869" s="223"/>
      <c r="N869" s="223"/>
    </row>
    <row r="870" spans="1:14" s="232" customFormat="1" ht="15.75" x14ac:dyDescent="0.25">
      <c r="A870" s="367" t="s">
        <v>199</v>
      </c>
      <c r="B870" s="370" t="s">
        <v>344</v>
      </c>
      <c r="C870" s="202" t="s">
        <v>200</v>
      </c>
      <c r="D870" s="369"/>
      <c r="E870" s="202"/>
      <c r="F870" s="2"/>
      <c r="G870" s="9">
        <f>G871+G876</f>
        <v>579.1</v>
      </c>
      <c r="H870" s="9">
        <f t="shared" ref="H870:I870" si="412">H871+H876</f>
        <v>579.1</v>
      </c>
      <c r="I870" s="9">
        <f t="shared" si="412"/>
        <v>579.1</v>
      </c>
      <c r="J870" s="223"/>
      <c r="K870" s="223"/>
      <c r="L870" s="223"/>
      <c r="M870" s="223"/>
      <c r="N870" s="223"/>
    </row>
    <row r="871" spans="1:14" s="232" customFormat="1" ht="15.75" x14ac:dyDescent="0.25">
      <c r="A871" s="367" t="s">
        <v>497</v>
      </c>
      <c r="B871" s="370" t="s">
        <v>344</v>
      </c>
      <c r="C871" s="202" t="s">
        <v>200</v>
      </c>
      <c r="D871" s="369" t="s">
        <v>84</v>
      </c>
      <c r="E871" s="202"/>
      <c r="F871" s="2"/>
      <c r="G871" s="9">
        <f>G872</f>
        <v>402.7</v>
      </c>
      <c r="H871" s="9">
        <f t="shared" ref="H871:I873" si="413">H872</f>
        <v>402.7</v>
      </c>
      <c r="I871" s="9">
        <f t="shared" si="413"/>
        <v>402.7</v>
      </c>
      <c r="J871" s="223"/>
      <c r="K871" s="223"/>
      <c r="L871" s="223"/>
      <c r="M871" s="223"/>
      <c r="N871" s="223"/>
    </row>
    <row r="872" spans="1:14" s="232" customFormat="1" ht="47.25" x14ac:dyDescent="0.25">
      <c r="A872" s="367" t="s">
        <v>279</v>
      </c>
      <c r="B872" s="370" t="s">
        <v>379</v>
      </c>
      <c r="C872" s="202" t="s">
        <v>200</v>
      </c>
      <c r="D872" s="369" t="s">
        <v>84</v>
      </c>
      <c r="E872" s="202"/>
      <c r="F872" s="2"/>
      <c r="G872" s="9">
        <f>G873</f>
        <v>402.7</v>
      </c>
      <c r="H872" s="9">
        <f t="shared" si="413"/>
        <v>402.7</v>
      </c>
      <c r="I872" s="9">
        <f t="shared" si="413"/>
        <v>402.7</v>
      </c>
      <c r="J872" s="223"/>
      <c r="K872" s="223"/>
      <c r="L872" s="223"/>
      <c r="M872" s="223"/>
      <c r="N872" s="223"/>
    </row>
    <row r="873" spans="1:14" s="232" customFormat="1" ht="47.25" x14ac:dyDescent="0.25">
      <c r="A873" s="367" t="s">
        <v>152</v>
      </c>
      <c r="B873" s="370" t="s">
        <v>379</v>
      </c>
      <c r="C873" s="202" t="s">
        <v>200</v>
      </c>
      <c r="D873" s="369" t="s">
        <v>84</v>
      </c>
      <c r="E873" s="202" t="s">
        <v>153</v>
      </c>
      <c r="F873" s="2"/>
      <c r="G873" s="9">
        <f>G874</f>
        <v>402.7</v>
      </c>
      <c r="H873" s="9">
        <f t="shared" si="413"/>
        <v>402.7</v>
      </c>
      <c r="I873" s="9">
        <f t="shared" si="413"/>
        <v>402.7</v>
      </c>
      <c r="J873" s="223"/>
      <c r="K873" s="223"/>
      <c r="L873" s="223"/>
      <c r="M873" s="223"/>
      <c r="N873" s="223"/>
    </row>
    <row r="874" spans="1:14" s="232" customFormat="1" ht="15.75" x14ac:dyDescent="0.25">
      <c r="A874" s="367" t="s">
        <v>154</v>
      </c>
      <c r="B874" s="370" t="s">
        <v>379</v>
      </c>
      <c r="C874" s="202" t="s">
        <v>200</v>
      </c>
      <c r="D874" s="369" t="s">
        <v>84</v>
      </c>
      <c r="E874" s="202" t="s">
        <v>155</v>
      </c>
      <c r="F874" s="2"/>
      <c r="G874" s="9">
        <f>'Пр.4 Ведом23-25'!G864</f>
        <v>402.7</v>
      </c>
      <c r="H874" s="9">
        <f>'Пр.4 Ведом23-25'!H864</f>
        <v>402.7</v>
      </c>
      <c r="I874" s="9">
        <f>'Пр.4 Ведом23-25'!I864</f>
        <v>402.7</v>
      </c>
      <c r="J874" s="223"/>
      <c r="K874" s="223"/>
      <c r="L874" s="223"/>
      <c r="M874" s="223"/>
      <c r="N874" s="223"/>
    </row>
    <row r="875" spans="1:14" s="232" customFormat="1" ht="31.5" x14ac:dyDescent="0.25">
      <c r="A875" s="97" t="s">
        <v>898</v>
      </c>
      <c r="B875" s="370" t="s">
        <v>379</v>
      </c>
      <c r="C875" s="202" t="s">
        <v>200</v>
      </c>
      <c r="D875" s="369" t="s">
        <v>84</v>
      </c>
      <c r="E875" s="202" t="s">
        <v>155</v>
      </c>
      <c r="F875" s="2">
        <v>907</v>
      </c>
      <c r="G875" s="9">
        <f>G874</f>
        <v>402.7</v>
      </c>
      <c r="H875" s="9">
        <f t="shared" ref="H875:I875" si="414">H874</f>
        <v>402.7</v>
      </c>
      <c r="I875" s="9">
        <f t="shared" si="414"/>
        <v>402.7</v>
      </c>
      <c r="J875" s="223"/>
      <c r="K875" s="223"/>
      <c r="L875" s="223"/>
      <c r="M875" s="223"/>
      <c r="N875" s="223"/>
    </row>
    <row r="876" spans="1:14" s="232" customFormat="1" ht="15.75" x14ac:dyDescent="0.25">
      <c r="A876" s="97" t="s">
        <v>1016</v>
      </c>
      <c r="B876" s="370" t="s">
        <v>344</v>
      </c>
      <c r="C876" s="202" t="s">
        <v>200</v>
      </c>
      <c r="D876" s="369" t="s">
        <v>123</v>
      </c>
      <c r="E876" s="202"/>
      <c r="F876" s="444"/>
      <c r="G876" s="9">
        <f>G877</f>
        <v>176.4</v>
      </c>
      <c r="H876" s="9">
        <f t="shared" ref="H876:I876" si="415">H877</f>
        <v>176.4</v>
      </c>
      <c r="I876" s="9">
        <f t="shared" si="415"/>
        <v>176.4</v>
      </c>
      <c r="J876" s="223"/>
      <c r="K876" s="223"/>
      <c r="L876" s="223"/>
      <c r="M876" s="223"/>
      <c r="N876" s="223"/>
    </row>
    <row r="877" spans="1:14" s="232" customFormat="1" ht="47.25" x14ac:dyDescent="0.25">
      <c r="A877" s="367" t="s">
        <v>279</v>
      </c>
      <c r="B877" s="370" t="s">
        <v>379</v>
      </c>
      <c r="C877" s="202" t="s">
        <v>200</v>
      </c>
      <c r="D877" s="369" t="s">
        <v>123</v>
      </c>
      <c r="E877" s="202"/>
      <c r="F877" s="444"/>
      <c r="G877" s="9">
        <f>G878</f>
        <v>176.4</v>
      </c>
      <c r="H877" s="9">
        <f t="shared" ref="H877:I878" si="416">H878</f>
        <v>176.4</v>
      </c>
      <c r="I877" s="9">
        <f t="shared" si="416"/>
        <v>176.4</v>
      </c>
      <c r="J877" s="223"/>
      <c r="K877" s="223"/>
      <c r="L877" s="223"/>
      <c r="M877" s="223"/>
      <c r="N877" s="223"/>
    </row>
    <row r="878" spans="1:14" s="232" customFormat="1" ht="47.25" x14ac:dyDescent="0.25">
      <c r="A878" s="367" t="s">
        <v>152</v>
      </c>
      <c r="B878" s="370" t="s">
        <v>379</v>
      </c>
      <c r="C878" s="202" t="s">
        <v>200</v>
      </c>
      <c r="D878" s="369" t="s">
        <v>123</v>
      </c>
      <c r="E878" s="202" t="s">
        <v>153</v>
      </c>
      <c r="F878" s="444"/>
      <c r="G878" s="9">
        <f>G879</f>
        <v>176.4</v>
      </c>
      <c r="H878" s="9">
        <f t="shared" si="416"/>
        <v>176.4</v>
      </c>
      <c r="I878" s="9">
        <f t="shared" si="416"/>
        <v>176.4</v>
      </c>
      <c r="J878" s="223"/>
      <c r="K878" s="223"/>
      <c r="L878" s="223"/>
      <c r="M878" s="223"/>
      <c r="N878" s="223"/>
    </row>
    <row r="879" spans="1:14" s="232" customFormat="1" ht="15.75" x14ac:dyDescent="0.25">
      <c r="A879" s="367" t="s">
        <v>154</v>
      </c>
      <c r="B879" s="370" t="s">
        <v>379</v>
      </c>
      <c r="C879" s="202" t="s">
        <v>200</v>
      </c>
      <c r="D879" s="369" t="s">
        <v>123</v>
      </c>
      <c r="E879" s="202" t="s">
        <v>155</v>
      </c>
      <c r="F879" s="444"/>
      <c r="G879" s="9">
        <f>'Пр.4 Ведом23-25'!G893</f>
        <v>176.4</v>
      </c>
      <c r="H879" s="9">
        <f>'Пр.4 Ведом23-25'!H893</f>
        <v>176.4</v>
      </c>
      <c r="I879" s="9">
        <f>'Пр.4 Ведом23-25'!I893</f>
        <v>176.4</v>
      </c>
      <c r="J879" s="223"/>
      <c r="K879" s="223"/>
      <c r="L879" s="223"/>
      <c r="M879" s="223"/>
      <c r="N879" s="223"/>
    </row>
    <row r="880" spans="1:14" s="232" customFormat="1" ht="31.5" x14ac:dyDescent="0.25">
      <c r="A880" s="97" t="s">
        <v>898</v>
      </c>
      <c r="B880" s="370" t="s">
        <v>379</v>
      </c>
      <c r="C880" s="202" t="s">
        <v>200</v>
      </c>
      <c r="D880" s="369" t="s">
        <v>123</v>
      </c>
      <c r="E880" s="202" t="s">
        <v>155</v>
      </c>
      <c r="F880" s="444">
        <v>907</v>
      </c>
      <c r="G880" s="9">
        <f>G879</f>
        <v>176.4</v>
      </c>
      <c r="H880" s="9">
        <f t="shared" ref="H880:I880" si="417">H879</f>
        <v>176.4</v>
      </c>
      <c r="I880" s="9">
        <f t="shared" si="417"/>
        <v>176.4</v>
      </c>
      <c r="J880" s="223"/>
      <c r="K880" s="223"/>
      <c r="L880" s="223"/>
      <c r="M880" s="223"/>
      <c r="N880" s="223"/>
    </row>
    <row r="881" spans="1:14" s="232" customFormat="1" ht="15.75" x14ac:dyDescent="0.25">
      <c r="A881" s="20" t="s">
        <v>233</v>
      </c>
      <c r="B881" s="370" t="s">
        <v>344</v>
      </c>
      <c r="C881" s="202" t="s">
        <v>135</v>
      </c>
      <c r="D881" s="369"/>
      <c r="E881" s="202"/>
      <c r="F881" s="2"/>
      <c r="G881" s="9">
        <f>G882</f>
        <v>78</v>
      </c>
      <c r="H881" s="9">
        <f t="shared" ref="H881:I884" si="418">H882</f>
        <v>78</v>
      </c>
      <c r="I881" s="9">
        <f t="shared" si="418"/>
        <v>78</v>
      </c>
      <c r="J881" s="223"/>
      <c r="K881" s="223"/>
      <c r="L881" s="223"/>
      <c r="M881" s="223"/>
      <c r="N881" s="223"/>
    </row>
    <row r="882" spans="1:14" s="232" customFormat="1" ht="15.75" x14ac:dyDescent="0.25">
      <c r="A882" s="20" t="s">
        <v>234</v>
      </c>
      <c r="B882" s="370" t="s">
        <v>344</v>
      </c>
      <c r="C882" s="202" t="s">
        <v>135</v>
      </c>
      <c r="D882" s="369" t="s">
        <v>122</v>
      </c>
      <c r="E882" s="202"/>
      <c r="F882" s="2"/>
      <c r="G882" s="9">
        <f>G883</f>
        <v>78</v>
      </c>
      <c r="H882" s="9">
        <f t="shared" si="418"/>
        <v>78</v>
      </c>
      <c r="I882" s="9">
        <f t="shared" si="418"/>
        <v>78</v>
      </c>
      <c r="J882" s="223"/>
      <c r="K882" s="223"/>
      <c r="L882" s="223"/>
      <c r="M882" s="223"/>
      <c r="N882" s="223"/>
    </row>
    <row r="883" spans="1:14" s="232" customFormat="1" ht="47.25" x14ac:dyDescent="0.25">
      <c r="A883" s="28" t="s">
        <v>454</v>
      </c>
      <c r="B883" s="370" t="s">
        <v>345</v>
      </c>
      <c r="C883" s="202" t="s">
        <v>135</v>
      </c>
      <c r="D883" s="369" t="s">
        <v>122</v>
      </c>
      <c r="E883" s="202"/>
      <c r="F883" s="2"/>
      <c r="G883" s="9">
        <f>G884</f>
        <v>78</v>
      </c>
      <c r="H883" s="9">
        <f t="shared" si="418"/>
        <v>78</v>
      </c>
      <c r="I883" s="9">
        <f t="shared" si="418"/>
        <v>78</v>
      </c>
      <c r="J883" s="223"/>
      <c r="K883" s="223"/>
      <c r="L883" s="223"/>
      <c r="M883" s="223"/>
      <c r="N883" s="223"/>
    </row>
    <row r="884" spans="1:14" s="232" customFormat="1" ht="31.5" x14ac:dyDescent="0.25">
      <c r="A884" s="367" t="s">
        <v>91</v>
      </c>
      <c r="B884" s="370" t="s">
        <v>345</v>
      </c>
      <c r="C884" s="202" t="s">
        <v>135</v>
      </c>
      <c r="D884" s="369" t="s">
        <v>122</v>
      </c>
      <c r="E884" s="202" t="s">
        <v>92</v>
      </c>
      <c r="F884" s="2"/>
      <c r="G884" s="9">
        <f>G885</f>
        <v>78</v>
      </c>
      <c r="H884" s="9">
        <f t="shared" si="418"/>
        <v>78</v>
      </c>
      <c r="I884" s="9">
        <f t="shared" si="418"/>
        <v>78</v>
      </c>
      <c r="J884" s="223"/>
      <c r="K884" s="223"/>
      <c r="L884" s="223"/>
      <c r="M884" s="223"/>
      <c r="N884" s="223"/>
    </row>
    <row r="885" spans="1:14" s="232" customFormat="1" ht="47.25" x14ac:dyDescent="0.25">
      <c r="A885" s="367" t="s">
        <v>93</v>
      </c>
      <c r="B885" s="370" t="s">
        <v>345</v>
      </c>
      <c r="C885" s="202" t="s">
        <v>135</v>
      </c>
      <c r="D885" s="369" t="s">
        <v>122</v>
      </c>
      <c r="E885" s="202" t="s">
        <v>94</v>
      </c>
      <c r="F885" s="2"/>
      <c r="G885" s="9">
        <f>'Пр.4 Ведом23-25'!G550</f>
        <v>78</v>
      </c>
      <c r="H885" s="9">
        <f>'Пр.4 Ведом23-25'!H550</f>
        <v>78</v>
      </c>
      <c r="I885" s="9">
        <f>'Пр.4 Ведом23-25'!I550</f>
        <v>78</v>
      </c>
      <c r="J885" s="223"/>
      <c r="K885" s="223"/>
      <c r="L885" s="223"/>
      <c r="M885" s="223"/>
      <c r="N885" s="223"/>
    </row>
    <row r="886" spans="1:14" s="232" customFormat="1" ht="47.25" x14ac:dyDescent="0.25">
      <c r="A886" s="367" t="s">
        <v>885</v>
      </c>
      <c r="B886" s="370" t="s">
        <v>345</v>
      </c>
      <c r="C886" s="202" t="s">
        <v>135</v>
      </c>
      <c r="D886" s="369" t="s">
        <v>122</v>
      </c>
      <c r="E886" s="202" t="s">
        <v>94</v>
      </c>
      <c r="F886" s="2">
        <v>903</v>
      </c>
      <c r="G886" s="9">
        <f>G885</f>
        <v>78</v>
      </c>
      <c r="H886" s="9">
        <f t="shared" ref="H886:I886" si="419">H885</f>
        <v>78</v>
      </c>
      <c r="I886" s="9">
        <f t="shared" si="419"/>
        <v>78</v>
      </c>
      <c r="J886" s="223"/>
      <c r="K886" s="223"/>
      <c r="L886" s="223"/>
      <c r="M886" s="223"/>
      <c r="N886" s="223"/>
    </row>
    <row r="887" spans="1:14" s="232" customFormat="1" ht="31.5" x14ac:dyDescent="0.25">
      <c r="A887" s="323" t="s">
        <v>455</v>
      </c>
      <c r="B887" s="200" t="s">
        <v>321</v>
      </c>
      <c r="C887" s="204"/>
      <c r="D887" s="369"/>
      <c r="E887" s="204"/>
      <c r="F887" s="2"/>
      <c r="G887" s="35">
        <f>G888</f>
        <v>15</v>
      </c>
      <c r="H887" s="35">
        <f t="shared" ref="H887:I891" si="420">H888</f>
        <v>15</v>
      </c>
      <c r="I887" s="35">
        <f t="shared" si="420"/>
        <v>15</v>
      </c>
      <c r="J887" s="223"/>
      <c r="K887" s="223"/>
      <c r="L887" s="223"/>
      <c r="M887" s="223"/>
      <c r="N887" s="223"/>
    </row>
    <row r="888" spans="1:14" s="232" customFormat="1" ht="15.75" x14ac:dyDescent="0.25">
      <c r="A888" s="20" t="s">
        <v>83</v>
      </c>
      <c r="B888" s="370" t="s">
        <v>321</v>
      </c>
      <c r="C888" s="202" t="s">
        <v>84</v>
      </c>
      <c r="D888" s="369"/>
      <c r="E888" s="204"/>
      <c r="F888" s="2"/>
      <c r="G888" s="9">
        <f>G889</f>
        <v>15</v>
      </c>
      <c r="H888" s="9">
        <f t="shared" si="420"/>
        <v>15</v>
      </c>
      <c r="I888" s="9">
        <f t="shared" si="420"/>
        <v>15</v>
      </c>
      <c r="J888" s="223"/>
      <c r="K888" s="223"/>
      <c r="L888" s="223"/>
      <c r="M888" s="223"/>
      <c r="N888" s="223"/>
    </row>
    <row r="889" spans="1:14" s="232" customFormat="1" ht="15.75" x14ac:dyDescent="0.25">
      <c r="A889" s="20" t="s">
        <v>98</v>
      </c>
      <c r="B889" s="370" t="s">
        <v>321</v>
      </c>
      <c r="C889" s="202" t="s">
        <v>84</v>
      </c>
      <c r="D889" s="369" t="s">
        <v>99</v>
      </c>
      <c r="E889" s="204"/>
      <c r="F889" s="2"/>
      <c r="G889" s="9">
        <f>G890</f>
        <v>15</v>
      </c>
      <c r="H889" s="9">
        <f t="shared" si="420"/>
        <v>15</v>
      </c>
      <c r="I889" s="9">
        <f t="shared" si="420"/>
        <v>15</v>
      </c>
      <c r="J889" s="223"/>
      <c r="K889" s="223"/>
      <c r="L889" s="223"/>
      <c r="M889" s="223"/>
      <c r="N889" s="223"/>
    </row>
    <row r="890" spans="1:14" s="232" customFormat="1" ht="31.5" x14ac:dyDescent="0.25">
      <c r="A890" s="28" t="s">
        <v>277</v>
      </c>
      <c r="B890" s="370" t="s">
        <v>316</v>
      </c>
      <c r="C890" s="202" t="s">
        <v>84</v>
      </c>
      <c r="D890" s="369" t="s">
        <v>99</v>
      </c>
      <c r="E890" s="202"/>
      <c r="F890" s="2"/>
      <c r="G890" s="9">
        <f>G891</f>
        <v>15</v>
      </c>
      <c r="H890" s="9">
        <f t="shared" si="420"/>
        <v>15</v>
      </c>
      <c r="I890" s="9">
        <f t="shared" si="420"/>
        <v>15</v>
      </c>
      <c r="J890" s="223"/>
      <c r="K890" s="223"/>
      <c r="L890" s="223"/>
      <c r="M890" s="223"/>
      <c r="N890" s="223"/>
    </row>
    <row r="891" spans="1:14" s="232" customFormat="1" ht="31.5" x14ac:dyDescent="0.25">
      <c r="A891" s="367" t="s">
        <v>91</v>
      </c>
      <c r="B891" s="370" t="s">
        <v>316</v>
      </c>
      <c r="C891" s="202" t="s">
        <v>84</v>
      </c>
      <c r="D891" s="369" t="s">
        <v>99</v>
      </c>
      <c r="E891" s="202" t="s">
        <v>92</v>
      </c>
      <c r="F891" s="2"/>
      <c r="G891" s="9">
        <f>G892</f>
        <v>15</v>
      </c>
      <c r="H891" s="9">
        <f t="shared" si="420"/>
        <v>15</v>
      </c>
      <c r="I891" s="9">
        <f t="shared" si="420"/>
        <v>15</v>
      </c>
      <c r="J891" s="223"/>
      <c r="K891" s="223"/>
      <c r="L891" s="223"/>
      <c r="M891" s="223"/>
      <c r="N891" s="223"/>
    </row>
    <row r="892" spans="1:14" s="232" customFormat="1" ht="47.25" x14ac:dyDescent="0.25">
      <c r="A892" s="367" t="s">
        <v>93</v>
      </c>
      <c r="B892" s="370" t="s">
        <v>316</v>
      </c>
      <c r="C892" s="202" t="s">
        <v>84</v>
      </c>
      <c r="D892" s="369" t="s">
        <v>99</v>
      </c>
      <c r="E892" s="202" t="s">
        <v>94</v>
      </c>
      <c r="F892" s="2"/>
      <c r="G892" s="9">
        <f>'Пр.4 Ведом23-25'!G152</f>
        <v>15</v>
      </c>
      <c r="H892" s="9">
        <f>'Пр.4 Ведом23-25'!H152</f>
        <v>15</v>
      </c>
      <c r="I892" s="9">
        <f>'Пр.4 Ведом23-25'!I152</f>
        <v>15</v>
      </c>
      <c r="J892" s="223"/>
      <c r="K892" s="223"/>
      <c r="L892" s="223"/>
      <c r="M892" s="223"/>
      <c r="N892" s="223"/>
    </row>
    <row r="893" spans="1:14" s="232" customFormat="1" ht="31.5" x14ac:dyDescent="0.25">
      <c r="A893" s="20" t="s">
        <v>889</v>
      </c>
      <c r="B893" s="370" t="s">
        <v>316</v>
      </c>
      <c r="C893" s="202" t="s">
        <v>84</v>
      </c>
      <c r="D893" s="369" t="s">
        <v>99</v>
      </c>
      <c r="E893" s="202" t="s">
        <v>94</v>
      </c>
      <c r="F893" s="2">
        <v>902</v>
      </c>
      <c r="G893" s="9">
        <f>G892</f>
        <v>15</v>
      </c>
      <c r="H893" s="9">
        <f t="shared" ref="H893:I893" si="421">H892</f>
        <v>15</v>
      </c>
      <c r="I893" s="9">
        <f t="shared" si="421"/>
        <v>15</v>
      </c>
      <c r="J893" s="223"/>
      <c r="K893" s="223"/>
      <c r="L893" s="223"/>
      <c r="M893" s="223"/>
      <c r="N893" s="223"/>
    </row>
    <row r="894" spans="1:14" s="232" customFormat="1" ht="31.5" x14ac:dyDescent="0.25">
      <c r="A894" s="323" t="s">
        <v>708</v>
      </c>
      <c r="B894" s="200" t="s">
        <v>709</v>
      </c>
      <c r="C894" s="204"/>
      <c r="D894" s="369"/>
      <c r="E894" s="204"/>
      <c r="F894" s="2"/>
      <c r="G894" s="35">
        <f>G895+G901</f>
        <v>31.805</v>
      </c>
      <c r="H894" s="35">
        <f t="shared" ref="H894:I894" si="422">H895+H901</f>
        <v>0</v>
      </c>
      <c r="I894" s="35">
        <f t="shared" si="422"/>
        <v>0</v>
      </c>
      <c r="J894" s="223"/>
      <c r="K894" s="223"/>
      <c r="L894" s="223"/>
      <c r="M894" s="223"/>
      <c r="N894" s="223"/>
    </row>
    <row r="895" spans="1:14" s="232" customFormat="1" ht="31.5" hidden="1" x14ac:dyDescent="0.25">
      <c r="A895" s="367" t="s">
        <v>127</v>
      </c>
      <c r="B895" s="370" t="s">
        <v>709</v>
      </c>
      <c r="C895" s="202" t="s">
        <v>123</v>
      </c>
      <c r="D895" s="369"/>
      <c r="E895" s="204"/>
      <c r="F895" s="2"/>
      <c r="G895" s="9">
        <f>G896</f>
        <v>0</v>
      </c>
      <c r="H895" s="9">
        <f t="shared" ref="H895:I898" si="423">H896</f>
        <v>0</v>
      </c>
      <c r="I895" s="9">
        <f t="shared" si="423"/>
        <v>0</v>
      </c>
      <c r="J895" s="223"/>
      <c r="K895" s="223"/>
      <c r="L895" s="223"/>
      <c r="M895" s="223"/>
      <c r="N895" s="223"/>
    </row>
    <row r="896" spans="1:14" s="232" customFormat="1" ht="47.25" hidden="1" x14ac:dyDescent="0.25">
      <c r="A896" s="367" t="s">
        <v>646</v>
      </c>
      <c r="B896" s="370" t="s">
        <v>709</v>
      </c>
      <c r="C896" s="202" t="s">
        <v>123</v>
      </c>
      <c r="D896" s="369" t="s">
        <v>137</v>
      </c>
      <c r="E896" s="204"/>
      <c r="F896" s="2"/>
      <c r="G896" s="9">
        <f>G897</f>
        <v>0</v>
      </c>
      <c r="H896" s="9">
        <f t="shared" si="423"/>
        <v>0</v>
      </c>
      <c r="I896" s="9">
        <f t="shared" si="423"/>
        <v>0</v>
      </c>
      <c r="J896" s="223"/>
      <c r="K896" s="223"/>
      <c r="L896" s="223"/>
      <c r="M896" s="223"/>
      <c r="N896" s="223"/>
    </row>
    <row r="897" spans="1:14" s="232" customFormat="1" ht="15.75" hidden="1" x14ac:dyDescent="0.25">
      <c r="A897" s="367" t="s">
        <v>129</v>
      </c>
      <c r="B897" s="370" t="s">
        <v>710</v>
      </c>
      <c r="C897" s="202" t="s">
        <v>123</v>
      </c>
      <c r="D897" s="369" t="s">
        <v>137</v>
      </c>
      <c r="E897" s="202"/>
      <c r="F897" s="2"/>
      <c r="G897" s="9">
        <f>G898</f>
        <v>0</v>
      </c>
      <c r="H897" s="9">
        <f t="shared" si="423"/>
        <v>0</v>
      </c>
      <c r="I897" s="9">
        <f t="shared" si="423"/>
        <v>0</v>
      </c>
      <c r="J897" s="223"/>
      <c r="K897" s="223"/>
      <c r="L897" s="223"/>
      <c r="M897" s="223"/>
      <c r="N897" s="223"/>
    </row>
    <row r="898" spans="1:14" s="232" customFormat="1" ht="31.5" hidden="1" x14ac:dyDescent="0.25">
      <c r="A898" s="367" t="s">
        <v>91</v>
      </c>
      <c r="B898" s="370" t="s">
        <v>710</v>
      </c>
      <c r="C898" s="202" t="s">
        <v>123</v>
      </c>
      <c r="D898" s="369" t="s">
        <v>137</v>
      </c>
      <c r="E898" s="202" t="s">
        <v>92</v>
      </c>
      <c r="F898" s="2"/>
      <c r="G898" s="9">
        <f>G899</f>
        <v>0</v>
      </c>
      <c r="H898" s="9">
        <f t="shared" si="423"/>
        <v>0</v>
      </c>
      <c r="I898" s="9">
        <f t="shared" si="423"/>
        <v>0</v>
      </c>
      <c r="J898" s="223"/>
      <c r="K898" s="223"/>
      <c r="L898" s="223"/>
      <c r="M898" s="223"/>
      <c r="N898" s="223"/>
    </row>
    <row r="899" spans="1:14" s="232" customFormat="1" ht="47.25" hidden="1" x14ac:dyDescent="0.25">
      <c r="A899" s="367" t="s">
        <v>93</v>
      </c>
      <c r="B899" s="370" t="s">
        <v>710</v>
      </c>
      <c r="C899" s="202" t="s">
        <v>123</v>
      </c>
      <c r="D899" s="369" t="s">
        <v>137</v>
      </c>
      <c r="E899" s="202" t="s">
        <v>94</v>
      </c>
      <c r="F899" s="3"/>
      <c r="G899" s="9">
        <f>'Пр.4 Ведом23-25'!G200</f>
        <v>0</v>
      </c>
      <c r="H899" s="9">
        <f>'Пр.4 Ведом23-25'!H200</f>
        <v>0</v>
      </c>
      <c r="I899" s="9">
        <f>'Пр.4 Ведом23-25'!I200</f>
        <v>0</v>
      </c>
      <c r="J899" s="223"/>
      <c r="K899" s="223"/>
      <c r="L899" s="223"/>
      <c r="M899" s="223"/>
      <c r="N899" s="223"/>
    </row>
    <row r="900" spans="1:14" s="232" customFormat="1" ht="31.5" hidden="1" x14ac:dyDescent="0.25">
      <c r="A900" s="20" t="s">
        <v>889</v>
      </c>
      <c r="B900" s="370" t="s">
        <v>710</v>
      </c>
      <c r="C900" s="202" t="s">
        <v>123</v>
      </c>
      <c r="D900" s="369" t="s">
        <v>137</v>
      </c>
      <c r="E900" s="202" t="s">
        <v>94</v>
      </c>
      <c r="F900" s="2">
        <v>902</v>
      </c>
      <c r="G900" s="9">
        <f>G899</f>
        <v>0</v>
      </c>
      <c r="H900" s="9">
        <f t="shared" ref="H900:I900" si="424">H899</f>
        <v>0</v>
      </c>
      <c r="I900" s="9">
        <f t="shared" si="424"/>
        <v>0</v>
      </c>
      <c r="J900" s="223"/>
      <c r="K900" s="223"/>
      <c r="L900" s="223"/>
      <c r="M900" s="223"/>
      <c r="N900" s="223"/>
    </row>
    <row r="901" spans="1:14" s="67" customFormat="1" ht="15.75" x14ac:dyDescent="0.25">
      <c r="A901" s="20" t="s">
        <v>136</v>
      </c>
      <c r="B901" s="370" t="s">
        <v>709</v>
      </c>
      <c r="C901" s="370" t="s">
        <v>137</v>
      </c>
      <c r="D901" s="369"/>
      <c r="E901" s="370"/>
      <c r="F901" s="2"/>
      <c r="G901" s="9">
        <f>G902</f>
        <v>31.805</v>
      </c>
      <c r="H901" s="9">
        <f t="shared" ref="H901:I901" si="425">H902</f>
        <v>0</v>
      </c>
      <c r="I901" s="9">
        <f t="shared" si="425"/>
        <v>0</v>
      </c>
      <c r="J901" s="223"/>
      <c r="K901" s="223"/>
      <c r="L901" s="223"/>
      <c r="M901" s="223"/>
      <c r="N901" s="223"/>
    </row>
    <row r="902" spans="1:14" s="67" customFormat="1" ht="15.75" x14ac:dyDescent="0.25">
      <c r="A902" s="367" t="s">
        <v>145</v>
      </c>
      <c r="B902" s="370" t="s">
        <v>709</v>
      </c>
      <c r="C902" s="202" t="s">
        <v>137</v>
      </c>
      <c r="D902" s="369" t="s">
        <v>86</v>
      </c>
      <c r="E902" s="202"/>
      <c r="F902" s="2"/>
      <c r="G902" s="9">
        <f>G903+G907</f>
        <v>31.805</v>
      </c>
      <c r="H902" s="9">
        <f t="shared" ref="H902:I902" si="426">H903+H907</f>
        <v>0</v>
      </c>
      <c r="I902" s="9">
        <f t="shared" si="426"/>
        <v>0</v>
      </c>
      <c r="J902" s="223"/>
      <c r="K902" s="223"/>
      <c r="L902" s="223"/>
      <c r="M902" s="223"/>
      <c r="N902" s="223"/>
    </row>
    <row r="903" spans="1:14" s="232" customFormat="1" ht="15.75" hidden="1" x14ac:dyDescent="0.25">
      <c r="A903" s="367" t="s">
        <v>129</v>
      </c>
      <c r="B903" s="370" t="s">
        <v>710</v>
      </c>
      <c r="C903" s="202" t="s">
        <v>137</v>
      </c>
      <c r="D903" s="369" t="s">
        <v>86</v>
      </c>
      <c r="E903" s="202"/>
      <c r="F903" s="2"/>
      <c r="G903" s="9">
        <f>G904</f>
        <v>0</v>
      </c>
      <c r="H903" s="9">
        <f t="shared" ref="H903:I904" si="427">H904</f>
        <v>0</v>
      </c>
      <c r="I903" s="9">
        <f t="shared" si="427"/>
        <v>0</v>
      </c>
      <c r="J903" s="223"/>
      <c r="K903" s="223"/>
      <c r="L903" s="223"/>
      <c r="M903" s="223"/>
      <c r="N903" s="223"/>
    </row>
    <row r="904" spans="1:14" s="232" customFormat="1" ht="31.5" hidden="1" x14ac:dyDescent="0.25">
      <c r="A904" s="367" t="s">
        <v>91</v>
      </c>
      <c r="B904" s="370" t="s">
        <v>710</v>
      </c>
      <c r="C904" s="202" t="s">
        <v>137</v>
      </c>
      <c r="D904" s="369" t="s">
        <v>86</v>
      </c>
      <c r="E904" s="202" t="s">
        <v>92</v>
      </c>
      <c r="F904" s="2"/>
      <c r="G904" s="9">
        <f>G905</f>
        <v>0</v>
      </c>
      <c r="H904" s="9">
        <f t="shared" si="427"/>
        <v>0</v>
      </c>
      <c r="I904" s="9">
        <f t="shared" si="427"/>
        <v>0</v>
      </c>
      <c r="J904" s="223"/>
      <c r="K904" s="223"/>
      <c r="L904" s="223"/>
      <c r="M904" s="223"/>
      <c r="N904" s="223"/>
    </row>
    <row r="905" spans="1:14" s="232" customFormat="1" ht="47.25" hidden="1" x14ac:dyDescent="0.25">
      <c r="A905" s="367" t="s">
        <v>93</v>
      </c>
      <c r="B905" s="370" t="s">
        <v>710</v>
      </c>
      <c r="C905" s="202" t="s">
        <v>137</v>
      </c>
      <c r="D905" s="369" t="s">
        <v>86</v>
      </c>
      <c r="E905" s="202" t="s">
        <v>94</v>
      </c>
      <c r="F905" s="2"/>
      <c r="G905" s="9">
        <f>'Пр.4 Ведом23-25'!G244</f>
        <v>0</v>
      </c>
      <c r="H905" s="9">
        <f>'Пр.4 Ведом23-25'!H244</f>
        <v>0</v>
      </c>
      <c r="I905" s="9">
        <f>'Пр.4 Ведом23-25'!I244</f>
        <v>0</v>
      </c>
      <c r="J905" s="223"/>
      <c r="K905" s="223"/>
      <c r="L905" s="223"/>
      <c r="M905" s="223"/>
      <c r="N905" s="223"/>
    </row>
    <row r="906" spans="1:14" s="232" customFormat="1" ht="31.5" hidden="1" x14ac:dyDescent="0.25">
      <c r="A906" s="20" t="s">
        <v>889</v>
      </c>
      <c r="B906" s="370" t="s">
        <v>710</v>
      </c>
      <c r="C906" s="202" t="s">
        <v>137</v>
      </c>
      <c r="D906" s="369" t="s">
        <v>86</v>
      </c>
      <c r="E906" s="202" t="s">
        <v>94</v>
      </c>
      <c r="F906" s="2">
        <v>902</v>
      </c>
      <c r="G906" s="9">
        <f>G905</f>
        <v>0</v>
      </c>
      <c r="H906" s="9">
        <f t="shared" ref="H906:I906" si="428">H905</f>
        <v>0</v>
      </c>
      <c r="I906" s="9">
        <f t="shared" si="428"/>
        <v>0</v>
      </c>
      <c r="J906" s="223"/>
      <c r="K906" s="223"/>
      <c r="L906" s="223"/>
      <c r="M906" s="223"/>
      <c r="N906" s="223"/>
    </row>
    <row r="907" spans="1:14" s="232" customFormat="1" ht="63" x14ac:dyDescent="0.25">
      <c r="A907" s="367" t="s">
        <v>837</v>
      </c>
      <c r="B907" s="370" t="s">
        <v>719</v>
      </c>
      <c r="C907" s="202" t="s">
        <v>137</v>
      </c>
      <c r="D907" s="369" t="s">
        <v>86</v>
      </c>
      <c r="E907" s="202"/>
      <c r="F907" s="2"/>
      <c r="G907" s="9">
        <f>G908</f>
        <v>31.805</v>
      </c>
      <c r="H907" s="9">
        <f t="shared" ref="H907:I908" si="429">H908</f>
        <v>0</v>
      </c>
      <c r="I907" s="9">
        <f t="shared" si="429"/>
        <v>0</v>
      </c>
      <c r="J907" s="223"/>
      <c r="K907" s="223"/>
      <c r="L907" s="223"/>
      <c r="M907" s="223"/>
      <c r="N907" s="223"/>
    </row>
    <row r="908" spans="1:14" s="232" customFormat="1" ht="31.5" x14ac:dyDescent="0.25">
      <c r="A908" s="367" t="s">
        <v>140</v>
      </c>
      <c r="B908" s="370" t="s">
        <v>719</v>
      </c>
      <c r="C908" s="202" t="s">
        <v>137</v>
      </c>
      <c r="D908" s="369" t="s">
        <v>86</v>
      </c>
      <c r="E908" s="202" t="s">
        <v>141</v>
      </c>
      <c r="F908" s="2"/>
      <c r="G908" s="9">
        <f>G909</f>
        <v>31.805</v>
      </c>
      <c r="H908" s="9">
        <f t="shared" si="429"/>
        <v>0</v>
      </c>
      <c r="I908" s="9">
        <f t="shared" si="429"/>
        <v>0</v>
      </c>
      <c r="J908" s="223"/>
      <c r="K908" s="223"/>
      <c r="L908" s="223"/>
      <c r="M908" s="223"/>
      <c r="N908" s="223"/>
    </row>
    <row r="909" spans="1:14" s="232" customFormat="1" ht="31.5" x14ac:dyDescent="0.25">
      <c r="A909" s="367" t="s">
        <v>142</v>
      </c>
      <c r="B909" s="370" t="s">
        <v>719</v>
      </c>
      <c r="C909" s="202" t="s">
        <v>137</v>
      </c>
      <c r="D909" s="369" t="s">
        <v>86</v>
      </c>
      <c r="E909" s="202" t="s">
        <v>143</v>
      </c>
      <c r="F909" s="2"/>
      <c r="G909" s="9">
        <f>'Пр.4 Ведом23-25'!G247</f>
        <v>31.805</v>
      </c>
      <c r="H909" s="9">
        <f>'Пр.4 Ведом23-25'!H247</f>
        <v>0</v>
      </c>
      <c r="I909" s="9">
        <f>'Пр.4 Ведом23-25'!I247</f>
        <v>0</v>
      </c>
      <c r="J909" s="223"/>
      <c r="K909" s="223"/>
      <c r="L909" s="223"/>
      <c r="M909" s="223"/>
      <c r="N909" s="223"/>
    </row>
    <row r="910" spans="1:14" s="232" customFormat="1" ht="31.5" x14ac:dyDescent="0.25">
      <c r="A910" s="20" t="s">
        <v>889</v>
      </c>
      <c r="B910" s="370" t="s">
        <v>719</v>
      </c>
      <c r="C910" s="202" t="s">
        <v>137</v>
      </c>
      <c r="D910" s="369" t="s">
        <v>86</v>
      </c>
      <c r="E910" s="202" t="s">
        <v>143</v>
      </c>
      <c r="F910" s="2">
        <v>902</v>
      </c>
      <c r="G910" s="9">
        <f>G909</f>
        <v>31.805</v>
      </c>
      <c r="H910" s="9">
        <f t="shared" ref="H910:I910" si="430">H909</f>
        <v>0</v>
      </c>
      <c r="I910" s="9">
        <f t="shared" si="430"/>
        <v>0</v>
      </c>
      <c r="J910" s="223"/>
      <c r="K910" s="223"/>
      <c r="L910" s="223"/>
      <c r="M910" s="223"/>
      <c r="N910" s="223"/>
    </row>
    <row r="911" spans="1:14" s="232" customFormat="1" ht="63" x14ac:dyDescent="0.25">
      <c r="A911" s="199" t="s">
        <v>916</v>
      </c>
      <c r="B911" s="200" t="s">
        <v>265</v>
      </c>
      <c r="C911" s="204"/>
      <c r="D911" s="6"/>
      <c r="E911" s="204"/>
      <c r="F911" s="3"/>
      <c r="G911" s="35">
        <f>G912+G918</f>
        <v>34211.454880000005</v>
      </c>
      <c r="H911" s="35">
        <f t="shared" ref="H911:I911" si="431">H912+H918</f>
        <v>0</v>
      </c>
      <c r="I911" s="35">
        <f t="shared" si="431"/>
        <v>0</v>
      </c>
      <c r="J911" s="223"/>
      <c r="K911" s="223"/>
      <c r="L911" s="223"/>
      <c r="M911" s="223"/>
      <c r="N911" s="223"/>
    </row>
    <row r="912" spans="1:14" s="232" customFormat="1" ht="31.5" x14ac:dyDescent="0.25">
      <c r="A912" s="199" t="s">
        <v>490</v>
      </c>
      <c r="B912" s="200" t="s">
        <v>502</v>
      </c>
      <c r="C912" s="204"/>
      <c r="D912" s="6"/>
      <c r="E912" s="204"/>
      <c r="F912" s="3"/>
      <c r="G912" s="35">
        <f>G913</f>
        <v>34068.758400000006</v>
      </c>
      <c r="H912" s="35">
        <f t="shared" ref="H912:I915" si="432">H913</f>
        <v>0</v>
      </c>
      <c r="I912" s="35">
        <f t="shared" si="432"/>
        <v>0</v>
      </c>
      <c r="J912" s="223"/>
      <c r="K912" s="223"/>
      <c r="L912" s="223"/>
      <c r="M912" s="223"/>
      <c r="N912" s="223"/>
    </row>
    <row r="913" spans="1:14" s="232" customFormat="1" ht="15.75" x14ac:dyDescent="0.25">
      <c r="A913" s="367" t="s">
        <v>219</v>
      </c>
      <c r="B913" s="370" t="s">
        <v>502</v>
      </c>
      <c r="C913" s="202" t="s">
        <v>132</v>
      </c>
      <c r="D913" s="369" t="s">
        <v>123</v>
      </c>
      <c r="E913" s="202"/>
      <c r="F913" s="447"/>
      <c r="G913" s="9">
        <f>G914</f>
        <v>34068.758400000006</v>
      </c>
      <c r="H913" s="9">
        <f t="shared" si="432"/>
        <v>0</v>
      </c>
      <c r="I913" s="9">
        <f t="shared" si="432"/>
        <v>0</v>
      </c>
      <c r="J913" s="223"/>
      <c r="K913" s="223"/>
      <c r="L913" s="223"/>
      <c r="M913" s="223"/>
      <c r="N913" s="223"/>
    </row>
    <row r="914" spans="1:14" s="232" customFormat="1" ht="31.5" x14ac:dyDescent="0.25">
      <c r="A914" s="20" t="s">
        <v>1039</v>
      </c>
      <c r="B914" s="370" t="s">
        <v>305</v>
      </c>
      <c r="C914" s="202" t="s">
        <v>132</v>
      </c>
      <c r="D914" s="369" t="s">
        <v>123</v>
      </c>
      <c r="E914" s="202"/>
      <c r="F914" s="447"/>
      <c r="G914" s="9">
        <f>G915</f>
        <v>34068.758400000006</v>
      </c>
      <c r="H914" s="9">
        <f t="shared" si="432"/>
        <v>0</v>
      </c>
      <c r="I914" s="9">
        <f t="shared" si="432"/>
        <v>0</v>
      </c>
      <c r="J914" s="223"/>
      <c r="K914" s="223"/>
      <c r="L914" s="223"/>
      <c r="M914" s="223"/>
      <c r="N914" s="223"/>
    </row>
    <row r="915" spans="1:14" s="232" customFormat="1" ht="31.5" x14ac:dyDescent="0.25">
      <c r="A915" s="367" t="s">
        <v>91</v>
      </c>
      <c r="B915" s="370" t="s">
        <v>305</v>
      </c>
      <c r="C915" s="202" t="s">
        <v>132</v>
      </c>
      <c r="D915" s="369" t="s">
        <v>123</v>
      </c>
      <c r="E915" s="202" t="s">
        <v>92</v>
      </c>
      <c r="F915" s="447"/>
      <c r="G915" s="9">
        <f>G916</f>
        <v>34068.758400000006</v>
      </c>
      <c r="H915" s="9">
        <f t="shared" si="432"/>
        <v>0</v>
      </c>
      <c r="I915" s="9">
        <f t="shared" si="432"/>
        <v>0</v>
      </c>
      <c r="J915" s="223"/>
      <c r="K915" s="223"/>
      <c r="L915" s="223"/>
      <c r="M915" s="223"/>
      <c r="N915" s="223"/>
    </row>
    <row r="916" spans="1:14" s="232" customFormat="1" ht="47.25" x14ac:dyDescent="0.25">
      <c r="A916" s="367" t="s">
        <v>93</v>
      </c>
      <c r="B916" s="370" t="s">
        <v>305</v>
      </c>
      <c r="C916" s="202" t="s">
        <v>132</v>
      </c>
      <c r="D916" s="369" t="s">
        <v>123</v>
      </c>
      <c r="E916" s="202" t="s">
        <v>94</v>
      </c>
      <c r="F916" s="447"/>
      <c r="G916" s="9">
        <f>'Пр.4 Ведом23-25'!G1117</f>
        <v>34068.758400000006</v>
      </c>
      <c r="H916" s="9">
        <f>'Пр.4 Ведом23-25'!H1117</f>
        <v>0</v>
      </c>
      <c r="I916" s="9">
        <f>'Пр.4 Ведом23-25'!I1117</f>
        <v>0</v>
      </c>
      <c r="J916" s="223"/>
      <c r="K916" s="223"/>
      <c r="L916" s="223"/>
      <c r="M916" s="223"/>
      <c r="N916" s="223"/>
    </row>
    <row r="917" spans="1:14" s="232" customFormat="1" ht="47.25" x14ac:dyDescent="0.25">
      <c r="A917" s="28" t="s">
        <v>886</v>
      </c>
      <c r="B917" s="370" t="s">
        <v>305</v>
      </c>
      <c r="C917" s="202" t="s">
        <v>132</v>
      </c>
      <c r="D917" s="369" t="s">
        <v>123</v>
      </c>
      <c r="E917" s="202" t="s">
        <v>94</v>
      </c>
      <c r="F917" s="447">
        <v>908</v>
      </c>
      <c r="G917" s="9">
        <f>G916</f>
        <v>34068.758400000006</v>
      </c>
      <c r="H917" s="9">
        <f t="shared" ref="H917:I917" si="433">H916</f>
        <v>0</v>
      </c>
      <c r="I917" s="9">
        <f t="shared" si="433"/>
        <v>0</v>
      </c>
      <c r="J917" s="223"/>
      <c r="K917" s="223"/>
      <c r="L917" s="223"/>
      <c r="M917" s="223"/>
      <c r="N917" s="223"/>
    </row>
    <row r="918" spans="1:14" s="232" customFormat="1" ht="47.25" x14ac:dyDescent="0.25">
      <c r="A918" s="199" t="s">
        <v>1079</v>
      </c>
      <c r="B918" s="200" t="s">
        <v>729</v>
      </c>
      <c r="C918" s="204" t="s">
        <v>132</v>
      </c>
      <c r="D918" s="6" t="s">
        <v>123</v>
      </c>
      <c r="E918" s="204"/>
      <c r="F918" s="3"/>
      <c r="G918" s="35">
        <f>G919</f>
        <v>142.69648000000001</v>
      </c>
      <c r="H918" s="35">
        <f t="shared" ref="H918:I920" si="434">H919</f>
        <v>0</v>
      </c>
      <c r="I918" s="35">
        <f t="shared" si="434"/>
        <v>0</v>
      </c>
      <c r="J918" s="223"/>
      <c r="K918" s="223"/>
      <c r="L918" s="223"/>
      <c r="M918" s="223"/>
      <c r="N918" s="223"/>
    </row>
    <row r="919" spans="1:14" s="232" customFormat="1" ht="110.25" x14ac:dyDescent="0.25">
      <c r="A919" s="367" t="s">
        <v>736</v>
      </c>
      <c r="B919" s="370" t="s">
        <v>730</v>
      </c>
      <c r="C919" s="202" t="s">
        <v>132</v>
      </c>
      <c r="D919" s="369" t="s">
        <v>123</v>
      </c>
      <c r="E919" s="202"/>
      <c r="F919" s="477"/>
      <c r="G919" s="9">
        <f>G920</f>
        <v>142.69648000000001</v>
      </c>
      <c r="H919" s="9">
        <f t="shared" si="434"/>
        <v>0</v>
      </c>
      <c r="I919" s="9">
        <f t="shared" si="434"/>
        <v>0</v>
      </c>
      <c r="J919" s="223"/>
      <c r="K919" s="223"/>
      <c r="L919" s="223"/>
      <c r="M919" s="223"/>
      <c r="N919" s="223"/>
    </row>
    <row r="920" spans="1:14" s="232" customFormat="1" ht="31.5" x14ac:dyDescent="0.25">
      <c r="A920" s="367" t="s">
        <v>91</v>
      </c>
      <c r="B920" s="370" t="s">
        <v>730</v>
      </c>
      <c r="C920" s="202" t="s">
        <v>132</v>
      </c>
      <c r="D920" s="369" t="s">
        <v>123</v>
      </c>
      <c r="E920" s="202" t="s">
        <v>92</v>
      </c>
      <c r="F920" s="477"/>
      <c r="G920" s="9">
        <f>G921</f>
        <v>142.69648000000001</v>
      </c>
      <c r="H920" s="9">
        <f t="shared" si="434"/>
        <v>0</v>
      </c>
      <c r="I920" s="9">
        <f t="shared" si="434"/>
        <v>0</v>
      </c>
      <c r="J920" s="223"/>
      <c r="K920" s="223"/>
      <c r="L920" s="223"/>
      <c r="M920" s="223"/>
      <c r="N920" s="223"/>
    </row>
    <row r="921" spans="1:14" s="232" customFormat="1" ht="47.25" x14ac:dyDescent="0.25">
      <c r="A921" s="367" t="s">
        <v>93</v>
      </c>
      <c r="B921" s="370" t="s">
        <v>730</v>
      </c>
      <c r="C921" s="202" t="s">
        <v>132</v>
      </c>
      <c r="D921" s="369" t="s">
        <v>123</v>
      </c>
      <c r="E921" s="202" t="s">
        <v>94</v>
      </c>
      <c r="F921" s="477"/>
      <c r="G921" s="9">
        <f>'Пр.4 Ведом23-25'!G1121</f>
        <v>142.69648000000001</v>
      </c>
      <c r="H921" s="9">
        <f>'Пр.4 Ведом23-25'!H1121</f>
        <v>0</v>
      </c>
      <c r="I921" s="9">
        <f>'Пр.4 Ведом23-25'!I1121</f>
        <v>0</v>
      </c>
      <c r="J921" s="223"/>
      <c r="K921" s="223"/>
      <c r="L921" s="223"/>
      <c r="M921" s="223"/>
      <c r="N921" s="223"/>
    </row>
    <row r="922" spans="1:14" s="232" customFormat="1" ht="47.25" x14ac:dyDescent="0.25">
      <c r="A922" s="28" t="s">
        <v>886</v>
      </c>
      <c r="B922" s="370" t="s">
        <v>730</v>
      </c>
      <c r="C922" s="202" t="s">
        <v>132</v>
      </c>
      <c r="D922" s="369" t="s">
        <v>123</v>
      </c>
      <c r="E922" s="202" t="s">
        <v>94</v>
      </c>
      <c r="F922" s="477">
        <v>908</v>
      </c>
      <c r="G922" s="9">
        <f>G921</f>
        <v>142.69648000000001</v>
      </c>
      <c r="H922" s="9">
        <f t="shared" ref="H922:I922" si="435">H921</f>
        <v>0</v>
      </c>
      <c r="I922" s="9">
        <f t="shared" si="435"/>
        <v>0</v>
      </c>
      <c r="J922" s="223"/>
      <c r="K922" s="223"/>
      <c r="L922" s="223"/>
      <c r="M922" s="223"/>
      <c r="N922" s="223"/>
    </row>
    <row r="923" spans="1:14" s="232" customFormat="1" ht="78.75" x14ac:dyDescent="0.25">
      <c r="A923" s="230" t="s">
        <v>912</v>
      </c>
      <c r="B923" s="107" t="s">
        <v>296</v>
      </c>
      <c r="C923" s="7"/>
      <c r="D923" s="369"/>
      <c r="E923" s="370"/>
      <c r="F923" s="2"/>
      <c r="G923" s="35">
        <f>G924</f>
        <v>45</v>
      </c>
      <c r="H923" s="35">
        <f t="shared" ref="H923:I926" si="436">H924</f>
        <v>45</v>
      </c>
      <c r="I923" s="35">
        <f t="shared" si="436"/>
        <v>35</v>
      </c>
      <c r="J923" s="223"/>
      <c r="K923" s="223"/>
      <c r="L923" s="223"/>
      <c r="M923" s="223"/>
      <c r="N923" s="223"/>
    </row>
    <row r="924" spans="1:14" s="232" customFormat="1" ht="47.25" x14ac:dyDescent="0.25">
      <c r="A924" s="120" t="s">
        <v>322</v>
      </c>
      <c r="B924" s="107" t="s">
        <v>496</v>
      </c>
      <c r="C924" s="7"/>
      <c r="D924" s="369"/>
      <c r="E924" s="370"/>
      <c r="F924" s="2"/>
      <c r="G924" s="35">
        <f>G925</f>
        <v>45</v>
      </c>
      <c r="H924" s="35">
        <f t="shared" si="436"/>
        <v>45</v>
      </c>
      <c r="I924" s="35">
        <f t="shared" si="436"/>
        <v>35</v>
      </c>
      <c r="J924" s="223"/>
      <c r="K924" s="223"/>
      <c r="L924" s="223"/>
      <c r="M924" s="223"/>
      <c r="N924" s="223"/>
    </row>
    <row r="925" spans="1:14" s="232" customFormat="1" ht="15.75" x14ac:dyDescent="0.25">
      <c r="A925" s="20" t="s">
        <v>83</v>
      </c>
      <c r="B925" s="488" t="s">
        <v>496</v>
      </c>
      <c r="C925" s="8" t="s">
        <v>84</v>
      </c>
      <c r="D925" s="369"/>
      <c r="E925" s="370"/>
      <c r="F925" s="2"/>
      <c r="G925" s="9">
        <f>G926</f>
        <v>45</v>
      </c>
      <c r="H925" s="9">
        <f t="shared" si="436"/>
        <v>45</v>
      </c>
      <c r="I925" s="9">
        <f t="shared" si="436"/>
        <v>35</v>
      </c>
      <c r="J925" s="223"/>
      <c r="K925" s="223"/>
      <c r="L925" s="223"/>
      <c r="M925" s="223"/>
      <c r="N925" s="223"/>
    </row>
    <row r="926" spans="1:14" s="232" customFormat="1" ht="15.75" x14ac:dyDescent="0.25">
      <c r="A926" s="20" t="s">
        <v>98</v>
      </c>
      <c r="B926" s="488" t="s">
        <v>496</v>
      </c>
      <c r="C926" s="8" t="s">
        <v>84</v>
      </c>
      <c r="D926" s="369" t="s">
        <v>99</v>
      </c>
      <c r="E926" s="370"/>
      <c r="F926" s="2"/>
      <c r="G926" s="9">
        <f>G927</f>
        <v>45</v>
      </c>
      <c r="H926" s="9">
        <f t="shared" si="436"/>
        <v>45</v>
      </c>
      <c r="I926" s="9">
        <f t="shared" si="436"/>
        <v>35</v>
      </c>
      <c r="J926" s="223"/>
      <c r="K926" s="223"/>
      <c r="L926" s="223"/>
      <c r="M926" s="223"/>
      <c r="N926" s="223"/>
    </row>
    <row r="927" spans="1:14" s="232" customFormat="1" ht="31.5" x14ac:dyDescent="0.25">
      <c r="A927" s="90" t="s">
        <v>111</v>
      </c>
      <c r="B927" s="488" t="s">
        <v>323</v>
      </c>
      <c r="C927" s="8" t="s">
        <v>84</v>
      </c>
      <c r="D927" s="369" t="s">
        <v>99</v>
      </c>
      <c r="E927" s="370"/>
      <c r="F927" s="2"/>
      <c r="G927" s="9">
        <f>G928+G931+G934+G937</f>
        <v>45</v>
      </c>
      <c r="H927" s="9">
        <f t="shared" ref="H927:I927" si="437">H928+H931+H934+H937</f>
        <v>45</v>
      </c>
      <c r="I927" s="9">
        <f t="shared" si="437"/>
        <v>35</v>
      </c>
      <c r="J927" s="223"/>
      <c r="K927" s="223"/>
      <c r="L927" s="223"/>
      <c r="M927" s="223"/>
      <c r="N927" s="223"/>
    </row>
    <row r="928" spans="1:14" s="232" customFormat="1" ht="31.5" x14ac:dyDescent="0.25">
      <c r="A928" s="367" t="s">
        <v>91</v>
      </c>
      <c r="B928" s="488" t="s">
        <v>323</v>
      </c>
      <c r="C928" s="8" t="s">
        <v>84</v>
      </c>
      <c r="D928" s="369" t="s">
        <v>99</v>
      </c>
      <c r="E928" s="8" t="s">
        <v>92</v>
      </c>
      <c r="F928" s="2"/>
      <c r="G928" s="9">
        <f>G929</f>
        <v>5</v>
      </c>
      <c r="H928" s="9">
        <f t="shared" ref="H928:I928" si="438">H929</f>
        <v>5</v>
      </c>
      <c r="I928" s="9">
        <f t="shared" si="438"/>
        <v>5</v>
      </c>
      <c r="J928" s="223"/>
      <c r="K928" s="223"/>
      <c r="L928" s="223"/>
      <c r="M928" s="223"/>
      <c r="N928" s="223"/>
    </row>
    <row r="929" spans="1:14" s="232" customFormat="1" ht="47.25" x14ac:dyDescent="0.25">
      <c r="A929" s="367" t="s">
        <v>93</v>
      </c>
      <c r="B929" s="488" t="s">
        <v>323</v>
      </c>
      <c r="C929" s="8" t="s">
        <v>84</v>
      </c>
      <c r="D929" s="369" t="s">
        <v>99</v>
      </c>
      <c r="E929" s="8" t="s">
        <v>94</v>
      </c>
      <c r="F929" s="2"/>
      <c r="G929" s="9">
        <f>'Пр.4 Ведом23-25'!G157</f>
        <v>5</v>
      </c>
      <c r="H929" s="9">
        <f>'Пр.4 Ведом23-25'!H157</f>
        <v>5</v>
      </c>
      <c r="I929" s="9">
        <f>'Пр.4 Ведом23-25'!I157</f>
        <v>5</v>
      </c>
      <c r="J929" s="223"/>
      <c r="K929" s="223"/>
      <c r="L929" s="223"/>
      <c r="M929" s="223"/>
      <c r="N929" s="223"/>
    </row>
    <row r="930" spans="1:14" s="232" customFormat="1" ht="31.5" x14ac:dyDescent="0.25">
      <c r="A930" s="20" t="s">
        <v>889</v>
      </c>
      <c r="B930" s="488" t="s">
        <v>323</v>
      </c>
      <c r="C930" s="8" t="s">
        <v>84</v>
      </c>
      <c r="D930" s="369" t="s">
        <v>99</v>
      </c>
      <c r="E930" s="8" t="s">
        <v>94</v>
      </c>
      <c r="F930" s="2">
        <v>902</v>
      </c>
      <c r="G930" s="9">
        <f>G929</f>
        <v>5</v>
      </c>
      <c r="H930" s="9">
        <f t="shared" ref="H930:I930" si="439">H929</f>
        <v>5</v>
      </c>
      <c r="I930" s="9">
        <f t="shared" si="439"/>
        <v>5</v>
      </c>
      <c r="J930" s="223"/>
      <c r="K930" s="223"/>
      <c r="L930" s="223"/>
      <c r="M930" s="223"/>
      <c r="N930" s="223"/>
    </row>
    <row r="931" spans="1:14" s="232" customFormat="1" ht="31.5" x14ac:dyDescent="0.25">
      <c r="A931" s="367" t="s">
        <v>91</v>
      </c>
      <c r="B931" s="488" t="s">
        <v>323</v>
      </c>
      <c r="C931" s="8" t="s">
        <v>84</v>
      </c>
      <c r="D931" s="369" t="s">
        <v>99</v>
      </c>
      <c r="E931" s="8" t="s">
        <v>92</v>
      </c>
      <c r="F931" s="2"/>
      <c r="G931" s="9">
        <f>G932</f>
        <v>0</v>
      </c>
      <c r="H931" s="9">
        <f t="shared" ref="H931:I931" si="440">H932</f>
        <v>40</v>
      </c>
      <c r="I931" s="9">
        <f t="shared" si="440"/>
        <v>0</v>
      </c>
      <c r="J931" s="223"/>
      <c r="K931" s="223"/>
      <c r="L931" s="223"/>
      <c r="M931" s="223"/>
      <c r="N931" s="223"/>
    </row>
    <row r="932" spans="1:14" s="232" customFormat="1" ht="47.25" x14ac:dyDescent="0.25">
      <c r="A932" s="367" t="s">
        <v>93</v>
      </c>
      <c r="B932" s="488" t="s">
        <v>323</v>
      </c>
      <c r="C932" s="8" t="s">
        <v>84</v>
      </c>
      <c r="D932" s="369" t="s">
        <v>99</v>
      </c>
      <c r="E932" s="8" t="s">
        <v>94</v>
      </c>
      <c r="F932" s="2"/>
      <c r="G932" s="9">
        <f>'Пр.4 Ведом23-25'!G289</f>
        <v>0</v>
      </c>
      <c r="H932" s="9">
        <f>'Пр.4 Ведом23-25'!H289</f>
        <v>40</v>
      </c>
      <c r="I932" s="9">
        <f>'Пр.4 Ведом23-25'!I289</f>
        <v>0</v>
      </c>
      <c r="J932" s="223"/>
      <c r="K932" s="223"/>
      <c r="L932" s="223"/>
      <c r="M932" s="223"/>
      <c r="N932" s="223"/>
    </row>
    <row r="933" spans="1:14" s="232" customFormat="1" ht="47.25" x14ac:dyDescent="0.25">
      <c r="A933" s="367" t="s">
        <v>885</v>
      </c>
      <c r="B933" s="488" t="s">
        <v>323</v>
      </c>
      <c r="C933" s="8" t="s">
        <v>84</v>
      </c>
      <c r="D933" s="369" t="s">
        <v>99</v>
      </c>
      <c r="E933" s="8" t="s">
        <v>94</v>
      </c>
      <c r="F933" s="2">
        <v>903</v>
      </c>
      <c r="G933" s="9">
        <f>G932</f>
        <v>0</v>
      </c>
      <c r="H933" s="9">
        <f t="shared" ref="H933:I933" si="441">H932</f>
        <v>40</v>
      </c>
      <c r="I933" s="9">
        <f t="shared" si="441"/>
        <v>0</v>
      </c>
      <c r="J933" s="223"/>
      <c r="K933" s="223"/>
      <c r="L933" s="223"/>
      <c r="M933" s="223"/>
      <c r="N933" s="223"/>
    </row>
    <row r="934" spans="1:14" s="232" customFormat="1" ht="31.5" x14ac:dyDescent="0.25">
      <c r="A934" s="367" t="s">
        <v>91</v>
      </c>
      <c r="B934" s="488" t="s">
        <v>323</v>
      </c>
      <c r="C934" s="8" t="s">
        <v>84</v>
      </c>
      <c r="D934" s="369" t="s">
        <v>99</v>
      </c>
      <c r="E934" s="8" t="s">
        <v>92</v>
      </c>
      <c r="F934" s="2"/>
      <c r="G934" s="9">
        <f>G935</f>
        <v>0</v>
      </c>
      <c r="H934" s="9">
        <f t="shared" ref="H934:I934" si="442">H935</f>
        <v>0</v>
      </c>
      <c r="I934" s="9">
        <f t="shared" si="442"/>
        <v>30</v>
      </c>
      <c r="J934" s="223"/>
      <c r="K934" s="223"/>
      <c r="L934" s="223"/>
      <c r="M934" s="223"/>
      <c r="N934" s="223"/>
    </row>
    <row r="935" spans="1:14" s="232" customFormat="1" ht="47.25" x14ac:dyDescent="0.25">
      <c r="A935" s="367" t="s">
        <v>93</v>
      </c>
      <c r="B935" s="488" t="s">
        <v>323</v>
      </c>
      <c r="C935" s="8" t="s">
        <v>84</v>
      </c>
      <c r="D935" s="369" t="s">
        <v>99</v>
      </c>
      <c r="E935" s="8" t="s">
        <v>94</v>
      </c>
      <c r="F935" s="2"/>
      <c r="G935" s="9">
        <f>'Пр.4 Ведом23-25'!G625</f>
        <v>0</v>
      </c>
      <c r="H935" s="9">
        <f>'Пр.4 Ведом23-25'!H625</f>
        <v>0</v>
      </c>
      <c r="I935" s="9">
        <f>'Пр.4 Ведом23-25'!I625</f>
        <v>30</v>
      </c>
      <c r="J935" s="223"/>
      <c r="K935" s="223"/>
      <c r="L935" s="223"/>
      <c r="M935" s="223"/>
      <c r="N935" s="223"/>
    </row>
    <row r="936" spans="1:14" s="67" customFormat="1" ht="31.5" x14ac:dyDescent="0.25">
      <c r="A936" s="97" t="s">
        <v>887</v>
      </c>
      <c r="B936" s="488" t="s">
        <v>323</v>
      </c>
      <c r="C936" s="8" t="s">
        <v>84</v>
      </c>
      <c r="D936" s="369" t="s">
        <v>99</v>
      </c>
      <c r="E936" s="8" t="s">
        <v>94</v>
      </c>
      <c r="F936" s="2">
        <v>906</v>
      </c>
      <c r="G936" s="9">
        <f>G935</f>
        <v>0</v>
      </c>
      <c r="H936" s="9">
        <f t="shared" ref="H936:I936" si="443">H935</f>
        <v>0</v>
      </c>
      <c r="I936" s="9">
        <f t="shared" si="443"/>
        <v>30</v>
      </c>
      <c r="J936" s="223"/>
      <c r="K936" s="223"/>
      <c r="L936" s="223"/>
      <c r="M936" s="223"/>
      <c r="N936" s="223"/>
    </row>
    <row r="937" spans="1:14" s="112" customFormat="1" ht="31.5" x14ac:dyDescent="0.25">
      <c r="A937" s="367" t="s">
        <v>91</v>
      </c>
      <c r="B937" s="488" t="s">
        <v>323</v>
      </c>
      <c r="C937" s="8" t="s">
        <v>84</v>
      </c>
      <c r="D937" s="369" t="s">
        <v>99</v>
      </c>
      <c r="E937" s="8" t="s">
        <v>92</v>
      </c>
      <c r="F937" s="2"/>
      <c r="G937" s="9">
        <f>G938</f>
        <v>40</v>
      </c>
      <c r="H937" s="9">
        <f t="shared" ref="H937:I937" si="444">H938</f>
        <v>0</v>
      </c>
      <c r="I937" s="9">
        <f t="shared" si="444"/>
        <v>0</v>
      </c>
      <c r="J937" s="223"/>
      <c r="K937" s="223"/>
      <c r="L937" s="223"/>
      <c r="M937" s="223"/>
      <c r="N937" s="223"/>
    </row>
    <row r="938" spans="1:14" s="112" customFormat="1" ht="47.25" x14ac:dyDescent="0.25">
      <c r="A938" s="367" t="s">
        <v>93</v>
      </c>
      <c r="B938" s="488" t="s">
        <v>323</v>
      </c>
      <c r="C938" s="8" t="s">
        <v>84</v>
      </c>
      <c r="D938" s="369" t="s">
        <v>99</v>
      </c>
      <c r="E938" s="8" t="s">
        <v>94</v>
      </c>
      <c r="F938" s="2"/>
      <c r="G938" s="9">
        <f>'Пр.4 Ведом23-25'!G820</f>
        <v>40</v>
      </c>
      <c r="H938" s="9">
        <f>'Пр.4 Ведом23-25'!H820</f>
        <v>0</v>
      </c>
      <c r="I938" s="9">
        <f>'Пр.4 Ведом23-25'!I820</f>
        <v>0</v>
      </c>
      <c r="J938" s="223"/>
      <c r="K938" s="223"/>
      <c r="L938" s="223"/>
      <c r="M938" s="223"/>
      <c r="N938" s="223"/>
    </row>
    <row r="939" spans="1:14" s="112" customFormat="1" ht="31.5" x14ac:dyDescent="0.25">
      <c r="A939" s="97" t="s">
        <v>898</v>
      </c>
      <c r="B939" s="488" t="s">
        <v>323</v>
      </c>
      <c r="C939" s="8" t="s">
        <v>84</v>
      </c>
      <c r="D939" s="369" t="s">
        <v>99</v>
      </c>
      <c r="E939" s="8" t="s">
        <v>94</v>
      </c>
      <c r="F939" s="2">
        <v>907</v>
      </c>
      <c r="G939" s="9">
        <f>G938</f>
        <v>40</v>
      </c>
      <c r="H939" s="9">
        <f t="shared" ref="H939:I939" si="445">H938</f>
        <v>0</v>
      </c>
      <c r="I939" s="9">
        <f t="shared" si="445"/>
        <v>0</v>
      </c>
      <c r="J939" s="223"/>
      <c r="K939" s="223"/>
      <c r="L939" s="223"/>
      <c r="M939" s="223"/>
      <c r="N939" s="223"/>
    </row>
    <row r="940" spans="1:14" s="112" customFormat="1" ht="78.75" x14ac:dyDescent="0.25">
      <c r="A940" s="230" t="s">
        <v>913</v>
      </c>
      <c r="B940" s="107" t="s">
        <v>795</v>
      </c>
      <c r="C940" s="370"/>
      <c r="D940" s="370"/>
      <c r="E940" s="369"/>
      <c r="F940" s="2"/>
      <c r="G940" s="35">
        <f t="shared" ref="G940:G945" si="446">G941</f>
        <v>30</v>
      </c>
      <c r="H940" s="35">
        <f t="shared" ref="H940:I945" si="447">H941</f>
        <v>30</v>
      </c>
      <c r="I940" s="35">
        <f t="shared" si="447"/>
        <v>0</v>
      </c>
      <c r="J940" s="223"/>
      <c r="K940" s="223"/>
      <c r="L940" s="223"/>
      <c r="M940" s="223"/>
      <c r="N940" s="223"/>
    </row>
    <row r="941" spans="1:14" s="232" customFormat="1" ht="47.25" x14ac:dyDescent="0.25">
      <c r="A941" s="230" t="s">
        <v>799</v>
      </c>
      <c r="B941" s="107" t="s">
        <v>796</v>
      </c>
      <c r="C941" s="370"/>
      <c r="D941" s="370"/>
      <c r="E941" s="369"/>
      <c r="F941" s="2"/>
      <c r="G941" s="35">
        <f t="shared" si="446"/>
        <v>30</v>
      </c>
      <c r="H941" s="35">
        <f t="shared" si="447"/>
        <v>30</v>
      </c>
      <c r="I941" s="35">
        <f t="shared" si="447"/>
        <v>0</v>
      </c>
      <c r="J941" s="223"/>
      <c r="K941" s="223"/>
      <c r="L941" s="223"/>
      <c r="M941" s="223"/>
      <c r="N941" s="223"/>
    </row>
    <row r="942" spans="1:14" s="232" customFormat="1" ht="15.75" x14ac:dyDescent="0.25">
      <c r="A942" s="20" t="s">
        <v>83</v>
      </c>
      <c r="B942" s="488" t="s">
        <v>796</v>
      </c>
      <c r="C942" s="370" t="s">
        <v>84</v>
      </c>
      <c r="D942" s="370"/>
      <c r="E942" s="369"/>
      <c r="F942" s="2"/>
      <c r="G942" s="9">
        <f t="shared" si="446"/>
        <v>30</v>
      </c>
      <c r="H942" s="9">
        <f t="shared" si="447"/>
        <v>30</v>
      </c>
      <c r="I942" s="9">
        <f t="shared" si="447"/>
        <v>0</v>
      </c>
      <c r="J942" s="223"/>
      <c r="K942" s="223"/>
      <c r="L942" s="223"/>
      <c r="M942" s="223"/>
      <c r="N942" s="223"/>
    </row>
    <row r="943" spans="1:14" s="232" customFormat="1" ht="15.75" x14ac:dyDescent="0.25">
      <c r="A943" s="20" t="s">
        <v>98</v>
      </c>
      <c r="B943" s="488" t="s">
        <v>796</v>
      </c>
      <c r="C943" s="370" t="s">
        <v>84</v>
      </c>
      <c r="D943" s="370" t="s">
        <v>99</v>
      </c>
      <c r="E943" s="369"/>
      <c r="F943" s="2"/>
      <c r="G943" s="9">
        <f t="shared" si="446"/>
        <v>30</v>
      </c>
      <c r="H943" s="9">
        <f t="shared" si="447"/>
        <v>30</v>
      </c>
      <c r="I943" s="9">
        <f t="shared" si="447"/>
        <v>0</v>
      </c>
      <c r="J943" s="223"/>
      <c r="K943" s="223"/>
      <c r="L943" s="223"/>
      <c r="M943" s="223"/>
      <c r="N943" s="223"/>
    </row>
    <row r="944" spans="1:14" s="232" customFormat="1" ht="31.5" x14ac:dyDescent="0.25">
      <c r="A944" s="367" t="s">
        <v>800</v>
      </c>
      <c r="B944" s="488" t="s">
        <v>797</v>
      </c>
      <c r="C944" s="370" t="s">
        <v>84</v>
      </c>
      <c r="D944" s="370" t="s">
        <v>99</v>
      </c>
      <c r="E944" s="369"/>
      <c r="F944" s="2"/>
      <c r="G944" s="9">
        <f t="shared" si="446"/>
        <v>30</v>
      </c>
      <c r="H944" s="9">
        <f t="shared" si="447"/>
        <v>30</v>
      </c>
      <c r="I944" s="9">
        <f t="shared" si="447"/>
        <v>0</v>
      </c>
      <c r="J944" s="223"/>
      <c r="K944" s="223"/>
      <c r="L944" s="223"/>
      <c r="M944" s="223"/>
      <c r="N944" s="223"/>
    </row>
    <row r="945" spans="1:14" s="232" customFormat="1" ht="31.5" x14ac:dyDescent="0.25">
      <c r="A945" s="303" t="s">
        <v>140</v>
      </c>
      <c r="B945" s="488" t="s">
        <v>797</v>
      </c>
      <c r="C945" s="370" t="s">
        <v>84</v>
      </c>
      <c r="D945" s="370" t="s">
        <v>99</v>
      </c>
      <c r="E945" s="8" t="s">
        <v>141</v>
      </c>
      <c r="F945" s="2"/>
      <c r="G945" s="9">
        <f t="shared" si="446"/>
        <v>30</v>
      </c>
      <c r="H945" s="9">
        <f t="shared" si="447"/>
        <v>30</v>
      </c>
      <c r="I945" s="9">
        <f t="shared" si="447"/>
        <v>0</v>
      </c>
      <c r="J945" s="223"/>
      <c r="K945" s="223"/>
      <c r="L945" s="223"/>
      <c r="M945" s="223"/>
      <c r="N945" s="223"/>
    </row>
    <row r="946" spans="1:14" s="1" customFormat="1" ht="15.75" x14ac:dyDescent="0.25">
      <c r="A946" s="367" t="s">
        <v>801</v>
      </c>
      <c r="B946" s="488" t="s">
        <v>797</v>
      </c>
      <c r="C946" s="370" t="s">
        <v>84</v>
      </c>
      <c r="D946" s="370" t="s">
        <v>99</v>
      </c>
      <c r="E946" s="8" t="s">
        <v>798</v>
      </c>
      <c r="F946" s="412"/>
      <c r="G946" s="9">
        <f>'Пр.4 Ведом23-25'!G162</f>
        <v>30</v>
      </c>
      <c r="H946" s="9">
        <f>'Пр.4 Ведом23-25'!H162</f>
        <v>30</v>
      </c>
      <c r="I946" s="9">
        <f>'Пр.4 Ведом23-25'!I162</f>
        <v>0</v>
      </c>
      <c r="J946" s="417"/>
      <c r="K946" s="417"/>
      <c r="L946" s="417"/>
      <c r="M946" s="417"/>
      <c r="N946" s="417"/>
    </row>
    <row r="947" spans="1:14" s="113" customFormat="1" ht="31.5" x14ac:dyDescent="0.25">
      <c r="A947" s="20" t="s">
        <v>889</v>
      </c>
      <c r="B947" s="488" t="s">
        <v>797</v>
      </c>
      <c r="C947" s="370" t="s">
        <v>84</v>
      </c>
      <c r="D947" s="370" t="s">
        <v>99</v>
      </c>
      <c r="E947" s="8" t="s">
        <v>798</v>
      </c>
      <c r="F947" s="2">
        <v>902</v>
      </c>
      <c r="G947" s="9">
        <f>G946</f>
        <v>30</v>
      </c>
      <c r="H947" s="9">
        <f t="shared" ref="H947:I947" si="448">H946</f>
        <v>30</v>
      </c>
      <c r="I947" s="9">
        <f t="shared" si="448"/>
        <v>0</v>
      </c>
      <c r="J947" s="417"/>
      <c r="K947" s="417"/>
      <c r="L947" s="417"/>
      <c r="M947" s="417"/>
      <c r="N947" s="417"/>
    </row>
    <row r="948" spans="1:14" s="233" customFormat="1" ht="63" x14ac:dyDescent="0.25">
      <c r="A948" s="230" t="s">
        <v>914</v>
      </c>
      <c r="B948" s="107" t="s">
        <v>297</v>
      </c>
      <c r="C948" s="7"/>
      <c r="D948" s="369"/>
      <c r="E948" s="2"/>
      <c r="F948" s="2"/>
      <c r="G948" s="35">
        <f t="shared" ref="G948:G953" si="449">G949</f>
        <v>95</v>
      </c>
      <c r="H948" s="35">
        <f t="shared" ref="H948:I953" si="450">H949</f>
        <v>115</v>
      </c>
      <c r="I948" s="35">
        <f t="shared" si="450"/>
        <v>105</v>
      </c>
      <c r="J948" s="417"/>
      <c r="K948" s="417"/>
      <c r="L948" s="417"/>
      <c r="M948" s="417"/>
      <c r="N948" s="417"/>
    </row>
    <row r="949" spans="1:14" s="233" customFormat="1" ht="31.5" x14ac:dyDescent="0.25">
      <c r="A949" s="34" t="s">
        <v>324</v>
      </c>
      <c r="B949" s="107" t="s">
        <v>332</v>
      </c>
      <c r="C949" s="7"/>
      <c r="D949" s="369"/>
      <c r="E949" s="2"/>
      <c r="F949" s="2"/>
      <c r="G949" s="35">
        <f t="shared" si="449"/>
        <v>95</v>
      </c>
      <c r="H949" s="35">
        <f t="shared" si="450"/>
        <v>115</v>
      </c>
      <c r="I949" s="35">
        <f t="shared" si="450"/>
        <v>105</v>
      </c>
      <c r="J949" s="417"/>
      <c r="K949" s="417"/>
      <c r="L949" s="417"/>
      <c r="M949" s="417"/>
      <c r="N949" s="417"/>
    </row>
    <row r="950" spans="1:14" s="366" customFormat="1" ht="15.75" x14ac:dyDescent="0.25">
      <c r="A950" s="20" t="s">
        <v>83</v>
      </c>
      <c r="B950" s="488" t="s">
        <v>332</v>
      </c>
      <c r="C950" s="370" t="s">
        <v>84</v>
      </c>
      <c r="D950" s="370"/>
      <c r="E950" s="369"/>
      <c r="F950" s="2"/>
      <c r="G950" s="9">
        <f t="shared" si="449"/>
        <v>95</v>
      </c>
      <c r="H950" s="9">
        <f t="shared" si="450"/>
        <v>115</v>
      </c>
      <c r="I950" s="9">
        <f t="shared" si="450"/>
        <v>105</v>
      </c>
      <c r="J950" s="417"/>
      <c r="K950" s="417"/>
      <c r="L950" s="417"/>
      <c r="M950" s="417"/>
      <c r="N950" s="417"/>
    </row>
    <row r="951" spans="1:14" s="366" customFormat="1" ht="15.75" x14ac:dyDescent="0.25">
      <c r="A951" s="20" t="s">
        <v>98</v>
      </c>
      <c r="B951" s="488" t="s">
        <v>332</v>
      </c>
      <c r="C951" s="370" t="s">
        <v>84</v>
      </c>
      <c r="D951" s="370" t="s">
        <v>99</v>
      </c>
      <c r="E951" s="369"/>
      <c r="F951" s="2"/>
      <c r="G951" s="9">
        <f t="shared" si="449"/>
        <v>95</v>
      </c>
      <c r="H951" s="9">
        <f t="shared" si="450"/>
        <v>115</v>
      </c>
      <c r="I951" s="9">
        <f t="shared" si="450"/>
        <v>105</v>
      </c>
      <c r="J951" s="417"/>
      <c r="K951" s="417"/>
      <c r="L951" s="417"/>
      <c r="M951" s="417"/>
      <c r="N951" s="417"/>
    </row>
    <row r="952" spans="1:14" s="233" customFormat="1" ht="15.75" x14ac:dyDescent="0.25">
      <c r="A952" s="28" t="s">
        <v>301</v>
      </c>
      <c r="B952" s="488" t="s">
        <v>325</v>
      </c>
      <c r="C952" s="370" t="s">
        <v>84</v>
      </c>
      <c r="D952" s="370" t="s">
        <v>99</v>
      </c>
      <c r="E952" s="2"/>
      <c r="F952" s="2"/>
      <c r="G952" s="9">
        <f t="shared" si="449"/>
        <v>95</v>
      </c>
      <c r="H952" s="9">
        <f t="shared" si="450"/>
        <v>115</v>
      </c>
      <c r="I952" s="9">
        <f t="shared" si="450"/>
        <v>105</v>
      </c>
      <c r="J952" s="417"/>
      <c r="K952" s="417"/>
      <c r="L952" s="417"/>
      <c r="M952" s="417"/>
      <c r="N952" s="417"/>
    </row>
    <row r="953" spans="1:14" s="233" customFormat="1" ht="31.5" x14ac:dyDescent="0.25">
      <c r="A953" s="367" t="s">
        <v>91</v>
      </c>
      <c r="B953" s="488" t="s">
        <v>325</v>
      </c>
      <c r="C953" s="370" t="s">
        <v>84</v>
      </c>
      <c r="D953" s="370" t="s">
        <v>99</v>
      </c>
      <c r="E953" s="8" t="s">
        <v>92</v>
      </c>
      <c r="F953" s="2"/>
      <c r="G953" s="9">
        <f t="shared" si="449"/>
        <v>95</v>
      </c>
      <c r="H953" s="9">
        <f t="shared" si="450"/>
        <v>115</v>
      </c>
      <c r="I953" s="9">
        <f t="shared" si="450"/>
        <v>105</v>
      </c>
      <c r="J953" s="417"/>
      <c r="K953" s="417"/>
      <c r="L953" s="417"/>
      <c r="M953" s="417"/>
      <c r="N953" s="417"/>
    </row>
    <row r="954" spans="1:14" s="233" customFormat="1" ht="47.25" x14ac:dyDescent="0.25">
      <c r="A954" s="367" t="s">
        <v>93</v>
      </c>
      <c r="B954" s="488" t="s">
        <v>325</v>
      </c>
      <c r="C954" s="370" t="s">
        <v>84</v>
      </c>
      <c r="D954" s="370" t="s">
        <v>99</v>
      </c>
      <c r="E954" s="8" t="s">
        <v>94</v>
      </c>
      <c r="F954" s="2"/>
      <c r="G954" s="9">
        <f>'Пр.4 Ведом23-25'!G167</f>
        <v>95</v>
      </c>
      <c r="H954" s="9">
        <f>'Пр.4 Ведом23-25'!H167</f>
        <v>115</v>
      </c>
      <c r="I954" s="9">
        <f>'Пр.4 Ведом23-25'!I167</f>
        <v>105</v>
      </c>
      <c r="J954" s="417"/>
      <c r="K954" s="417"/>
      <c r="L954" s="417"/>
      <c r="M954" s="417"/>
      <c r="N954" s="417"/>
    </row>
    <row r="955" spans="1:14" s="233" customFormat="1" ht="31.5" x14ac:dyDescent="0.25">
      <c r="A955" s="20" t="s">
        <v>889</v>
      </c>
      <c r="B955" s="488" t="s">
        <v>325</v>
      </c>
      <c r="C955" s="370" t="s">
        <v>84</v>
      </c>
      <c r="D955" s="370" t="s">
        <v>99</v>
      </c>
      <c r="E955" s="8" t="s">
        <v>94</v>
      </c>
      <c r="F955" s="2">
        <v>902</v>
      </c>
      <c r="G955" s="9">
        <f>G954</f>
        <v>95</v>
      </c>
      <c r="H955" s="9">
        <f t="shared" ref="H955:I955" si="451">H954</f>
        <v>115</v>
      </c>
      <c r="I955" s="9">
        <f t="shared" si="451"/>
        <v>105</v>
      </c>
      <c r="J955" s="417"/>
      <c r="K955" s="417"/>
      <c r="L955" s="417"/>
      <c r="M955" s="417"/>
      <c r="N955" s="417"/>
    </row>
    <row r="956" spans="1:14" s="113" customFormat="1" ht="47.25" x14ac:dyDescent="0.25">
      <c r="A956" s="199" t="s">
        <v>915</v>
      </c>
      <c r="B956" s="200" t="s">
        <v>544</v>
      </c>
      <c r="C956" s="6"/>
      <c r="D956" s="369"/>
      <c r="E956" s="43"/>
      <c r="F956" s="412"/>
      <c r="G956" s="35">
        <f t="shared" ref="G956:G961" si="452">G957</f>
        <v>215</v>
      </c>
      <c r="H956" s="35">
        <f t="shared" ref="H956:I961" si="453">H957</f>
        <v>185</v>
      </c>
      <c r="I956" s="35">
        <f t="shared" si="453"/>
        <v>0</v>
      </c>
      <c r="J956" s="417"/>
      <c r="K956" s="417"/>
      <c r="L956" s="417"/>
      <c r="M956" s="417"/>
      <c r="N956" s="417"/>
    </row>
    <row r="957" spans="1:14" s="113" customFormat="1" ht="31.5" x14ac:dyDescent="0.25">
      <c r="A957" s="199" t="s">
        <v>545</v>
      </c>
      <c r="B957" s="200" t="s">
        <v>546</v>
      </c>
      <c r="C957" s="6"/>
      <c r="D957" s="369"/>
      <c r="E957" s="43"/>
      <c r="F957" s="412"/>
      <c r="G957" s="35">
        <f t="shared" si="452"/>
        <v>215</v>
      </c>
      <c r="H957" s="35">
        <f t="shared" si="453"/>
        <v>185</v>
      </c>
      <c r="I957" s="35">
        <f t="shared" si="453"/>
        <v>0</v>
      </c>
      <c r="J957" s="417"/>
      <c r="K957" s="417"/>
      <c r="L957" s="417"/>
      <c r="M957" s="417"/>
      <c r="N957" s="417"/>
    </row>
    <row r="958" spans="1:14" s="366" customFormat="1" ht="15.75" x14ac:dyDescent="0.25">
      <c r="A958" s="20" t="s">
        <v>187</v>
      </c>
      <c r="B958" s="370" t="s">
        <v>546</v>
      </c>
      <c r="C958" s="369" t="s">
        <v>132</v>
      </c>
      <c r="D958" s="369"/>
      <c r="E958" s="43"/>
      <c r="F958" s="412"/>
      <c r="G958" s="9">
        <f t="shared" si="452"/>
        <v>215</v>
      </c>
      <c r="H958" s="9">
        <f t="shared" si="453"/>
        <v>185</v>
      </c>
      <c r="I958" s="9">
        <f t="shared" si="453"/>
        <v>0</v>
      </c>
      <c r="J958" s="417"/>
      <c r="K958" s="417"/>
      <c r="L958" s="417"/>
      <c r="M958" s="417"/>
      <c r="N958" s="417"/>
    </row>
    <row r="959" spans="1:14" s="366" customFormat="1" ht="15.75" x14ac:dyDescent="0.25">
      <c r="A959" s="20" t="s">
        <v>210</v>
      </c>
      <c r="B959" s="370" t="s">
        <v>546</v>
      </c>
      <c r="C959" s="369" t="s">
        <v>132</v>
      </c>
      <c r="D959" s="369" t="s">
        <v>122</v>
      </c>
      <c r="E959" s="43"/>
      <c r="F959" s="412"/>
      <c r="G959" s="9">
        <f t="shared" si="452"/>
        <v>215</v>
      </c>
      <c r="H959" s="9">
        <f t="shared" si="453"/>
        <v>185</v>
      </c>
      <c r="I959" s="9">
        <f t="shared" si="453"/>
        <v>0</v>
      </c>
      <c r="J959" s="417"/>
      <c r="K959" s="417"/>
      <c r="L959" s="417"/>
      <c r="M959" s="417"/>
      <c r="N959" s="417"/>
    </row>
    <row r="960" spans="1:14" s="113" customFormat="1" ht="15.75" x14ac:dyDescent="0.25">
      <c r="A960" s="367" t="s">
        <v>218</v>
      </c>
      <c r="B960" s="370" t="s">
        <v>547</v>
      </c>
      <c r="C960" s="369" t="s">
        <v>132</v>
      </c>
      <c r="D960" s="369" t="s">
        <v>122</v>
      </c>
      <c r="E960" s="43"/>
      <c r="F960" s="412"/>
      <c r="G960" s="9">
        <f t="shared" si="452"/>
        <v>215</v>
      </c>
      <c r="H960" s="9">
        <f t="shared" si="453"/>
        <v>185</v>
      </c>
      <c r="I960" s="9">
        <f t="shared" si="453"/>
        <v>0</v>
      </c>
      <c r="J960" s="417"/>
      <c r="K960" s="417"/>
      <c r="L960" s="417"/>
      <c r="M960" s="417"/>
      <c r="N960" s="417"/>
    </row>
    <row r="961" spans="1:14" s="113" customFormat="1" ht="31.5" x14ac:dyDescent="0.25">
      <c r="A961" s="367" t="s">
        <v>91</v>
      </c>
      <c r="B961" s="370" t="s">
        <v>547</v>
      </c>
      <c r="C961" s="369" t="s">
        <v>132</v>
      </c>
      <c r="D961" s="369" t="s">
        <v>122</v>
      </c>
      <c r="E961" s="369" t="s">
        <v>92</v>
      </c>
      <c r="F961" s="412"/>
      <c r="G961" s="9">
        <f t="shared" si="452"/>
        <v>215</v>
      </c>
      <c r="H961" s="9">
        <f t="shared" si="453"/>
        <v>185</v>
      </c>
      <c r="I961" s="9">
        <f t="shared" si="453"/>
        <v>0</v>
      </c>
      <c r="J961" s="417"/>
      <c r="K961" s="417"/>
      <c r="L961" s="417"/>
      <c r="M961" s="417"/>
      <c r="N961" s="417"/>
    </row>
    <row r="962" spans="1:14" s="113" customFormat="1" ht="47.25" x14ac:dyDescent="0.25">
      <c r="A962" s="367" t="s">
        <v>93</v>
      </c>
      <c r="B962" s="370" t="s">
        <v>547</v>
      </c>
      <c r="C962" s="369" t="s">
        <v>132</v>
      </c>
      <c r="D962" s="369" t="s">
        <v>122</v>
      </c>
      <c r="E962" s="369" t="s">
        <v>94</v>
      </c>
      <c r="F962" s="412"/>
      <c r="G962" s="9">
        <f>'Пр.4 Ведом23-25'!G1062</f>
        <v>215</v>
      </c>
      <c r="H962" s="9">
        <f>'Пр.4 Ведом23-25'!H1062</f>
        <v>185</v>
      </c>
      <c r="I962" s="9">
        <f>'Пр.4 Ведом23-25'!I1062</f>
        <v>0</v>
      </c>
      <c r="J962" s="417"/>
      <c r="K962" s="417"/>
      <c r="L962" s="417"/>
      <c r="M962" s="417"/>
      <c r="N962" s="417"/>
    </row>
    <row r="963" spans="1:14" s="113" customFormat="1" ht="47.25" x14ac:dyDescent="0.25">
      <c r="A963" s="28" t="s">
        <v>886</v>
      </c>
      <c r="B963" s="370" t="s">
        <v>547</v>
      </c>
      <c r="C963" s="369" t="s">
        <v>132</v>
      </c>
      <c r="D963" s="369" t="s">
        <v>122</v>
      </c>
      <c r="E963" s="2">
        <v>240</v>
      </c>
      <c r="F963" s="2">
        <v>908</v>
      </c>
      <c r="G963" s="9">
        <f>G962</f>
        <v>215</v>
      </c>
      <c r="H963" s="9">
        <f t="shared" ref="H963:I963" si="454">H962</f>
        <v>185</v>
      </c>
      <c r="I963" s="9">
        <f t="shared" si="454"/>
        <v>0</v>
      </c>
      <c r="J963" s="417"/>
      <c r="K963" s="417"/>
      <c r="L963" s="417"/>
      <c r="M963" s="417"/>
      <c r="N963" s="417"/>
    </row>
    <row r="964" spans="1:14" s="1" customFormat="1" ht="66" customHeight="1" x14ac:dyDescent="0.25">
      <c r="A964" s="199" t="s">
        <v>1068</v>
      </c>
      <c r="B964" s="200" t="s">
        <v>843</v>
      </c>
      <c r="C964" s="200"/>
      <c r="D964" s="44"/>
      <c r="E964" s="44"/>
      <c r="F964" s="246"/>
      <c r="G964" s="35">
        <f t="shared" ref="G964:G969" si="455">G965</f>
        <v>611.79999999999995</v>
      </c>
      <c r="H964" s="35">
        <f t="shared" ref="H964:I969" si="456">H965</f>
        <v>766</v>
      </c>
      <c r="I964" s="35">
        <f t="shared" si="456"/>
        <v>1404.1</v>
      </c>
      <c r="J964" s="417"/>
      <c r="K964" s="417"/>
      <c r="L964" s="417"/>
      <c r="M964" s="417"/>
      <c r="N964" s="417"/>
    </row>
    <row r="965" spans="1:14" s="1" customFormat="1" ht="47.45" customHeight="1" x14ac:dyDescent="0.25">
      <c r="A965" s="23" t="s">
        <v>842</v>
      </c>
      <c r="B965" s="200" t="s">
        <v>844</v>
      </c>
      <c r="C965" s="200"/>
      <c r="D965" s="369"/>
      <c r="E965" s="44"/>
      <c r="F965" s="246"/>
      <c r="G965" s="35">
        <f t="shared" si="455"/>
        <v>611.79999999999995</v>
      </c>
      <c r="H965" s="35">
        <f t="shared" si="456"/>
        <v>766</v>
      </c>
      <c r="I965" s="35">
        <f t="shared" si="456"/>
        <v>1404.1</v>
      </c>
      <c r="J965" s="417"/>
      <c r="K965" s="417"/>
      <c r="L965" s="417"/>
      <c r="M965" s="417"/>
      <c r="N965" s="417"/>
    </row>
    <row r="966" spans="1:14" s="366" customFormat="1" ht="15.75" x14ac:dyDescent="0.25">
      <c r="A966" s="367" t="s">
        <v>840</v>
      </c>
      <c r="B966" s="370" t="s">
        <v>844</v>
      </c>
      <c r="C966" s="370" t="s">
        <v>86</v>
      </c>
      <c r="D966" s="369"/>
      <c r="E966" s="44"/>
      <c r="F966" s="246"/>
      <c r="G966" s="9">
        <f t="shared" si="455"/>
        <v>611.79999999999995</v>
      </c>
      <c r="H966" s="9">
        <f t="shared" si="456"/>
        <v>766</v>
      </c>
      <c r="I966" s="9">
        <f t="shared" si="456"/>
        <v>1404.1</v>
      </c>
      <c r="J966" s="417"/>
      <c r="K966" s="417"/>
      <c r="L966" s="417"/>
      <c r="M966" s="417"/>
      <c r="N966" s="417"/>
    </row>
    <row r="967" spans="1:14" s="366" customFormat="1" ht="31.5" x14ac:dyDescent="0.25">
      <c r="A967" s="367" t="s">
        <v>841</v>
      </c>
      <c r="B967" s="370" t="s">
        <v>844</v>
      </c>
      <c r="C967" s="370" t="s">
        <v>86</v>
      </c>
      <c r="D967" s="369" t="s">
        <v>132</v>
      </c>
      <c r="E967" s="44"/>
      <c r="F967" s="246"/>
      <c r="G967" s="9">
        <f t="shared" si="455"/>
        <v>611.79999999999995</v>
      </c>
      <c r="H967" s="9">
        <f t="shared" si="456"/>
        <v>766</v>
      </c>
      <c r="I967" s="9">
        <f t="shared" si="456"/>
        <v>1404.1</v>
      </c>
      <c r="J967" s="417"/>
      <c r="K967" s="417"/>
      <c r="L967" s="417"/>
      <c r="M967" s="417"/>
      <c r="N967" s="417"/>
    </row>
    <row r="968" spans="1:14" s="1" customFormat="1" ht="47.25" x14ac:dyDescent="0.25">
      <c r="A968" s="21" t="s">
        <v>826</v>
      </c>
      <c r="B968" s="370" t="s">
        <v>845</v>
      </c>
      <c r="C968" s="370" t="s">
        <v>86</v>
      </c>
      <c r="D968" s="369" t="s">
        <v>132</v>
      </c>
      <c r="E968" s="43"/>
      <c r="F968" s="412"/>
      <c r="G968" s="9">
        <f t="shared" si="455"/>
        <v>611.79999999999995</v>
      </c>
      <c r="H968" s="9">
        <f t="shared" si="456"/>
        <v>766</v>
      </c>
      <c r="I968" s="9">
        <f t="shared" si="456"/>
        <v>1404.1</v>
      </c>
      <c r="J968" s="417"/>
      <c r="K968" s="417"/>
      <c r="L968" s="417"/>
      <c r="M968" s="417"/>
      <c r="N968" s="417"/>
    </row>
    <row r="969" spans="1:14" s="1" customFormat="1" ht="31.5" x14ac:dyDescent="0.25">
      <c r="A969" s="367" t="s">
        <v>91</v>
      </c>
      <c r="B969" s="370" t="s">
        <v>845</v>
      </c>
      <c r="C969" s="370" t="s">
        <v>86</v>
      </c>
      <c r="D969" s="369" t="s">
        <v>132</v>
      </c>
      <c r="E969" s="370" t="s">
        <v>92</v>
      </c>
      <c r="F969" s="412"/>
      <c r="G969" s="9">
        <f t="shared" si="455"/>
        <v>611.79999999999995</v>
      </c>
      <c r="H969" s="9">
        <f t="shared" si="456"/>
        <v>766</v>
      </c>
      <c r="I969" s="9">
        <f t="shared" si="456"/>
        <v>1404.1</v>
      </c>
      <c r="J969" s="417"/>
      <c r="K969" s="417"/>
      <c r="L969" s="417"/>
      <c r="M969" s="417"/>
      <c r="N969" s="417"/>
    </row>
    <row r="970" spans="1:14" s="1" customFormat="1" ht="47.25" x14ac:dyDescent="0.25">
      <c r="A970" s="367" t="s">
        <v>93</v>
      </c>
      <c r="B970" s="370" t="s">
        <v>845</v>
      </c>
      <c r="C970" s="370" t="s">
        <v>86</v>
      </c>
      <c r="D970" s="369" t="s">
        <v>132</v>
      </c>
      <c r="E970" s="370" t="s">
        <v>94</v>
      </c>
      <c r="F970" s="412"/>
      <c r="G970" s="9">
        <f>'Пр.4 Ведом23-25'!G1177</f>
        <v>611.79999999999995</v>
      </c>
      <c r="H970" s="9">
        <f>'Пр.4 Ведом23-25'!H1177</f>
        <v>766</v>
      </c>
      <c r="I970" s="9">
        <f>'Пр.4 Ведом23-25'!I1177</f>
        <v>1404.1</v>
      </c>
      <c r="J970" s="417"/>
      <c r="K970" s="417"/>
      <c r="L970" s="417"/>
      <c r="M970" s="417"/>
      <c r="N970" s="417"/>
    </row>
    <row r="971" spans="1:14" s="113" customFormat="1" ht="47.25" x14ac:dyDescent="0.25">
      <c r="A971" s="28" t="s">
        <v>886</v>
      </c>
      <c r="B971" s="370" t="s">
        <v>845</v>
      </c>
      <c r="C971" s="370" t="s">
        <v>86</v>
      </c>
      <c r="D971" s="369" t="s">
        <v>132</v>
      </c>
      <c r="E971" s="369" t="s">
        <v>94</v>
      </c>
      <c r="F971" s="2">
        <v>908</v>
      </c>
      <c r="G971" s="9">
        <f>G970</f>
        <v>611.79999999999995</v>
      </c>
      <c r="H971" s="9">
        <f t="shared" ref="H971:I971" si="457">H970</f>
        <v>766</v>
      </c>
      <c r="I971" s="9">
        <f t="shared" si="457"/>
        <v>1404.1</v>
      </c>
      <c r="J971" s="417"/>
      <c r="K971" s="417"/>
      <c r="L971" s="417"/>
      <c r="M971" s="417"/>
      <c r="N971" s="417"/>
    </row>
    <row r="972" spans="1:14" s="366" customFormat="1" ht="63" x14ac:dyDescent="0.25">
      <c r="A972" s="199" t="s">
        <v>870</v>
      </c>
      <c r="B972" s="200" t="s">
        <v>871</v>
      </c>
      <c r="C972" s="200"/>
      <c r="D972" s="369"/>
      <c r="E972" s="369"/>
      <c r="F972" s="2"/>
      <c r="G972" s="35">
        <f t="shared" ref="G972:G977" si="458">G973</f>
        <v>7419.83</v>
      </c>
      <c r="H972" s="35">
        <f t="shared" ref="H972:I977" si="459">H973</f>
        <v>0</v>
      </c>
      <c r="I972" s="35">
        <f t="shared" si="459"/>
        <v>0</v>
      </c>
      <c r="J972" s="417"/>
      <c r="K972" s="417"/>
      <c r="L972" s="417"/>
      <c r="M972" s="417"/>
      <c r="N972" s="417"/>
    </row>
    <row r="973" spans="1:14" s="366" customFormat="1" ht="31.5" x14ac:dyDescent="0.25">
      <c r="A973" s="230" t="s">
        <v>872</v>
      </c>
      <c r="B973" s="200" t="s">
        <v>875</v>
      </c>
      <c r="C973" s="200"/>
      <c r="D973" s="369"/>
      <c r="E973" s="369"/>
      <c r="F973" s="2"/>
      <c r="G973" s="35">
        <f t="shared" si="458"/>
        <v>7419.83</v>
      </c>
      <c r="H973" s="35">
        <f t="shared" si="459"/>
        <v>0</v>
      </c>
      <c r="I973" s="35">
        <f t="shared" si="459"/>
        <v>0</v>
      </c>
      <c r="J973" s="417"/>
      <c r="K973" s="417"/>
      <c r="L973" s="417"/>
      <c r="M973" s="417"/>
      <c r="N973" s="417"/>
    </row>
    <row r="974" spans="1:14" s="368" customFormat="1" ht="15.75" x14ac:dyDescent="0.25">
      <c r="A974" s="20" t="s">
        <v>187</v>
      </c>
      <c r="B974" s="370" t="s">
        <v>875</v>
      </c>
      <c r="C974" s="370" t="s">
        <v>132</v>
      </c>
      <c r="D974" s="369"/>
      <c r="E974" s="369"/>
      <c r="F974" s="2"/>
      <c r="G974" s="9">
        <f t="shared" si="458"/>
        <v>7419.83</v>
      </c>
      <c r="H974" s="9">
        <f t="shared" si="459"/>
        <v>0</v>
      </c>
      <c r="I974" s="9">
        <f t="shared" si="459"/>
        <v>0</v>
      </c>
      <c r="J974" s="417"/>
      <c r="K974" s="417"/>
      <c r="L974" s="417"/>
      <c r="M974" s="417"/>
      <c r="N974" s="417"/>
    </row>
    <row r="975" spans="1:14" s="368" customFormat="1" ht="15.75" x14ac:dyDescent="0.25">
      <c r="A975" s="20" t="s">
        <v>188</v>
      </c>
      <c r="B975" s="370" t="s">
        <v>875</v>
      </c>
      <c r="C975" s="370" t="s">
        <v>132</v>
      </c>
      <c r="D975" s="369" t="s">
        <v>84</v>
      </c>
      <c r="E975" s="369"/>
      <c r="F975" s="2"/>
      <c r="G975" s="9">
        <f t="shared" si="458"/>
        <v>7419.83</v>
      </c>
      <c r="H975" s="9">
        <f t="shared" si="459"/>
        <v>0</v>
      </c>
      <c r="I975" s="9">
        <f t="shared" si="459"/>
        <v>0</v>
      </c>
      <c r="J975" s="417"/>
      <c r="K975" s="417"/>
      <c r="L975" s="417"/>
      <c r="M975" s="417"/>
      <c r="N975" s="417"/>
    </row>
    <row r="976" spans="1:14" s="366" customFormat="1" ht="47.25" x14ac:dyDescent="0.25">
      <c r="A976" s="20" t="s">
        <v>873</v>
      </c>
      <c r="B976" s="370" t="s">
        <v>874</v>
      </c>
      <c r="C976" s="370" t="s">
        <v>132</v>
      </c>
      <c r="D976" s="369" t="s">
        <v>84</v>
      </c>
      <c r="E976" s="369"/>
      <c r="F976" s="2"/>
      <c r="G976" s="9">
        <f t="shared" si="458"/>
        <v>7419.83</v>
      </c>
      <c r="H976" s="9">
        <f t="shared" si="459"/>
        <v>0</v>
      </c>
      <c r="I976" s="9">
        <f t="shared" si="459"/>
        <v>0</v>
      </c>
      <c r="J976" s="417"/>
      <c r="K976" s="417"/>
      <c r="L976" s="417"/>
      <c r="M976" s="417"/>
      <c r="N976" s="417"/>
    </row>
    <row r="977" spans="1:14" s="366" customFormat="1" ht="31.5" x14ac:dyDescent="0.25">
      <c r="A977" s="367" t="s">
        <v>91</v>
      </c>
      <c r="B977" s="370" t="s">
        <v>874</v>
      </c>
      <c r="C977" s="370" t="s">
        <v>132</v>
      </c>
      <c r="D977" s="369" t="s">
        <v>84</v>
      </c>
      <c r="E977" s="370" t="s">
        <v>92</v>
      </c>
      <c r="F977" s="2"/>
      <c r="G977" s="9">
        <f t="shared" si="458"/>
        <v>7419.83</v>
      </c>
      <c r="H977" s="9">
        <f t="shared" si="459"/>
        <v>0</v>
      </c>
      <c r="I977" s="9">
        <f t="shared" si="459"/>
        <v>0</v>
      </c>
      <c r="J977" s="417"/>
      <c r="K977" s="417"/>
      <c r="L977" s="417"/>
      <c r="M977" s="417"/>
      <c r="N977" s="417"/>
    </row>
    <row r="978" spans="1:14" s="366" customFormat="1" ht="47.25" x14ac:dyDescent="0.25">
      <c r="A978" s="367" t="s">
        <v>93</v>
      </c>
      <c r="B978" s="370" t="s">
        <v>874</v>
      </c>
      <c r="C978" s="370" t="s">
        <v>132</v>
      </c>
      <c r="D978" s="369" t="s">
        <v>84</v>
      </c>
      <c r="E978" s="370" t="s">
        <v>94</v>
      </c>
      <c r="F978" s="2"/>
      <c r="G978" s="9">
        <f>'Пр.4 Ведом23-25'!G990</f>
        <v>7419.83</v>
      </c>
      <c r="H978" s="9">
        <f>'Пр.4 Ведом23-25'!H990</f>
        <v>0</v>
      </c>
      <c r="I978" s="9">
        <f>'Пр.4 Ведом23-25'!I990</f>
        <v>0</v>
      </c>
      <c r="J978" s="417"/>
      <c r="K978" s="417"/>
      <c r="L978" s="417"/>
      <c r="M978" s="417"/>
      <c r="N978" s="417"/>
    </row>
    <row r="979" spans="1:14" s="366" customFormat="1" ht="47.25" x14ac:dyDescent="0.25">
      <c r="A979" s="28" t="s">
        <v>886</v>
      </c>
      <c r="B979" s="370" t="s">
        <v>874</v>
      </c>
      <c r="C979" s="370" t="s">
        <v>132</v>
      </c>
      <c r="D979" s="369" t="s">
        <v>84</v>
      </c>
      <c r="E979" s="370" t="s">
        <v>94</v>
      </c>
      <c r="F979" s="2">
        <v>908</v>
      </c>
      <c r="G979" s="9">
        <f>G978</f>
        <v>7419.83</v>
      </c>
      <c r="H979" s="9">
        <f t="shared" ref="H979:I979" si="460">H978</f>
        <v>0</v>
      </c>
      <c r="I979" s="9">
        <f t="shared" si="460"/>
        <v>0</v>
      </c>
      <c r="J979" s="417"/>
      <c r="K979" s="417"/>
      <c r="L979" s="417"/>
      <c r="M979" s="417"/>
      <c r="N979" s="417"/>
    </row>
    <row r="980" spans="1:14" s="233" customFormat="1" ht="15.75" x14ac:dyDescent="0.25">
      <c r="A980" s="23" t="s">
        <v>906</v>
      </c>
      <c r="B980" s="200"/>
      <c r="C980" s="6"/>
      <c r="D980" s="6"/>
      <c r="E980" s="6"/>
      <c r="F980" s="3"/>
      <c r="G980" s="35">
        <f>G9+G34+G163+G323+G331+G365+G454+G616+G661+G738+G725+G795+G827+G923+G940+G948+G956+G964+G972+G911</f>
        <v>617836.72740999993</v>
      </c>
      <c r="H980" s="35">
        <f>H9+H34+H163+H323+H331+H365+H454+H616+H661+H738+H725+H795+H827+H923+H940+H948+H956+H964+H972+H911</f>
        <v>558507.49481999991</v>
      </c>
      <c r="I980" s="35">
        <f>I9+I34+I163+I323+I331+I365+I454+I616+I661+I738+I725+I795+I827+I923+I940+I948+I956+I964+I972+I911</f>
        <v>579648.15173999977</v>
      </c>
      <c r="J980" s="417"/>
      <c r="K980" s="417"/>
      <c r="L980" s="417"/>
      <c r="M980" s="417"/>
      <c r="N980" s="417"/>
    </row>
    <row r="981" spans="1:14" x14ac:dyDescent="0.25">
      <c r="G981" s="418">
        <f>'Пр.4 Ведом23-25'!G1285</f>
        <v>617836.72740999993</v>
      </c>
      <c r="H981" s="418">
        <f>'Пр.4 Ведом23-25'!H1285</f>
        <v>558507.49481999991</v>
      </c>
      <c r="I981" s="418">
        <f>'Пр.4 Ведом23-25'!I1285</f>
        <v>579648.15173999988</v>
      </c>
    </row>
  </sheetData>
  <mergeCells count="14">
    <mergeCell ref="F3:G3"/>
    <mergeCell ref="F2:G2"/>
    <mergeCell ref="F1:G1"/>
    <mergeCell ref="A7:A8"/>
    <mergeCell ref="B7:B8"/>
    <mergeCell ref="C7:C8"/>
    <mergeCell ref="D7:D8"/>
    <mergeCell ref="E7:E8"/>
    <mergeCell ref="F7:F8"/>
    <mergeCell ref="G7:I7"/>
    <mergeCell ref="A5:I5"/>
    <mergeCell ref="H3:I3"/>
    <mergeCell ref="H2:I2"/>
    <mergeCell ref="H1:I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4"/>
  <sheetViews>
    <sheetView view="pageBreakPreview" topLeftCell="A323" zoomScale="80" zoomScaleNormal="79" zoomScaleSheetLayoutView="80" workbookViewId="0">
      <selection activeCell="L347" sqref="L347"/>
    </sheetView>
  </sheetViews>
  <sheetFormatPr defaultColWidth="9.140625" defaultRowHeight="15" x14ac:dyDescent="0.25"/>
  <cols>
    <col min="1" max="1" width="48.140625" style="416" customWidth="1"/>
    <col min="2" max="2" width="17.42578125" style="417" customWidth="1"/>
    <col min="3" max="3" width="8.140625" style="417" customWidth="1"/>
    <col min="4" max="4" width="6.85546875" style="223" customWidth="1"/>
    <col min="5" max="5" width="7" style="223" customWidth="1"/>
    <col min="6" max="6" width="6.85546875" style="422" customWidth="1"/>
    <col min="7" max="7" width="13.5703125" style="418" customWidth="1"/>
    <col min="8" max="8" width="11.42578125" style="418" customWidth="1"/>
    <col min="9" max="9" width="11.7109375" style="418" customWidth="1"/>
    <col min="10" max="10" width="10.7109375" style="223" customWidth="1"/>
    <col min="11" max="13" width="9.140625" style="223" customWidth="1"/>
    <col min="14" max="14" width="11.5703125" style="223" customWidth="1"/>
    <col min="15" max="16384" width="9.140625" style="232"/>
  </cols>
  <sheetData>
    <row r="1" spans="1:14" ht="15.75" x14ac:dyDescent="0.25">
      <c r="D1" s="417"/>
      <c r="E1" s="417"/>
      <c r="F1" s="525"/>
      <c r="G1" s="525"/>
      <c r="H1" s="507" t="s">
        <v>1034</v>
      </c>
      <c r="I1" s="507"/>
    </row>
    <row r="2" spans="1:14" ht="15.75" x14ac:dyDescent="0.25">
      <c r="D2" s="417"/>
      <c r="E2" s="417"/>
      <c r="F2" s="525"/>
      <c r="G2" s="525"/>
      <c r="H2" s="507" t="s">
        <v>1083</v>
      </c>
      <c r="I2" s="507"/>
    </row>
    <row r="3" spans="1:14" ht="15.75" x14ac:dyDescent="0.25">
      <c r="D3" s="417"/>
      <c r="E3" s="417"/>
      <c r="F3" s="493"/>
      <c r="G3" s="493"/>
      <c r="H3" s="507" t="s">
        <v>1105</v>
      </c>
      <c r="I3" s="507"/>
    </row>
    <row r="4" spans="1:14" ht="15.75" x14ac:dyDescent="0.25">
      <c r="D4" s="417"/>
      <c r="E4" s="417"/>
      <c r="F4" s="410"/>
      <c r="G4" s="404"/>
      <c r="H4" s="404"/>
      <c r="I4" s="404"/>
    </row>
    <row r="5" spans="1:14" ht="38.25" customHeight="1" x14ac:dyDescent="0.25">
      <c r="A5" s="511" t="s">
        <v>1092</v>
      </c>
      <c r="B5" s="511"/>
      <c r="C5" s="511"/>
      <c r="D5" s="511"/>
      <c r="E5" s="511"/>
      <c r="F5" s="511"/>
      <c r="G5" s="511"/>
      <c r="H5" s="511"/>
      <c r="I5" s="511"/>
    </row>
    <row r="6" spans="1:14" ht="15.75" x14ac:dyDescent="0.25">
      <c r="A6" s="37"/>
      <c r="B6" s="37"/>
      <c r="C6" s="37"/>
      <c r="D6" s="37"/>
      <c r="E6" s="39"/>
      <c r="F6" s="411"/>
      <c r="G6" s="143"/>
      <c r="H6" s="143"/>
      <c r="I6" s="143" t="s">
        <v>1</v>
      </c>
    </row>
    <row r="7" spans="1:14" x14ac:dyDescent="0.25">
      <c r="A7" s="508" t="s">
        <v>239</v>
      </c>
      <c r="B7" s="508" t="s">
        <v>1001</v>
      </c>
      <c r="C7" s="508" t="s">
        <v>79</v>
      </c>
      <c r="D7" s="508" t="s">
        <v>80</v>
      </c>
      <c r="E7" s="508" t="s">
        <v>82</v>
      </c>
      <c r="F7" s="508" t="s">
        <v>1002</v>
      </c>
      <c r="G7" s="510" t="s">
        <v>907</v>
      </c>
      <c r="H7" s="510"/>
      <c r="I7" s="510"/>
    </row>
    <row r="8" spans="1:14" x14ac:dyDescent="0.25">
      <c r="A8" s="508"/>
      <c r="B8" s="508"/>
      <c r="C8" s="508"/>
      <c r="D8" s="508"/>
      <c r="E8" s="508"/>
      <c r="F8" s="508"/>
      <c r="G8" s="163" t="s">
        <v>908</v>
      </c>
      <c r="H8" s="163" t="s">
        <v>909</v>
      </c>
      <c r="I8" s="163" t="s">
        <v>910</v>
      </c>
    </row>
    <row r="9" spans="1:14" ht="31.5" x14ac:dyDescent="0.25">
      <c r="A9" s="199" t="s">
        <v>367</v>
      </c>
      <c r="B9" s="200" t="s">
        <v>326</v>
      </c>
      <c r="C9" s="443"/>
      <c r="D9" s="443"/>
      <c r="E9" s="443"/>
      <c r="F9" s="443"/>
      <c r="G9" s="403">
        <f>G10</f>
        <v>8495.4000000000015</v>
      </c>
      <c r="H9" s="403">
        <f t="shared" ref="H9:I12" si="0">H10</f>
        <v>8802.7999999999993</v>
      </c>
      <c r="I9" s="403">
        <f t="shared" si="0"/>
        <v>9155.4</v>
      </c>
    </row>
    <row r="10" spans="1:14" ht="47.25" x14ac:dyDescent="0.25">
      <c r="A10" s="199" t="s">
        <v>343</v>
      </c>
      <c r="B10" s="200" t="s">
        <v>331</v>
      </c>
      <c r="C10" s="443"/>
      <c r="D10" s="443"/>
      <c r="E10" s="443"/>
      <c r="F10" s="443"/>
      <c r="G10" s="403">
        <f>G11+G29+G20</f>
        <v>8495.4000000000015</v>
      </c>
      <c r="H10" s="403">
        <f t="shared" ref="H10:I10" si="1">H11+H29+H20</f>
        <v>8802.7999999999993</v>
      </c>
      <c r="I10" s="403">
        <f t="shared" si="1"/>
        <v>9155.4</v>
      </c>
    </row>
    <row r="11" spans="1:14" ht="63" x14ac:dyDescent="0.25">
      <c r="A11" s="21" t="s">
        <v>146</v>
      </c>
      <c r="B11" s="370" t="s">
        <v>373</v>
      </c>
      <c r="C11" s="443"/>
      <c r="D11" s="443"/>
      <c r="E11" s="443"/>
      <c r="F11" s="443"/>
      <c r="G11" s="163">
        <f>G12</f>
        <v>6335.4000000000005</v>
      </c>
      <c r="H11" s="163">
        <f t="shared" si="0"/>
        <v>6589.1</v>
      </c>
      <c r="I11" s="163">
        <f t="shared" si="0"/>
        <v>6853</v>
      </c>
    </row>
    <row r="12" spans="1:14" s="67" customFormat="1" ht="15.75" x14ac:dyDescent="0.25">
      <c r="A12" s="367" t="s">
        <v>136</v>
      </c>
      <c r="B12" s="370" t="s">
        <v>373</v>
      </c>
      <c r="C12" s="443">
        <v>10</v>
      </c>
      <c r="D12" s="443"/>
      <c r="E12" s="443"/>
      <c r="F12" s="443"/>
      <c r="G12" s="163">
        <f>G13</f>
        <v>6335.4000000000005</v>
      </c>
      <c r="H12" s="163">
        <f t="shared" si="0"/>
        <v>6589.1</v>
      </c>
      <c r="I12" s="163">
        <f t="shared" si="0"/>
        <v>6853</v>
      </c>
      <c r="J12" s="223"/>
      <c r="K12" s="223"/>
      <c r="L12" s="223"/>
      <c r="M12" s="223"/>
      <c r="N12" s="223"/>
    </row>
    <row r="13" spans="1:14" s="67" customFormat="1" ht="21" customHeight="1" x14ac:dyDescent="0.25">
      <c r="A13" s="367" t="s">
        <v>145</v>
      </c>
      <c r="B13" s="370" t="s">
        <v>373</v>
      </c>
      <c r="C13" s="443">
        <v>10</v>
      </c>
      <c r="D13" s="8" t="s">
        <v>86</v>
      </c>
      <c r="E13" s="443"/>
      <c r="F13" s="443"/>
      <c r="G13" s="163">
        <f>G14+G17</f>
        <v>6335.4000000000005</v>
      </c>
      <c r="H13" s="163">
        <f t="shared" ref="H13:I13" si="2">H14+H17</f>
        <v>6589.1</v>
      </c>
      <c r="I13" s="163">
        <f t="shared" si="2"/>
        <v>6853</v>
      </c>
      <c r="J13" s="223"/>
      <c r="K13" s="223"/>
      <c r="L13" s="223"/>
      <c r="M13" s="223"/>
      <c r="N13" s="223"/>
    </row>
    <row r="14" spans="1:14" s="67" customFormat="1" ht="84.6" customHeight="1" x14ac:dyDescent="0.25">
      <c r="A14" s="367" t="s">
        <v>87</v>
      </c>
      <c r="B14" s="370" t="s">
        <v>373</v>
      </c>
      <c r="C14" s="443">
        <v>10</v>
      </c>
      <c r="D14" s="8" t="s">
        <v>86</v>
      </c>
      <c r="E14" s="443">
        <v>100</v>
      </c>
      <c r="F14" s="443"/>
      <c r="G14" s="163">
        <f>G15</f>
        <v>5842.4950000000008</v>
      </c>
      <c r="H14" s="163">
        <f t="shared" ref="H14:I14" si="3">H15</f>
        <v>5990.12</v>
      </c>
      <c r="I14" s="163">
        <f t="shared" si="3"/>
        <v>6229.94</v>
      </c>
      <c r="J14" s="223"/>
      <c r="K14" s="223"/>
      <c r="L14" s="223"/>
      <c r="M14" s="223"/>
      <c r="N14" s="223"/>
    </row>
    <row r="15" spans="1:14" s="67" customFormat="1" ht="31.5" x14ac:dyDescent="0.25">
      <c r="A15" s="367" t="s">
        <v>89</v>
      </c>
      <c r="B15" s="370" t="s">
        <v>373</v>
      </c>
      <c r="C15" s="443">
        <v>10</v>
      </c>
      <c r="D15" s="8" t="s">
        <v>86</v>
      </c>
      <c r="E15" s="443">
        <v>120</v>
      </c>
      <c r="F15" s="443"/>
      <c r="G15" s="163">
        <f>'Пр.4 Ведом23-25'!G237-391.105</f>
        <v>5842.4950000000008</v>
      </c>
      <c r="H15" s="163">
        <f>'Пр.4 Ведом23-25'!H237-406.78</f>
        <v>5990.12</v>
      </c>
      <c r="I15" s="163">
        <f>'Пр.4 Ведом23-25'!I237-423.06</f>
        <v>6229.94</v>
      </c>
      <c r="J15" s="223"/>
      <c r="K15" s="223"/>
      <c r="L15" s="223"/>
      <c r="M15" s="223"/>
      <c r="N15" s="223"/>
    </row>
    <row r="16" spans="1:14" s="67" customFormat="1" ht="31.5" x14ac:dyDescent="0.25">
      <c r="A16" s="20" t="s">
        <v>889</v>
      </c>
      <c r="B16" s="370" t="s">
        <v>373</v>
      </c>
      <c r="C16" s="443">
        <v>10</v>
      </c>
      <c r="D16" s="8" t="s">
        <v>86</v>
      </c>
      <c r="E16" s="443">
        <v>120</v>
      </c>
      <c r="F16" s="443">
        <v>902</v>
      </c>
      <c r="G16" s="163">
        <f>G15</f>
        <v>5842.4950000000008</v>
      </c>
      <c r="H16" s="163">
        <f t="shared" ref="H16:I16" si="4">H15</f>
        <v>5990.12</v>
      </c>
      <c r="I16" s="163">
        <f t="shared" si="4"/>
        <v>6229.94</v>
      </c>
      <c r="J16" s="223"/>
      <c r="K16" s="223"/>
      <c r="L16" s="223"/>
      <c r="M16" s="223"/>
      <c r="N16" s="223"/>
    </row>
    <row r="17" spans="1:14" s="67" customFormat="1" ht="31.5" x14ac:dyDescent="0.25">
      <c r="A17" s="367" t="s">
        <v>91</v>
      </c>
      <c r="B17" s="370" t="s">
        <v>373</v>
      </c>
      <c r="C17" s="443">
        <v>10</v>
      </c>
      <c r="D17" s="8" t="s">
        <v>86</v>
      </c>
      <c r="E17" s="443">
        <v>200</v>
      </c>
      <c r="F17" s="443"/>
      <c r="G17" s="163">
        <f>G18</f>
        <v>492.90499999999997</v>
      </c>
      <c r="H17" s="163">
        <f t="shared" ref="H17:I17" si="5">H18</f>
        <v>598.98</v>
      </c>
      <c r="I17" s="163">
        <f t="shared" si="5"/>
        <v>623.05999999999995</v>
      </c>
      <c r="J17" s="223"/>
      <c r="K17" s="223"/>
      <c r="L17" s="223"/>
      <c r="M17" s="223"/>
      <c r="N17" s="223"/>
    </row>
    <row r="18" spans="1:14" s="67" customFormat="1" ht="47.25" x14ac:dyDescent="0.25">
      <c r="A18" s="367" t="s">
        <v>93</v>
      </c>
      <c r="B18" s="370" t="s">
        <v>373</v>
      </c>
      <c r="C18" s="443">
        <v>10</v>
      </c>
      <c r="D18" s="8" t="s">
        <v>86</v>
      </c>
      <c r="E18" s="443">
        <v>240</v>
      </c>
      <c r="F18" s="443"/>
      <c r="G18" s="163">
        <f>'Пр.4 Ведом23-25'!G239-39.095</f>
        <v>492.90499999999997</v>
      </c>
      <c r="H18" s="163">
        <f>'Пр.4 Ведом23-25'!H239-40.72</f>
        <v>598.98</v>
      </c>
      <c r="I18" s="163">
        <f>'Пр.4 Ведом23-25'!I239-42.24</f>
        <v>623.05999999999995</v>
      </c>
      <c r="J18" s="223"/>
      <c r="K18" s="223"/>
      <c r="L18" s="223"/>
      <c r="M18" s="223"/>
      <c r="N18" s="223"/>
    </row>
    <row r="19" spans="1:14" ht="31.5" x14ac:dyDescent="0.25">
      <c r="A19" s="20" t="s">
        <v>889</v>
      </c>
      <c r="B19" s="370" t="s">
        <v>373</v>
      </c>
      <c r="C19" s="443">
        <v>10</v>
      </c>
      <c r="D19" s="8" t="s">
        <v>86</v>
      </c>
      <c r="E19" s="443">
        <v>240</v>
      </c>
      <c r="F19" s="443">
        <v>902</v>
      </c>
      <c r="G19" s="163">
        <f>G18</f>
        <v>492.90499999999997</v>
      </c>
      <c r="H19" s="163">
        <f t="shared" ref="H19:I19" si="6">H18</f>
        <v>598.98</v>
      </c>
      <c r="I19" s="163">
        <f t="shared" si="6"/>
        <v>623.05999999999995</v>
      </c>
    </row>
    <row r="20" spans="1:14" ht="94.5" x14ac:dyDescent="0.25">
      <c r="A20" s="21" t="s">
        <v>555</v>
      </c>
      <c r="B20" s="370" t="s">
        <v>554</v>
      </c>
      <c r="C20" s="443"/>
      <c r="D20" s="8"/>
      <c r="E20" s="443"/>
      <c r="F20" s="443"/>
      <c r="G20" s="163">
        <f>G21</f>
        <v>48.2</v>
      </c>
      <c r="H20" s="163">
        <f t="shared" ref="H20:I21" si="7">H21</f>
        <v>17.3</v>
      </c>
      <c r="I20" s="163">
        <f t="shared" si="7"/>
        <v>18</v>
      </c>
    </row>
    <row r="21" spans="1:14" ht="15.75" x14ac:dyDescent="0.25">
      <c r="A21" s="367" t="s">
        <v>136</v>
      </c>
      <c r="B21" s="370" t="s">
        <v>554</v>
      </c>
      <c r="C21" s="443">
        <v>10</v>
      </c>
      <c r="D21" s="8"/>
      <c r="E21" s="443"/>
      <c r="F21" s="443"/>
      <c r="G21" s="163">
        <f>G22</f>
        <v>48.2</v>
      </c>
      <c r="H21" s="163">
        <f t="shared" si="7"/>
        <v>17.3</v>
      </c>
      <c r="I21" s="163">
        <f t="shared" si="7"/>
        <v>18</v>
      </c>
    </row>
    <row r="22" spans="1:14" ht="15.75" x14ac:dyDescent="0.25">
      <c r="A22" s="367" t="s">
        <v>190</v>
      </c>
      <c r="B22" s="370" t="s">
        <v>554</v>
      </c>
      <c r="C22" s="443">
        <v>10</v>
      </c>
      <c r="D22" s="8" t="s">
        <v>106</v>
      </c>
      <c r="E22" s="443"/>
      <c r="F22" s="443"/>
      <c r="G22" s="163">
        <f>G23+G26</f>
        <v>48.2</v>
      </c>
      <c r="H22" s="163">
        <f t="shared" ref="H22:I22" si="8">H23+H26</f>
        <v>17.3</v>
      </c>
      <c r="I22" s="163">
        <f t="shared" si="8"/>
        <v>18</v>
      </c>
    </row>
    <row r="23" spans="1:14" ht="94.5" x14ac:dyDescent="0.25">
      <c r="A23" s="367" t="s">
        <v>87</v>
      </c>
      <c r="B23" s="370" t="s">
        <v>554</v>
      </c>
      <c r="C23" s="443">
        <v>10</v>
      </c>
      <c r="D23" s="8" t="s">
        <v>106</v>
      </c>
      <c r="E23" s="443">
        <v>100</v>
      </c>
      <c r="F23" s="8"/>
      <c r="G23" s="163">
        <f>G24</f>
        <v>28.7</v>
      </c>
      <c r="H23" s="163">
        <f t="shared" ref="H23:I23" si="9">H24</f>
        <v>0</v>
      </c>
      <c r="I23" s="163">
        <f t="shared" si="9"/>
        <v>0</v>
      </c>
    </row>
    <row r="24" spans="1:14" ht="31.5" x14ac:dyDescent="0.25">
      <c r="A24" s="367" t="s">
        <v>89</v>
      </c>
      <c r="B24" s="370" t="s">
        <v>554</v>
      </c>
      <c r="C24" s="443">
        <v>10</v>
      </c>
      <c r="D24" s="8" t="s">
        <v>106</v>
      </c>
      <c r="E24" s="443">
        <v>120</v>
      </c>
      <c r="F24" s="8"/>
      <c r="G24" s="163">
        <f>'Пр.4 Ведом23-25'!G610</f>
        <v>28.7</v>
      </c>
      <c r="H24" s="163">
        <f>'Пр.4 Ведом23-25'!H610</f>
        <v>0</v>
      </c>
      <c r="I24" s="163">
        <f>'Пр.4 Ведом23-25'!I610</f>
        <v>0</v>
      </c>
    </row>
    <row r="25" spans="1:14" ht="47.25" x14ac:dyDescent="0.25">
      <c r="A25" s="367" t="s">
        <v>1014</v>
      </c>
      <c r="B25" s="370" t="s">
        <v>554</v>
      </c>
      <c r="C25" s="443">
        <v>10</v>
      </c>
      <c r="D25" s="8" t="s">
        <v>106</v>
      </c>
      <c r="E25" s="443">
        <v>120</v>
      </c>
      <c r="F25" s="8" t="s">
        <v>1015</v>
      </c>
      <c r="G25" s="163">
        <f>G24</f>
        <v>28.7</v>
      </c>
      <c r="H25" s="163">
        <f t="shared" ref="H25:I25" si="10">H24</f>
        <v>0</v>
      </c>
      <c r="I25" s="163">
        <f t="shared" si="10"/>
        <v>0</v>
      </c>
    </row>
    <row r="26" spans="1:14" ht="31.5" x14ac:dyDescent="0.25">
      <c r="A26" s="367" t="s">
        <v>91</v>
      </c>
      <c r="B26" s="370" t="s">
        <v>554</v>
      </c>
      <c r="C26" s="443">
        <v>10</v>
      </c>
      <c r="D26" s="8" t="s">
        <v>106</v>
      </c>
      <c r="E26" s="443">
        <v>200</v>
      </c>
      <c r="F26" s="8"/>
      <c r="G26" s="163">
        <f>G27</f>
        <v>19.5</v>
      </c>
      <c r="H26" s="163">
        <f t="shared" ref="H26:I26" si="11">H27</f>
        <v>17.3</v>
      </c>
      <c r="I26" s="163">
        <f t="shared" si="11"/>
        <v>18</v>
      </c>
    </row>
    <row r="27" spans="1:14" ht="47.25" x14ac:dyDescent="0.25">
      <c r="A27" s="367" t="s">
        <v>93</v>
      </c>
      <c r="B27" s="370" t="s">
        <v>554</v>
      </c>
      <c r="C27" s="443">
        <v>10</v>
      </c>
      <c r="D27" s="8" t="s">
        <v>106</v>
      </c>
      <c r="E27" s="443">
        <v>240</v>
      </c>
      <c r="F27" s="8"/>
      <c r="G27" s="163">
        <f>'Пр.4 Ведом23-25'!G612</f>
        <v>19.5</v>
      </c>
      <c r="H27" s="163">
        <f>'Пр.4 Ведом23-25'!H612</f>
        <v>17.3</v>
      </c>
      <c r="I27" s="163">
        <f>'Пр.4 Ведом23-25'!I612</f>
        <v>18</v>
      </c>
    </row>
    <row r="28" spans="1:14" ht="51" customHeight="1" x14ac:dyDescent="0.25">
      <c r="A28" s="20" t="s">
        <v>1014</v>
      </c>
      <c r="B28" s="370" t="s">
        <v>554</v>
      </c>
      <c r="C28" s="443">
        <v>10</v>
      </c>
      <c r="D28" s="8" t="s">
        <v>106</v>
      </c>
      <c r="E28" s="443">
        <v>240</v>
      </c>
      <c r="F28" s="8" t="s">
        <v>1015</v>
      </c>
      <c r="G28" s="163">
        <f>G27</f>
        <v>19.5</v>
      </c>
      <c r="H28" s="163">
        <f t="shared" ref="H28:I28" si="12">H27</f>
        <v>17.3</v>
      </c>
      <c r="I28" s="163">
        <f t="shared" si="12"/>
        <v>18</v>
      </c>
    </row>
    <row r="29" spans="1:14" ht="63" x14ac:dyDescent="0.25">
      <c r="A29" s="367" t="s">
        <v>860</v>
      </c>
      <c r="B29" s="370" t="s">
        <v>773</v>
      </c>
      <c r="C29" s="443"/>
      <c r="D29" s="8"/>
      <c r="E29" s="443"/>
      <c r="F29" s="443"/>
      <c r="G29" s="163">
        <f>G30</f>
        <v>2111.8000000000002</v>
      </c>
      <c r="H29" s="163">
        <f t="shared" ref="H29:I30" si="13">H30</f>
        <v>2196.4</v>
      </c>
      <c r="I29" s="163">
        <f t="shared" si="13"/>
        <v>2284.3999999999996</v>
      </c>
    </row>
    <row r="30" spans="1:14" ht="15.75" x14ac:dyDescent="0.25">
      <c r="A30" s="367" t="s">
        <v>83</v>
      </c>
      <c r="B30" s="370" t="s">
        <v>773</v>
      </c>
      <c r="C30" s="8" t="s">
        <v>84</v>
      </c>
      <c r="D30" s="8"/>
      <c r="E30" s="443"/>
      <c r="F30" s="443"/>
      <c r="G30" s="163">
        <f>G31</f>
        <v>2111.8000000000002</v>
      </c>
      <c r="H30" s="163">
        <f t="shared" si="13"/>
        <v>2196.4</v>
      </c>
      <c r="I30" s="163">
        <f t="shared" si="13"/>
        <v>2284.3999999999996</v>
      </c>
    </row>
    <row r="31" spans="1:14" ht="78.75" x14ac:dyDescent="0.25">
      <c r="A31" s="367" t="s">
        <v>105</v>
      </c>
      <c r="B31" s="370" t="s">
        <v>773</v>
      </c>
      <c r="C31" s="8" t="s">
        <v>84</v>
      </c>
      <c r="D31" s="8" t="s">
        <v>106</v>
      </c>
      <c r="E31" s="443"/>
      <c r="F31" s="443"/>
      <c r="G31" s="163">
        <f>G32+G35</f>
        <v>2111.8000000000002</v>
      </c>
      <c r="H31" s="163">
        <f t="shared" ref="H31:I31" si="14">H32+H35</f>
        <v>2196.4</v>
      </c>
      <c r="I31" s="163">
        <f t="shared" si="14"/>
        <v>2284.3999999999996</v>
      </c>
    </row>
    <row r="32" spans="1:14" ht="94.5" x14ac:dyDescent="0.25">
      <c r="A32" s="367" t="s">
        <v>87</v>
      </c>
      <c r="B32" s="370" t="s">
        <v>773</v>
      </c>
      <c r="C32" s="8" t="s">
        <v>84</v>
      </c>
      <c r="D32" s="8" t="s">
        <v>106</v>
      </c>
      <c r="E32" s="443">
        <v>100</v>
      </c>
      <c r="F32" s="443"/>
      <c r="G32" s="163">
        <f>G33</f>
        <v>1985.3</v>
      </c>
      <c r="H32" s="163">
        <f t="shared" ref="H32:I32" si="15">H33</f>
        <v>1996.7</v>
      </c>
      <c r="I32" s="163">
        <f t="shared" si="15"/>
        <v>2076.6999999999998</v>
      </c>
    </row>
    <row r="33" spans="1:9" ht="31.5" x14ac:dyDescent="0.25">
      <c r="A33" s="367" t="s">
        <v>89</v>
      </c>
      <c r="B33" s="370" t="s">
        <v>773</v>
      </c>
      <c r="C33" s="8" t="s">
        <v>84</v>
      </c>
      <c r="D33" s="8" t="s">
        <v>106</v>
      </c>
      <c r="E33" s="443">
        <v>120</v>
      </c>
      <c r="F33" s="443"/>
      <c r="G33" s="163">
        <f>'Пр.4 Ведом23-25'!G92</f>
        <v>1985.3</v>
      </c>
      <c r="H33" s="163">
        <f>'Пр.4 Ведом23-25'!H92</f>
        <v>1996.7</v>
      </c>
      <c r="I33" s="163">
        <f>'Пр.4 Ведом23-25'!I92</f>
        <v>2076.6999999999998</v>
      </c>
    </row>
    <row r="34" spans="1:9" ht="31.5" x14ac:dyDescent="0.25">
      <c r="A34" s="20" t="s">
        <v>889</v>
      </c>
      <c r="B34" s="370" t="s">
        <v>773</v>
      </c>
      <c r="C34" s="8" t="s">
        <v>84</v>
      </c>
      <c r="D34" s="8" t="s">
        <v>106</v>
      </c>
      <c r="E34" s="443">
        <v>120</v>
      </c>
      <c r="F34" s="443">
        <v>902</v>
      </c>
      <c r="G34" s="163">
        <f>G33</f>
        <v>1985.3</v>
      </c>
      <c r="H34" s="163">
        <f t="shared" ref="H34:I34" si="16">H33</f>
        <v>1996.7</v>
      </c>
      <c r="I34" s="163">
        <f t="shared" si="16"/>
        <v>2076.6999999999998</v>
      </c>
    </row>
    <row r="35" spans="1:9" ht="31.5" x14ac:dyDescent="0.25">
      <c r="A35" s="367" t="s">
        <v>91</v>
      </c>
      <c r="B35" s="370" t="s">
        <v>773</v>
      </c>
      <c r="C35" s="8" t="s">
        <v>84</v>
      </c>
      <c r="D35" s="8" t="s">
        <v>106</v>
      </c>
      <c r="E35" s="443">
        <v>200</v>
      </c>
      <c r="F35" s="443"/>
      <c r="G35" s="163">
        <f>G36</f>
        <v>126.5</v>
      </c>
      <c r="H35" s="163">
        <f t="shared" ref="H35:I35" si="17">H36</f>
        <v>199.7</v>
      </c>
      <c r="I35" s="163">
        <f t="shared" si="17"/>
        <v>207.7</v>
      </c>
    </row>
    <row r="36" spans="1:9" ht="47.25" x14ac:dyDescent="0.25">
      <c r="A36" s="367" t="s">
        <v>93</v>
      </c>
      <c r="B36" s="370" t="s">
        <v>773</v>
      </c>
      <c r="C36" s="8" t="s">
        <v>84</v>
      </c>
      <c r="D36" s="8" t="s">
        <v>106</v>
      </c>
      <c r="E36" s="443">
        <v>240</v>
      </c>
      <c r="F36" s="443"/>
      <c r="G36" s="163">
        <f>'Пр.4 Ведом23-25'!G94</f>
        <v>126.5</v>
      </c>
      <c r="H36" s="163">
        <f>'Пр.4 Ведом23-25'!H94</f>
        <v>199.7</v>
      </c>
      <c r="I36" s="163">
        <f>'Пр.4 Ведом23-25'!I94</f>
        <v>207.7</v>
      </c>
    </row>
    <row r="37" spans="1:9" ht="31.5" x14ac:dyDescent="0.25">
      <c r="A37" s="20" t="s">
        <v>889</v>
      </c>
      <c r="B37" s="370" t="s">
        <v>773</v>
      </c>
      <c r="C37" s="8" t="s">
        <v>84</v>
      </c>
      <c r="D37" s="8" t="s">
        <v>106</v>
      </c>
      <c r="E37" s="443">
        <v>240</v>
      </c>
      <c r="F37" s="443">
        <v>902</v>
      </c>
      <c r="G37" s="163">
        <f>G36</f>
        <v>126.5</v>
      </c>
      <c r="H37" s="163">
        <f t="shared" ref="H37:I37" si="18">H36</f>
        <v>199.7</v>
      </c>
      <c r="I37" s="163">
        <f t="shared" si="18"/>
        <v>207.7</v>
      </c>
    </row>
    <row r="38" spans="1:9" ht="15.75" x14ac:dyDescent="0.25">
      <c r="A38" s="199" t="s">
        <v>100</v>
      </c>
      <c r="B38" s="200" t="s">
        <v>334</v>
      </c>
      <c r="C38" s="8"/>
      <c r="D38" s="8"/>
      <c r="E38" s="443"/>
      <c r="F38" s="443"/>
      <c r="G38" s="403">
        <f t="shared" ref="G38:G43" si="19">G39</f>
        <v>650</v>
      </c>
      <c r="H38" s="403">
        <f t="shared" ref="H38:I43" si="20">H39</f>
        <v>572.1</v>
      </c>
      <c r="I38" s="403">
        <f t="shared" si="20"/>
        <v>650</v>
      </c>
    </row>
    <row r="39" spans="1:9" ht="31.5" x14ac:dyDescent="0.25">
      <c r="A39" s="199" t="s">
        <v>335</v>
      </c>
      <c r="B39" s="200" t="s">
        <v>333</v>
      </c>
      <c r="C39" s="8"/>
      <c r="D39" s="8"/>
      <c r="E39" s="443"/>
      <c r="F39" s="443"/>
      <c r="G39" s="403">
        <f t="shared" si="19"/>
        <v>650</v>
      </c>
      <c r="H39" s="403">
        <f t="shared" si="20"/>
        <v>572.1</v>
      </c>
      <c r="I39" s="403">
        <f t="shared" si="20"/>
        <v>650</v>
      </c>
    </row>
    <row r="40" spans="1:9" ht="16.899999999999999" customHeight="1" x14ac:dyDescent="0.25">
      <c r="A40" s="367" t="s">
        <v>197</v>
      </c>
      <c r="B40" s="370" t="s">
        <v>383</v>
      </c>
      <c r="C40" s="8"/>
      <c r="D40" s="8"/>
      <c r="E40" s="443"/>
      <c r="F40" s="443"/>
      <c r="G40" s="163">
        <f t="shared" si="19"/>
        <v>650</v>
      </c>
      <c r="H40" s="163">
        <f t="shared" si="20"/>
        <v>572.1</v>
      </c>
      <c r="I40" s="163">
        <f t="shared" si="20"/>
        <v>650</v>
      </c>
    </row>
    <row r="41" spans="1:9" ht="16.899999999999999" customHeight="1" x14ac:dyDescent="0.25">
      <c r="A41" s="367" t="s">
        <v>147</v>
      </c>
      <c r="B41" s="370" t="s">
        <v>383</v>
      </c>
      <c r="C41" s="8" t="s">
        <v>148</v>
      </c>
      <c r="D41" s="8"/>
      <c r="E41" s="443"/>
      <c r="F41" s="443"/>
      <c r="G41" s="163">
        <f t="shared" si="19"/>
        <v>650</v>
      </c>
      <c r="H41" s="163">
        <f t="shared" si="20"/>
        <v>572.1</v>
      </c>
      <c r="I41" s="163">
        <f t="shared" si="20"/>
        <v>650</v>
      </c>
    </row>
    <row r="42" spans="1:9" ht="16.899999999999999" customHeight="1" x14ac:dyDescent="0.25">
      <c r="A42" s="367" t="s">
        <v>160</v>
      </c>
      <c r="B42" s="370" t="s">
        <v>383</v>
      </c>
      <c r="C42" s="8" t="s">
        <v>148</v>
      </c>
      <c r="D42" s="8" t="s">
        <v>125</v>
      </c>
      <c r="E42" s="443"/>
      <c r="F42" s="443"/>
      <c r="G42" s="163">
        <f t="shared" si="19"/>
        <v>650</v>
      </c>
      <c r="H42" s="163">
        <f t="shared" si="20"/>
        <v>572.1</v>
      </c>
      <c r="I42" s="163">
        <f t="shared" si="20"/>
        <v>650</v>
      </c>
    </row>
    <row r="43" spans="1:9" ht="31.5" x14ac:dyDescent="0.25">
      <c r="A43" s="367" t="s">
        <v>91</v>
      </c>
      <c r="B43" s="370" t="s">
        <v>383</v>
      </c>
      <c r="C43" s="8" t="s">
        <v>148</v>
      </c>
      <c r="D43" s="8" t="s">
        <v>125</v>
      </c>
      <c r="E43" s="443">
        <v>200</v>
      </c>
      <c r="F43" s="443"/>
      <c r="G43" s="163">
        <f t="shared" si="19"/>
        <v>650</v>
      </c>
      <c r="H43" s="163">
        <f t="shared" si="20"/>
        <v>572.1</v>
      </c>
      <c r="I43" s="163">
        <f t="shared" si="20"/>
        <v>650</v>
      </c>
    </row>
    <row r="44" spans="1:9" ht="47.25" x14ac:dyDescent="0.25">
      <c r="A44" s="367" t="s">
        <v>93</v>
      </c>
      <c r="B44" s="370" t="s">
        <v>383</v>
      </c>
      <c r="C44" s="8" t="s">
        <v>148</v>
      </c>
      <c r="D44" s="8" t="s">
        <v>125</v>
      </c>
      <c r="E44" s="443">
        <v>240</v>
      </c>
      <c r="F44" s="443"/>
      <c r="G44" s="163">
        <f>'Пр.4 Ведом23-25'!G798</f>
        <v>650</v>
      </c>
      <c r="H44" s="163">
        <f>'Пр.4 Ведом23-25'!H798</f>
        <v>572.1</v>
      </c>
      <c r="I44" s="163">
        <f>'Пр.4 Ведом23-25'!I798</f>
        <v>650</v>
      </c>
    </row>
    <row r="45" spans="1:9" ht="31.5" x14ac:dyDescent="0.25">
      <c r="A45" s="20" t="s">
        <v>887</v>
      </c>
      <c r="B45" s="370" t="s">
        <v>383</v>
      </c>
      <c r="C45" s="8" t="s">
        <v>148</v>
      </c>
      <c r="D45" s="8" t="s">
        <v>125</v>
      </c>
      <c r="E45" s="443">
        <v>240</v>
      </c>
      <c r="F45" s="443">
        <v>906</v>
      </c>
      <c r="G45" s="163">
        <f>G44</f>
        <v>650</v>
      </c>
      <c r="H45" s="163">
        <f t="shared" ref="H45:I45" si="21">H44</f>
        <v>572.1</v>
      </c>
      <c r="I45" s="163">
        <f t="shared" si="21"/>
        <v>650</v>
      </c>
    </row>
    <row r="46" spans="1:9" ht="47.25" x14ac:dyDescent="0.25">
      <c r="A46" s="199" t="s">
        <v>891</v>
      </c>
      <c r="B46" s="107" t="s">
        <v>172</v>
      </c>
      <c r="C46" s="107"/>
      <c r="D46" s="107"/>
      <c r="E46" s="107"/>
      <c r="F46" s="107"/>
      <c r="G46" s="403">
        <f>G47+G63+G73+G80+G88</f>
        <v>2414</v>
      </c>
      <c r="H46" s="403">
        <f t="shared" ref="H46:I46" si="22">H47+H63+H73+H80+H88</f>
        <v>2414</v>
      </c>
      <c r="I46" s="403">
        <f t="shared" si="22"/>
        <v>1394</v>
      </c>
    </row>
    <row r="47" spans="1:9" ht="31.5" x14ac:dyDescent="0.25">
      <c r="A47" s="199" t="s">
        <v>173</v>
      </c>
      <c r="B47" s="200" t="s">
        <v>174</v>
      </c>
      <c r="C47" s="200"/>
      <c r="D47" s="4"/>
      <c r="E47" s="4"/>
      <c r="F47" s="4"/>
      <c r="G47" s="403">
        <f>G48+G63+G73</f>
        <v>1295</v>
      </c>
      <c r="H47" s="403">
        <f t="shared" ref="H47:I47" si="23">H48+H63+H73</f>
        <v>1295</v>
      </c>
      <c r="I47" s="403">
        <f t="shared" si="23"/>
        <v>895</v>
      </c>
    </row>
    <row r="48" spans="1:9" ht="63" x14ac:dyDescent="0.25">
      <c r="A48" s="34" t="s">
        <v>459</v>
      </c>
      <c r="B48" s="200" t="s">
        <v>348</v>
      </c>
      <c r="C48" s="200"/>
      <c r="D48" s="4"/>
      <c r="E48" s="4"/>
      <c r="F48" s="4"/>
      <c r="G48" s="403">
        <f>G49</f>
        <v>870</v>
      </c>
      <c r="H48" s="403">
        <f t="shared" ref="H48:I49" si="24">H49</f>
        <v>870</v>
      </c>
      <c r="I48" s="403">
        <f t="shared" si="24"/>
        <v>870</v>
      </c>
    </row>
    <row r="49" spans="1:9" ht="15.75" x14ac:dyDescent="0.25">
      <c r="A49" s="367" t="s">
        <v>147</v>
      </c>
      <c r="B49" s="370" t="s">
        <v>348</v>
      </c>
      <c r="C49" s="370" t="s">
        <v>148</v>
      </c>
      <c r="D49" s="4"/>
      <c r="E49" s="4"/>
      <c r="F49" s="4"/>
      <c r="G49" s="163">
        <f>G50</f>
        <v>870</v>
      </c>
      <c r="H49" s="163">
        <f t="shared" si="24"/>
        <v>870</v>
      </c>
      <c r="I49" s="163">
        <f t="shared" si="24"/>
        <v>870</v>
      </c>
    </row>
    <row r="50" spans="1:9" ht="15.75" x14ac:dyDescent="0.25">
      <c r="A50" s="28" t="s">
        <v>1030</v>
      </c>
      <c r="B50" s="370" t="s">
        <v>348</v>
      </c>
      <c r="C50" s="370" t="s">
        <v>148</v>
      </c>
      <c r="D50" s="8" t="s">
        <v>148</v>
      </c>
      <c r="E50" s="4"/>
      <c r="F50" s="4"/>
      <c r="G50" s="163">
        <f>G51+G55+G59</f>
        <v>870</v>
      </c>
      <c r="H50" s="163">
        <f t="shared" ref="H50:I50" si="25">H51+H55+H59</f>
        <v>870</v>
      </c>
      <c r="I50" s="163">
        <f t="shared" si="25"/>
        <v>870</v>
      </c>
    </row>
    <row r="51" spans="1:9" ht="31.5" hidden="1" x14ac:dyDescent="0.25">
      <c r="A51" s="28" t="s">
        <v>465</v>
      </c>
      <c r="B51" s="370" t="s">
        <v>349</v>
      </c>
      <c r="C51" s="370" t="s">
        <v>148</v>
      </c>
      <c r="D51" s="8" t="s">
        <v>148</v>
      </c>
      <c r="E51" s="4"/>
      <c r="F51" s="4"/>
      <c r="G51" s="163">
        <f>G52</f>
        <v>0</v>
      </c>
      <c r="H51" s="163">
        <f t="shared" ref="H51:I52" si="26">H52</f>
        <v>0</v>
      </c>
      <c r="I51" s="163">
        <f t="shared" si="26"/>
        <v>0</v>
      </c>
    </row>
    <row r="52" spans="1:9" ht="94.5" hidden="1" x14ac:dyDescent="0.25">
      <c r="A52" s="367" t="s">
        <v>87</v>
      </c>
      <c r="B52" s="370" t="s">
        <v>349</v>
      </c>
      <c r="C52" s="370" t="s">
        <v>148</v>
      </c>
      <c r="D52" s="8" t="s">
        <v>148</v>
      </c>
      <c r="E52" s="4">
        <v>100</v>
      </c>
      <c r="F52" s="4"/>
      <c r="G52" s="163">
        <f>G53</f>
        <v>0</v>
      </c>
      <c r="H52" s="163">
        <f t="shared" si="26"/>
        <v>0</v>
      </c>
      <c r="I52" s="163">
        <f t="shared" si="26"/>
        <v>0</v>
      </c>
    </row>
    <row r="53" spans="1:9" ht="31.5" hidden="1" x14ac:dyDescent="0.25">
      <c r="A53" s="367" t="s">
        <v>171</v>
      </c>
      <c r="B53" s="370" t="s">
        <v>349</v>
      </c>
      <c r="C53" s="370" t="s">
        <v>148</v>
      </c>
      <c r="D53" s="8" t="s">
        <v>148</v>
      </c>
      <c r="E53" s="4">
        <v>110</v>
      </c>
      <c r="F53" s="4"/>
      <c r="G53" s="163">
        <f>'Пр.4 Ведом23-25'!G354</f>
        <v>0</v>
      </c>
      <c r="H53" s="163">
        <f>'Пр.4 Ведом23-25'!H354</f>
        <v>0</v>
      </c>
      <c r="I53" s="163">
        <f>'Пр.4 Ведом23-25'!I354</f>
        <v>0</v>
      </c>
    </row>
    <row r="54" spans="1:9" ht="47.25" hidden="1" x14ac:dyDescent="0.25">
      <c r="A54" s="28" t="s">
        <v>885</v>
      </c>
      <c r="B54" s="370" t="s">
        <v>349</v>
      </c>
      <c r="C54" s="370" t="s">
        <v>148</v>
      </c>
      <c r="D54" s="8" t="s">
        <v>148</v>
      </c>
      <c r="E54" s="4">
        <v>110</v>
      </c>
      <c r="F54" s="4">
        <v>903</v>
      </c>
      <c r="G54" s="163">
        <f>G53</f>
        <v>0</v>
      </c>
      <c r="H54" s="163">
        <f t="shared" ref="H54:I54" si="27">H53</f>
        <v>0</v>
      </c>
      <c r="I54" s="163">
        <f t="shared" si="27"/>
        <v>0</v>
      </c>
    </row>
    <row r="55" spans="1:9" ht="31.5" hidden="1" x14ac:dyDescent="0.25">
      <c r="A55" s="367" t="s">
        <v>460</v>
      </c>
      <c r="B55" s="370" t="s">
        <v>474</v>
      </c>
      <c r="C55" s="370" t="s">
        <v>148</v>
      </c>
      <c r="D55" s="8" t="s">
        <v>148</v>
      </c>
      <c r="E55" s="4"/>
      <c r="F55" s="4"/>
      <c r="G55" s="163">
        <f>G56</f>
        <v>0</v>
      </c>
      <c r="H55" s="163">
        <f t="shared" ref="H55:I56" si="28">H56</f>
        <v>0</v>
      </c>
      <c r="I55" s="163">
        <f t="shared" si="28"/>
        <v>0</v>
      </c>
    </row>
    <row r="56" spans="1:9" ht="31.5" hidden="1" x14ac:dyDescent="0.25">
      <c r="A56" s="367" t="s">
        <v>91</v>
      </c>
      <c r="B56" s="370" t="s">
        <v>474</v>
      </c>
      <c r="C56" s="370" t="s">
        <v>148</v>
      </c>
      <c r="D56" s="8" t="s">
        <v>148</v>
      </c>
      <c r="E56" s="4">
        <v>200</v>
      </c>
      <c r="F56" s="4"/>
      <c r="G56" s="163">
        <f>G57</f>
        <v>0</v>
      </c>
      <c r="H56" s="163">
        <f t="shared" si="28"/>
        <v>0</v>
      </c>
      <c r="I56" s="163">
        <f t="shared" si="28"/>
        <v>0</v>
      </c>
    </row>
    <row r="57" spans="1:9" ht="47.25" hidden="1" x14ac:dyDescent="0.25">
      <c r="A57" s="367" t="s">
        <v>93</v>
      </c>
      <c r="B57" s="370" t="s">
        <v>474</v>
      </c>
      <c r="C57" s="370" t="s">
        <v>148</v>
      </c>
      <c r="D57" s="8" t="s">
        <v>148</v>
      </c>
      <c r="E57" s="4">
        <v>240</v>
      </c>
      <c r="F57" s="4"/>
      <c r="G57" s="163">
        <f>'Пр.4 Ведом23-25'!G357</f>
        <v>0</v>
      </c>
      <c r="H57" s="163">
        <f>'Пр.4 Ведом23-25'!H357</f>
        <v>0</v>
      </c>
      <c r="I57" s="163">
        <f>'Пр.4 Ведом23-25'!I357</f>
        <v>0</v>
      </c>
    </row>
    <row r="58" spans="1:9" ht="47.25" hidden="1" x14ac:dyDescent="0.25">
      <c r="A58" s="28" t="s">
        <v>885</v>
      </c>
      <c r="B58" s="370" t="s">
        <v>474</v>
      </c>
      <c r="C58" s="370" t="s">
        <v>148</v>
      </c>
      <c r="D58" s="8" t="s">
        <v>148</v>
      </c>
      <c r="E58" s="4">
        <v>240</v>
      </c>
      <c r="F58" s="4">
        <v>903</v>
      </c>
      <c r="G58" s="163">
        <f>G57</f>
        <v>0</v>
      </c>
      <c r="H58" s="163">
        <f t="shared" ref="H58:I58" si="29">H57</f>
        <v>0</v>
      </c>
      <c r="I58" s="163">
        <f t="shared" si="29"/>
        <v>0</v>
      </c>
    </row>
    <row r="59" spans="1:9" ht="47.25" x14ac:dyDescent="0.25">
      <c r="A59" s="367" t="s">
        <v>829</v>
      </c>
      <c r="B59" s="370" t="s">
        <v>830</v>
      </c>
      <c r="C59" s="370" t="s">
        <v>148</v>
      </c>
      <c r="D59" s="8" t="s">
        <v>148</v>
      </c>
      <c r="E59" s="4"/>
      <c r="F59" s="4"/>
      <c r="G59" s="163">
        <f>G60</f>
        <v>870</v>
      </c>
      <c r="H59" s="163">
        <f t="shared" ref="H59:I60" si="30">H60</f>
        <v>870</v>
      </c>
      <c r="I59" s="163">
        <f t="shared" si="30"/>
        <v>870</v>
      </c>
    </row>
    <row r="60" spans="1:9" ht="47.25" x14ac:dyDescent="0.25">
      <c r="A60" s="367" t="s">
        <v>152</v>
      </c>
      <c r="B60" s="370" t="s">
        <v>830</v>
      </c>
      <c r="C60" s="370" t="s">
        <v>148</v>
      </c>
      <c r="D60" s="8" t="s">
        <v>148</v>
      </c>
      <c r="E60" s="4">
        <v>600</v>
      </c>
      <c r="F60" s="4"/>
      <c r="G60" s="163">
        <f>G61</f>
        <v>870</v>
      </c>
      <c r="H60" s="163">
        <f t="shared" si="30"/>
        <v>870</v>
      </c>
      <c r="I60" s="163">
        <f t="shared" si="30"/>
        <v>870</v>
      </c>
    </row>
    <row r="61" spans="1:9" ht="15.75" x14ac:dyDescent="0.25">
      <c r="A61" s="367" t="s">
        <v>154</v>
      </c>
      <c r="B61" s="370" t="s">
        <v>830</v>
      </c>
      <c r="C61" s="370" t="s">
        <v>148</v>
      </c>
      <c r="D61" s="8" t="s">
        <v>148</v>
      </c>
      <c r="E61" s="4">
        <v>610</v>
      </c>
      <c r="F61" s="4"/>
      <c r="G61" s="163">
        <f>'Пр.4 Ведом23-25'!G360</f>
        <v>870</v>
      </c>
      <c r="H61" s="163">
        <f>'Пр.4 Ведом23-25'!H360</f>
        <v>870</v>
      </c>
      <c r="I61" s="163">
        <f>'Пр.4 Ведом23-25'!I360</f>
        <v>870</v>
      </c>
    </row>
    <row r="62" spans="1:9" ht="47.25" x14ac:dyDescent="0.25">
      <c r="A62" s="28" t="s">
        <v>885</v>
      </c>
      <c r="B62" s="370" t="s">
        <v>830</v>
      </c>
      <c r="C62" s="370" t="s">
        <v>148</v>
      </c>
      <c r="D62" s="8" t="s">
        <v>148</v>
      </c>
      <c r="E62" s="4">
        <v>610</v>
      </c>
      <c r="F62" s="4">
        <v>903</v>
      </c>
      <c r="G62" s="163">
        <f>G61</f>
        <v>870</v>
      </c>
      <c r="H62" s="163">
        <f t="shared" ref="H62:I62" si="31">H61</f>
        <v>870</v>
      </c>
      <c r="I62" s="163">
        <f t="shared" si="31"/>
        <v>870</v>
      </c>
    </row>
    <row r="63" spans="1:9" ht="78.75" x14ac:dyDescent="0.25">
      <c r="A63" s="199" t="s">
        <v>461</v>
      </c>
      <c r="B63" s="200" t="s">
        <v>350</v>
      </c>
      <c r="C63" s="200"/>
      <c r="D63" s="4"/>
      <c r="E63" s="4"/>
      <c r="F63" s="4"/>
      <c r="G63" s="403">
        <f>G64</f>
        <v>400</v>
      </c>
      <c r="H63" s="403">
        <f t="shared" ref="H63:I65" si="32">H64</f>
        <v>400</v>
      </c>
      <c r="I63" s="403">
        <f t="shared" si="32"/>
        <v>0</v>
      </c>
    </row>
    <row r="64" spans="1:9" ht="15.75" x14ac:dyDescent="0.25">
      <c r="A64" s="367" t="s">
        <v>147</v>
      </c>
      <c r="B64" s="370" t="s">
        <v>350</v>
      </c>
      <c r="C64" s="370" t="s">
        <v>148</v>
      </c>
      <c r="D64" s="8"/>
      <c r="E64" s="4"/>
      <c r="F64" s="4"/>
      <c r="G64" s="163">
        <f>G65</f>
        <v>400</v>
      </c>
      <c r="H64" s="163">
        <f t="shared" si="32"/>
        <v>400</v>
      </c>
      <c r="I64" s="163">
        <f t="shared" si="32"/>
        <v>0</v>
      </c>
    </row>
    <row r="65" spans="1:9" ht="15.75" x14ac:dyDescent="0.25">
      <c r="A65" s="28" t="s">
        <v>1029</v>
      </c>
      <c r="B65" s="370" t="s">
        <v>350</v>
      </c>
      <c r="C65" s="370" t="s">
        <v>148</v>
      </c>
      <c r="D65" s="8" t="s">
        <v>148</v>
      </c>
      <c r="E65" s="4"/>
      <c r="F65" s="4"/>
      <c r="G65" s="163">
        <f>G66</f>
        <v>400</v>
      </c>
      <c r="H65" s="163">
        <f t="shared" si="32"/>
        <v>400</v>
      </c>
      <c r="I65" s="163">
        <f t="shared" si="32"/>
        <v>0</v>
      </c>
    </row>
    <row r="66" spans="1:9" ht="31.5" x14ac:dyDescent="0.25">
      <c r="A66" s="367" t="s">
        <v>462</v>
      </c>
      <c r="B66" s="370" t="s">
        <v>355</v>
      </c>
      <c r="C66" s="370" t="s">
        <v>148</v>
      </c>
      <c r="D66" s="8" t="s">
        <v>148</v>
      </c>
      <c r="E66" s="4"/>
      <c r="F66" s="4"/>
      <c r="G66" s="163">
        <f>G67+G70</f>
        <v>400</v>
      </c>
      <c r="H66" s="163">
        <f t="shared" ref="H66:I66" si="33">H67+H70</f>
        <v>400</v>
      </c>
      <c r="I66" s="163">
        <f t="shared" si="33"/>
        <v>0</v>
      </c>
    </row>
    <row r="67" spans="1:9" ht="94.5" hidden="1" x14ac:dyDescent="0.25">
      <c r="A67" s="367" t="s">
        <v>87</v>
      </c>
      <c r="B67" s="370" t="s">
        <v>355</v>
      </c>
      <c r="C67" s="370" t="s">
        <v>148</v>
      </c>
      <c r="D67" s="8" t="s">
        <v>148</v>
      </c>
      <c r="E67" s="4">
        <v>100</v>
      </c>
      <c r="F67" s="4"/>
      <c r="G67" s="163">
        <f>G68</f>
        <v>0</v>
      </c>
      <c r="H67" s="163">
        <f t="shared" ref="H67:I67" si="34">H68</f>
        <v>0</v>
      </c>
      <c r="I67" s="163">
        <f t="shared" si="34"/>
        <v>0</v>
      </c>
    </row>
    <row r="68" spans="1:9" ht="31.5" hidden="1" x14ac:dyDescent="0.25">
      <c r="A68" s="367" t="s">
        <v>171</v>
      </c>
      <c r="B68" s="370" t="s">
        <v>355</v>
      </c>
      <c r="C68" s="370" t="s">
        <v>148</v>
      </c>
      <c r="D68" s="8" t="s">
        <v>148</v>
      </c>
      <c r="E68" s="4">
        <v>110</v>
      </c>
      <c r="F68" s="4"/>
      <c r="G68" s="163">
        <f>'Пр.4 Ведом23-25'!G364</f>
        <v>0</v>
      </c>
      <c r="H68" s="163">
        <f>'Пр.4 Ведом23-25'!H364</f>
        <v>0</v>
      </c>
      <c r="I68" s="163">
        <f>'Пр.4 Ведом23-25'!I364</f>
        <v>0</v>
      </c>
    </row>
    <row r="69" spans="1:9" ht="47.25" hidden="1" x14ac:dyDescent="0.25">
      <c r="A69" s="28" t="s">
        <v>885</v>
      </c>
      <c r="B69" s="370" t="s">
        <v>355</v>
      </c>
      <c r="C69" s="370" t="s">
        <v>148</v>
      </c>
      <c r="D69" s="8" t="s">
        <v>148</v>
      </c>
      <c r="E69" s="4">
        <v>110</v>
      </c>
      <c r="F69" s="4">
        <v>903</v>
      </c>
      <c r="G69" s="163">
        <f>G68</f>
        <v>0</v>
      </c>
      <c r="H69" s="163">
        <f t="shared" ref="H69:I69" si="35">H68</f>
        <v>0</v>
      </c>
      <c r="I69" s="163">
        <f t="shared" si="35"/>
        <v>0</v>
      </c>
    </row>
    <row r="70" spans="1:9" ht="31.5" x14ac:dyDescent="0.25">
      <c r="A70" s="367" t="s">
        <v>91</v>
      </c>
      <c r="B70" s="370" t="s">
        <v>355</v>
      </c>
      <c r="C70" s="370" t="s">
        <v>148</v>
      </c>
      <c r="D70" s="8" t="s">
        <v>148</v>
      </c>
      <c r="E70" s="4">
        <v>200</v>
      </c>
      <c r="F70" s="4"/>
      <c r="G70" s="163">
        <f>G71</f>
        <v>400</v>
      </c>
      <c r="H70" s="163">
        <f t="shared" ref="H70:I70" si="36">H71</f>
        <v>400</v>
      </c>
      <c r="I70" s="163">
        <f t="shared" si="36"/>
        <v>0</v>
      </c>
    </row>
    <row r="71" spans="1:9" ht="47.25" x14ac:dyDescent="0.25">
      <c r="A71" s="367" t="s">
        <v>93</v>
      </c>
      <c r="B71" s="370" t="s">
        <v>355</v>
      </c>
      <c r="C71" s="370" t="s">
        <v>148</v>
      </c>
      <c r="D71" s="8" t="s">
        <v>148</v>
      </c>
      <c r="E71" s="4">
        <v>240</v>
      </c>
      <c r="F71" s="4"/>
      <c r="G71" s="163">
        <f>'Пр.4 Ведом23-25'!G366</f>
        <v>400</v>
      </c>
      <c r="H71" s="163">
        <f>'Пр.4 Ведом23-25'!H366</f>
        <v>400</v>
      </c>
      <c r="I71" s="163">
        <f>'Пр.4 Ведом23-25'!I366</f>
        <v>0</v>
      </c>
    </row>
    <row r="72" spans="1:9" ht="47.25" x14ac:dyDescent="0.25">
      <c r="A72" s="28" t="s">
        <v>885</v>
      </c>
      <c r="B72" s="370" t="s">
        <v>355</v>
      </c>
      <c r="C72" s="370" t="s">
        <v>148</v>
      </c>
      <c r="D72" s="8" t="s">
        <v>148</v>
      </c>
      <c r="E72" s="4">
        <v>240</v>
      </c>
      <c r="F72" s="4">
        <v>903</v>
      </c>
      <c r="G72" s="163">
        <f>G71</f>
        <v>400</v>
      </c>
      <c r="H72" s="163">
        <f t="shared" ref="H72:I72" si="37">H71</f>
        <v>400</v>
      </c>
      <c r="I72" s="163">
        <f t="shared" si="37"/>
        <v>0</v>
      </c>
    </row>
    <row r="73" spans="1:9" ht="47.25" x14ac:dyDescent="0.25">
      <c r="A73" s="199" t="s">
        <v>467</v>
      </c>
      <c r="B73" s="200" t="s">
        <v>463</v>
      </c>
      <c r="C73" s="200"/>
      <c r="D73" s="4"/>
      <c r="E73" s="4"/>
      <c r="F73" s="4"/>
      <c r="G73" s="403">
        <f>G74</f>
        <v>25</v>
      </c>
      <c r="H73" s="403">
        <f t="shared" ref="H73:I77" si="38">H74</f>
        <v>25</v>
      </c>
      <c r="I73" s="403">
        <f t="shared" si="38"/>
        <v>25</v>
      </c>
    </row>
    <row r="74" spans="1:9" ht="15.75" x14ac:dyDescent="0.25">
      <c r="A74" s="367" t="s">
        <v>147</v>
      </c>
      <c r="B74" s="370" t="s">
        <v>463</v>
      </c>
      <c r="C74" s="200"/>
      <c r="D74" s="4"/>
      <c r="E74" s="4"/>
      <c r="F74" s="4"/>
      <c r="G74" s="163">
        <f>G75</f>
        <v>25</v>
      </c>
      <c r="H74" s="163">
        <f t="shared" si="38"/>
        <v>25</v>
      </c>
      <c r="I74" s="163">
        <f t="shared" si="38"/>
        <v>25</v>
      </c>
    </row>
    <row r="75" spans="1:9" ht="15.75" x14ac:dyDescent="0.25">
      <c r="A75" s="28" t="s">
        <v>1029</v>
      </c>
      <c r="B75" s="370" t="s">
        <v>463</v>
      </c>
      <c r="C75" s="200"/>
      <c r="D75" s="4"/>
      <c r="E75" s="4"/>
      <c r="F75" s="4"/>
      <c r="G75" s="163">
        <f>G76</f>
        <v>25</v>
      </c>
      <c r="H75" s="163">
        <f t="shared" si="38"/>
        <v>25</v>
      </c>
      <c r="I75" s="163">
        <f t="shared" si="38"/>
        <v>25</v>
      </c>
    </row>
    <row r="76" spans="1:9" ht="63" x14ac:dyDescent="0.25">
      <c r="A76" s="407" t="s">
        <v>464</v>
      </c>
      <c r="B76" s="370" t="s">
        <v>475</v>
      </c>
      <c r="C76" s="370" t="s">
        <v>148</v>
      </c>
      <c r="D76" s="8" t="s">
        <v>148</v>
      </c>
      <c r="E76" s="4"/>
      <c r="F76" s="4"/>
      <c r="G76" s="163">
        <f>G77</f>
        <v>25</v>
      </c>
      <c r="H76" s="163">
        <f t="shared" si="38"/>
        <v>25</v>
      </c>
      <c r="I76" s="163">
        <f t="shared" si="38"/>
        <v>25</v>
      </c>
    </row>
    <row r="77" spans="1:9" ht="31.5" x14ac:dyDescent="0.25">
      <c r="A77" s="367" t="s">
        <v>140</v>
      </c>
      <c r="B77" s="370" t="s">
        <v>475</v>
      </c>
      <c r="C77" s="370" t="s">
        <v>148</v>
      </c>
      <c r="D77" s="8" t="s">
        <v>148</v>
      </c>
      <c r="E77" s="4">
        <v>300</v>
      </c>
      <c r="F77" s="4"/>
      <c r="G77" s="163">
        <f>G78</f>
        <v>25</v>
      </c>
      <c r="H77" s="163">
        <f t="shared" si="38"/>
        <v>25</v>
      </c>
      <c r="I77" s="163">
        <f t="shared" si="38"/>
        <v>25</v>
      </c>
    </row>
    <row r="78" spans="1:9" ht="31.5" x14ac:dyDescent="0.25">
      <c r="A78" s="367" t="s">
        <v>142</v>
      </c>
      <c r="B78" s="370" t="s">
        <v>475</v>
      </c>
      <c r="C78" s="370" t="s">
        <v>148</v>
      </c>
      <c r="D78" s="8" t="s">
        <v>148</v>
      </c>
      <c r="E78" s="4">
        <v>320</v>
      </c>
      <c r="F78" s="4"/>
      <c r="G78" s="163">
        <f>'Пр.4 Ведом23-25'!G370</f>
        <v>25</v>
      </c>
      <c r="H78" s="163">
        <f>'Пр.4 Ведом23-25'!H370</f>
        <v>25</v>
      </c>
      <c r="I78" s="163">
        <f>'Пр.4 Ведом23-25'!I370</f>
        <v>25</v>
      </c>
    </row>
    <row r="79" spans="1:9" ht="47.25" x14ac:dyDescent="0.25">
      <c r="A79" s="28" t="s">
        <v>885</v>
      </c>
      <c r="B79" s="370" t="s">
        <v>475</v>
      </c>
      <c r="C79" s="370" t="s">
        <v>148</v>
      </c>
      <c r="D79" s="8" t="s">
        <v>148</v>
      </c>
      <c r="E79" s="4">
        <v>320</v>
      </c>
      <c r="F79" s="4">
        <v>903</v>
      </c>
      <c r="G79" s="163">
        <f>G78</f>
        <v>25</v>
      </c>
      <c r="H79" s="163">
        <f t="shared" ref="H79:I79" si="39">H78</f>
        <v>25</v>
      </c>
      <c r="I79" s="163">
        <f t="shared" si="39"/>
        <v>25</v>
      </c>
    </row>
    <row r="80" spans="1:9" ht="31.5" x14ac:dyDescent="0.25">
      <c r="A80" s="199" t="s">
        <v>177</v>
      </c>
      <c r="B80" s="200" t="s">
        <v>178</v>
      </c>
      <c r="C80" s="200"/>
      <c r="D80" s="431"/>
      <c r="E80" s="431"/>
      <c r="F80" s="431"/>
      <c r="G80" s="403">
        <f t="shared" ref="G80:I85" si="40">G81</f>
        <v>314</v>
      </c>
      <c r="H80" s="403">
        <f t="shared" si="40"/>
        <v>314</v>
      </c>
      <c r="I80" s="403">
        <f t="shared" si="40"/>
        <v>314</v>
      </c>
    </row>
    <row r="81" spans="1:9" ht="31.5" x14ac:dyDescent="0.25">
      <c r="A81" s="199" t="s">
        <v>358</v>
      </c>
      <c r="B81" s="200" t="s">
        <v>357</v>
      </c>
      <c r="C81" s="200"/>
      <c r="D81" s="431"/>
      <c r="E81" s="431"/>
      <c r="F81" s="431"/>
      <c r="G81" s="403">
        <f t="shared" si="40"/>
        <v>314</v>
      </c>
      <c r="H81" s="403">
        <f t="shared" si="40"/>
        <v>314</v>
      </c>
      <c r="I81" s="403">
        <f t="shared" si="40"/>
        <v>314</v>
      </c>
    </row>
    <row r="82" spans="1:9" ht="15.75" x14ac:dyDescent="0.25">
      <c r="A82" s="367" t="s">
        <v>136</v>
      </c>
      <c r="B82" s="370" t="s">
        <v>357</v>
      </c>
      <c r="C82" s="370" t="s">
        <v>137</v>
      </c>
      <c r="D82" s="431"/>
      <c r="E82" s="431"/>
      <c r="F82" s="431"/>
      <c r="G82" s="163">
        <f t="shared" si="40"/>
        <v>314</v>
      </c>
      <c r="H82" s="163">
        <f t="shared" si="40"/>
        <v>314</v>
      </c>
      <c r="I82" s="163">
        <f t="shared" si="40"/>
        <v>314</v>
      </c>
    </row>
    <row r="83" spans="1:9" ht="15.75" x14ac:dyDescent="0.25">
      <c r="A83" s="367" t="s">
        <v>144</v>
      </c>
      <c r="B83" s="370" t="s">
        <v>357</v>
      </c>
      <c r="C83" s="370" t="s">
        <v>137</v>
      </c>
      <c r="D83" s="8" t="s">
        <v>123</v>
      </c>
      <c r="E83" s="431"/>
      <c r="F83" s="431"/>
      <c r="G83" s="163">
        <f t="shared" si="40"/>
        <v>314</v>
      </c>
      <c r="H83" s="163">
        <f t="shared" si="40"/>
        <v>314</v>
      </c>
      <c r="I83" s="163">
        <f t="shared" si="40"/>
        <v>314</v>
      </c>
    </row>
    <row r="84" spans="1:9" ht="31.5" x14ac:dyDescent="0.25">
      <c r="A84" s="367" t="s">
        <v>302</v>
      </c>
      <c r="B84" s="370" t="s">
        <v>359</v>
      </c>
      <c r="C84" s="370" t="s">
        <v>137</v>
      </c>
      <c r="D84" s="8" t="s">
        <v>123</v>
      </c>
      <c r="E84" s="431"/>
      <c r="F84" s="431"/>
      <c r="G84" s="163">
        <f t="shared" si="40"/>
        <v>314</v>
      </c>
      <c r="H84" s="163">
        <f t="shared" si="40"/>
        <v>314</v>
      </c>
      <c r="I84" s="163">
        <f t="shared" si="40"/>
        <v>314</v>
      </c>
    </row>
    <row r="85" spans="1:9" ht="31.5" x14ac:dyDescent="0.25">
      <c r="A85" s="367" t="s">
        <v>140</v>
      </c>
      <c r="B85" s="370" t="s">
        <v>359</v>
      </c>
      <c r="C85" s="370" t="s">
        <v>137</v>
      </c>
      <c r="D85" s="8" t="s">
        <v>123</v>
      </c>
      <c r="E85" s="431">
        <v>300</v>
      </c>
      <c r="F85" s="431"/>
      <c r="G85" s="163">
        <f t="shared" si="40"/>
        <v>314</v>
      </c>
      <c r="H85" s="163">
        <f t="shared" si="40"/>
        <v>314</v>
      </c>
      <c r="I85" s="163">
        <f t="shared" si="40"/>
        <v>314</v>
      </c>
    </row>
    <row r="86" spans="1:9" ht="31.5" x14ac:dyDescent="0.25">
      <c r="A86" s="367" t="s">
        <v>142</v>
      </c>
      <c r="B86" s="370" t="s">
        <v>359</v>
      </c>
      <c r="C86" s="370" t="s">
        <v>137</v>
      </c>
      <c r="D86" s="8" t="s">
        <v>123</v>
      </c>
      <c r="E86" s="431">
        <v>320</v>
      </c>
      <c r="F86" s="431"/>
      <c r="G86" s="163">
        <f>'Пр.4 Ведом23-25'!G513</f>
        <v>314</v>
      </c>
      <c r="H86" s="163">
        <f>'Пр.4 Ведом23-25'!H513</f>
        <v>314</v>
      </c>
      <c r="I86" s="163">
        <f>'Пр.4 Ведом23-25'!I513</f>
        <v>314</v>
      </c>
    </row>
    <row r="87" spans="1:9" ht="47.25" x14ac:dyDescent="0.25">
      <c r="A87" s="28" t="s">
        <v>885</v>
      </c>
      <c r="B87" s="370" t="s">
        <v>359</v>
      </c>
      <c r="C87" s="370" t="s">
        <v>137</v>
      </c>
      <c r="D87" s="8" t="s">
        <v>123</v>
      </c>
      <c r="E87" s="431">
        <v>320</v>
      </c>
      <c r="F87" s="431">
        <v>903</v>
      </c>
      <c r="G87" s="163">
        <f>G86</f>
        <v>314</v>
      </c>
      <c r="H87" s="163">
        <f t="shared" ref="H87:I87" si="41">H86</f>
        <v>314</v>
      </c>
      <c r="I87" s="163">
        <f t="shared" si="41"/>
        <v>314</v>
      </c>
    </row>
    <row r="88" spans="1:9" ht="47.25" x14ac:dyDescent="0.25">
      <c r="A88" s="199" t="s">
        <v>893</v>
      </c>
      <c r="B88" s="200" t="s">
        <v>181</v>
      </c>
      <c r="C88" s="370"/>
      <c r="D88" s="369"/>
      <c r="E88" s="200"/>
      <c r="F88" s="369"/>
      <c r="G88" s="35">
        <f>G89</f>
        <v>380</v>
      </c>
      <c r="H88" s="35">
        <f t="shared" ref="H88:I88" si="42">H89</f>
        <v>380</v>
      </c>
      <c r="I88" s="35">
        <f t="shared" si="42"/>
        <v>160</v>
      </c>
    </row>
    <row r="89" spans="1:9" ht="31.5" x14ac:dyDescent="0.25">
      <c r="A89" s="199" t="s">
        <v>431</v>
      </c>
      <c r="B89" s="200" t="s">
        <v>578</v>
      </c>
      <c r="C89" s="200"/>
      <c r="D89" s="369"/>
      <c r="E89" s="200"/>
      <c r="F89" s="369"/>
      <c r="G89" s="35">
        <f>G90+G96</f>
        <v>380</v>
      </c>
      <c r="H89" s="35">
        <f t="shared" ref="H89:I89" si="43">H90+H96</f>
        <v>380</v>
      </c>
      <c r="I89" s="35">
        <f t="shared" si="43"/>
        <v>160</v>
      </c>
    </row>
    <row r="90" spans="1:9" ht="15.75" x14ac:dyDescent="0.25">
      <c r="A90" s="367" t="s">
        <v>161</v>
      </c>
      <c r="B90" s="370" t="s">
        <v>578</v>
      </c>
      <c r="C90" s="370" t="s">
        <v>162</v>
      </c>
      <c r="D90" s="369"/>
      <c r="E90" s="200"/>
      <c r="F90" s="369"/>
      <c r="G90" s="9">
        <f>G91</f>
        <v>160</v>
      </c>
      <c r="H90" s="9">
        <f t="shared" ref="H90:I93" si="44">H91</f>
        <v>160</v>
      </c>
      <c r="I90" s="9">
        <f t="shared" si="44"/>
        <v>160</v>
      </c>
    </row>
    <row r="91" spans="1:9" ht="31.5" x14ac:dyDescent="0.25">
      <c r="A91" s="367" t="s">
        <v>167</v>
      </c>
      <c r="B91" s="370" t="s">
        <v>578</v>
      </c>
      <c r="C91" s="370" t="s">
        <v>162</v>
      </c>
      <c r="D91" s="369" t="s">
        <v>106</v>
      </c>
      <c r="E91" s="200"/>
      <c r="F91" s="369"/>
      <c r="G91" s="9">
        <f>G92</f>
        <v>160</v>
      </c>
      <c r="H91" s="9">
        <f t="shared" si="44"/>
        <v>160</v>
      </c>
      <c r="I91" s="9">
        <f t="shared" si="44"/>
        <v>160</v>
      </c>
    </row>
    <row r="92" spans="1:9" ht="31.5" x14ac:dyDescent="0.25">
      <c r="A92" s="367" t="s">
        <v>430</v>
      </c>
      <c r="B92" s="370" t="s">
        <v>579</v>
      </c>
      <c r="C92" s="370" t="s">
        <v>162</v>
      </c>
      <c r="D92" s="369" t="s">
        <v>106</v>
      </c>
      <c r="E92" s="200"/>
      <c r="F92" s="369"/>
      <c r="G92" s="9">
        <f>G93</f>
        <v>160</v>
      </c>
      <c r="H92" s="9">
        <f t="shared" si="44"/>
        <v>160</v>
      </c>
      <c r="I92" s="9">
        <f t="shared" si="44"/>
        <v>160</v>
      </c>
    </row>
    <row r="93" spans="1:9" ht="31.5" x14ac:dyDescent="0.25">
      <c r="A93" s="367" t="s">
        <v>91</v>
      </c>
      <c r="B93" s="370" t="s">
        <v>579</v>
      </c>
      <c r="C93" s="370" t="s">
        <v>162</v>
      </c>
      <c r="D93" s="369" t="s">
        <v>106</v>
      </c>
      <c r="E93" s="370" t="s">
        <v>92</v>
      </c>
      <c r="F93" s="369"/>
      <c r="G93" s="9">
        <f>G94</f>
        <v>160</v>
      </c>
      <c r="H93" s="9">
        <f t="shared" si="44"/>
        <v>160</v>
      </c>
      <c r="I93" s="9">
        <f t="shared" si="44"/>
        <v>160</v>
      </c>
    </row>
    <row r="94" spans="1:9" ht="47.25" x14ac:dyDescent="0.25">
      <c r="A94" s="367" t="s">
        <v>93</v>
      </c>
      <c r="B94" s="370" t="s">
        <v>579</v>
      </c>
      <c r="C94" s="370" t="s">
        <v>162</v>
      </c>
      <c r="D94" s="369" t="s">
        <v>106</v>
      </c>
      <c r="E94" s="370" t="s">
        <v>94</v>
      </c>
      <c r="F94" s="369"/>
      <c r="G94" s="9">
        <f>'Пр.4 Ведом23-25'!G500</f>
        <v>160</v>
      </c>
      <c r="H94" s="9">
        <f>'Пр.4 Ведом23-25'!H500</f>
        <v>160</v>
      </c>
      <c r="I94" s="9">
        <f>'Пр.4 Ведом23-25'!I500</f>
        <v>160</v>
      </c>
    </row>
    <row r="95" spans="1:9" ht="47.25" x14ac:dyDescent="0.25">
      <c r="A95" s="28" t="s">
        <v>885</v>
      </c>
      <c r="B95" s="370" t="s">
        <v>579</v>
      </c>
      <c r="C95" s="370" t="s">
        <v>162</v>
      </c>
      <c r="D95" s="369" t="s">
        <v>106</v>
      </c>
      <c r="E95" s="370" t="s">
        <v>94</v>
      </c>
      <c r="F95" s="369" t="s">
        <v>242</v>
      </c>
      <c r="G95" s="9">
        <f>G94</f>
        <v>160</v>
      </c>
      <c r="H95" s="9">
        <f t="shared" ref="H95:I95" si="45">H94</f>
        <v>160</v>
      </c>
      <c r="I95" s="9">
        <f t="shared" si="45"/>
        <v>160</v>
      </c>
    </row>
    <row r="96" spans="1:9" ht="15.75" x14ac:dyDescent="0.25">
      <c r="A96" s="367" t="s">
        <v>136</v>
      </c>
      <c r="B96" s="370" t="s">
        <v>578</v>
      </c>
      <c r="C96" s="370" t="s">
        <v>137</v>
      </c>
      <c r="D96" s="369"/>
      <c r="E96" s="200"/>
      <c r="F96" s="369"/>
      <c r="G96" s="9">
        <f>G97</f>
        <v>220</v>
      </c>
      <c r="H96" s="9">
        <f t="shared" ref="H96:I99" si="46">H97</f>
        <v>220</v>
      </c>
      <c r="I96" s="9">
        <f t="shared" si="46"/>
        <v>0</v>
      </c>
    </row>
    <row r="97" spans="1:15" ht="15.75" x14ac:dyDescent="0.25">
      <c r="A97" s="367" t="s">
        <v>144</v>
      </c>
      <c r="B97" s="370" t="s">
        <v>578</v>
      </c>
      <c r="C97" s="370" t="s">
        <v>137</v>
      </c>
      <c r="D97" s="369" t="s">
        <v>123</v>
      </c>
      <c r="E97" s="200"/>
      <c r="F97" s="369"/>
      <c r="G97" s="9">
        <f>G98</f>
        <v>220</v>
      </c>
      <c r="H97" s="9">
        <f t="shared" si="46"/>
        <v>220</v>
      </c>
      <c r="I97" s="9">
        <f t="shared" si="46"/>
        <v>0</v>
      </c>
    </row>
    <row r="98" spans="1:15" ht="15.75" x14ac:dyDescent="0.25">
      <c r="A98" s="367" t="s">
        <v>466</v>
      </c>
      <c r="B98" s="370" t="s">
        <v>580</v>
      </c>
      <c r="C98" s="370" t="s">
        <v>137</v>
      </c>
      <c r="D98" s="369" t="s">
        <v>123</v>
      </c>
      <c r="E98" s="370"/>
      <c r="F98" s="369"/>
      <c r="G98" s="196">
        <f>G99</f>
        <v>220</v>
      </c>
      <c r="H98" s="196">
        <f t="shared" si="46"/>
        <v>220</v>
      </c>
      <c r="I98" s="196">
        <f t="shared" si="46"/>
        <v>0</v>
      </c>
    </row>
    <row r="99" spans="1:15" ht="31.5" x14ac:dyDescent="0.25">
      <c r="A99" s="367" t="s">
        <v>140</v>
      </c>
      <c r="B99" s="370" t="s">
        <v>580</v>
      </c>
      <c r="C99" s="370" t="s">
        <v>137</v>
      </c>
      <c r="D99" s="369" t="s">
        <v>123</v>
      </c>
      <c r="E99" s="370" t="s">
        <v>141</v>
      </c>
      <c r="F99" s="369"/>
      <c r="G99" s="196">
        <f>G100</f>
        <v>220</v>
      </c>
      <c r="H99" s="196">
        <f t="shared" si="46"/>
        <v>220</v>
      </c>
      <c r="I99" s="196">
        <f t="shared" si="46"/>
        <v>0</v>
      </c>
    </row>
    <row r="100" spans="1:15" ht="31.5" x14ac:dyDescent="0.25">
      <c r="A100" s="367" t="s">
        <v>175</v>
      </c>
      <c r="B100" s="370" t="s">
        <v>580</v>
      </c>
      <c r="C100" s="370" t="s">
        <v>137</v>
      </c>
      <c r="D100" s="369" t="s">
        <v>123</v>
      </c>
      <c r="E100" s="370" t="s">
        <v>176</v>
      </c>
      <c r="F100" s="369"/>
      <c r="G100" s="196">
        <f>'Пр.4 Ведом23-25'!G530</f>
        <v>220</v>
      </c>
      <c r="H100" s="196">
        <f>'Пр.4 Ведом23-25'!H530</f>
        <v>220</v>
      </c>
      <c r="I100" s="196">
        <f>'Пр.4 Ведом23-25'!I530</f>
        <v>0</v>
      </c>
    </row>
    <row r="101" spans="1:15" ht="47.25" x14ac:dyDescent="0.25">
      <c r="A101" s="28" t="s">
        <v>885</v>
      </c>
      <c r="B101" s="370" t="s">
        <v>580</v>
      </c>
      <c r="C101" s="370" t="s">
        <v>137</v>
      </c>
      <c r="D101" s="369" t="s">
        <v>123</v>
      </c>
      <c r="E101" s="370" t="s">
        <v>176</v>
      </c>
      <c r="F101" s="369" t="s">
        <v>242</v>
      </c>
      <c r="G101" s="9">
        <f>G100</f>
        <v>220</v>
      </c>
      <c r="H101" s="9">
        <f t="shared" ref="H101:I101" si="47">H100</f>
        <v>220</v>
      </c>
      <c r="I101" s="9">
        <f t="shared" si="47"/>
        <v>0</v>
      </c>
    </row>
    <row r="102" spans="1:15" ht="47.25" x14ac:dyDescent="0.25">
      <c r="A102" s="199" t="s">
        <v>894</v>
      </c>
      <c r="B102" s="200" t="s">
        <v>192</v>
      </c>
      <c r="C102" s="200"/>
      <c r="D102" s="369"/>
      <c r="E102" s="369"/>
      <c r="F102" s="369"/>
      <c r="G102" s="195">
        <f>G103+G120+G141+G179+G215+G234+G241+G248+G186+G227+G255</f>
        <v>390737.24619999999</v>
      </c>
      <c r="H102" s="195">
        <f t="shared" ref="H102:I102" si="48">H103+H120+H141+H179+H215+H234+H241+H248+H186+H227+H255</f>
        <v>385207.34624999994</v>
      </c>
      <c r="I102" s="195">
        <f t="shared" si="48"/>
        <v>402259.97724999994</v>
      </c>
      <c r="O102" s="15"/>
    </row>
    <row r="103" spans="1:15" ht="47.25" x14ac:dyDescent="0.25">
      <c r="A103" s="199" t="s">
        <v>380</v>
      </c>
      <c r="B103" s="200" t="s">
        <v>587</v>
      </c>
      <c r="C103" s="200"/>
      <c r="D103" s="6"/>
      <c r="E103" s="6"/>
      <c r="F103" s="6"/>
      <c r="G103" s="35">
        <f>G104</f>
        <v>85055.760000000009</v>
      </c>
      <c r="H103" s="35">
        <f t="shared" ref="H103:I103" si="49">H104</f>
        <v>86307.91</v>
      </c>
      <c r="I103" s="35">
        <f t="shared" si="49"/>
        <v>84906.790000000008</v>
      </c>
    </row>
    <row r="104" spans="1:15" ht="15.75" x14ac:dyDescent="0.25">
      <c r="A104" s="20" t="s">
        <v>147</v>
      </c>
      <c r="B104" s="370" t="s">
        <v>587</v>
      </c>
      <c r="C104" s="370" t="s">
        <v>148</v>
      </c>
      <c r="D104" s="369"/>
      <c r="E104" s="6"/>
      <c r="F104" s="6"/>
      <c r="G104" s="35">
        <f>G105+G110+G115</f>
        <v>85055.760000000009</v>
      </c>
      <c r="H104" s="35">
        <f t="shared" ref="H104:I104" si="50">H105+H110+H115</f>
        <v>86307.91</v>
      </c>
      <c r="I104" s="35">
        <f t="shared" si="50"/>
        <v>84906.790000000008</v>
      </c>
    </row>
    <row r="105" spans="1:15" ht="15.75" x14ac:dyDescent="0.25">
      <c r="A105" s="28" t="s">
        <v>191</v>
      </c>
      <c r="B105" s="370" t="s">
        <v>587</v>
      </c>
      <c r="C105" s="370" t="s">
        <v>148</v>
      </c>
      <c r="D105" s="369" t="s">
        <v>84</v>
      </c>
      <c r="E105" s="6"/>
      <c r="F105" s="6"/>
      <c r="G105" s="9">
        <f>G106</f>
        <v>17648.580000000002</v>
      </c>
      <c r="H105" s="9">
        <f t="shared" ref="H105:I107" si="51">H106</f>
        <v>17671.400000000001</v>
      </c>
      <c r="I105" s="9">
        <f t="shared" si="51"/>
        <v>14444.28</v>
      </c>
    </row>
    <row r="106" spans="1:15" ht="47.25" x14ac:dyDescent="0.25">
      <c r="A106" s="367" t="s">
        <v>586</v>
      </c>
      <c r="B106" s="370" t="s">
        <v>588</v>
      </c>
      <c r="C106" s="370" t="s">
        <v>148</v>
      </c>
      <c r="D106" s="369" t="s">
        <v>84</v>
      </c>
      <c r="E106" s="6"/>
      <c r="F106" s="6"/>
      <c r="G106" s="9">
        <f>G107</f>
        <v>17648.580000000002</v>
      </c>
      <c r="H106" s="9">
        <f t="shared" si="51"/>
        <v>17671.400000000001</v>
      </c>
      <c r="I106" s="9">
        <f t="shared" si="51"/>
        <v>14444.28</v>
      </c>
    </row>
    <row r="107" spans="1:15" ht="47.25" x14ac:dyDescent="0.25">
      <c r="A107" s="367" t="s">
        <v>152</v>
      </c>
      <c r="B107" s="370" t="s">
        <v>588</v>
      </c>
      <c r="C107" s="370" t="s">
        <v>148</v>
      </c>
      <c r="D107" s="369" t="s">
        <v>84</v>
      </c>
      <c r="E107" s="369" t="s">
        <v>153</v>
      </c>
      <c r="F107" s="369"/>
      <c r="G107" s="9">
        <f>G108</f>
        <v>17648.580000000002</v>
      </c>
      <c r="H107" s="9">
        <f t="shared" si="51"/>
        <v>17671.400000000001</v>
      </c>
      <c r="I107" s="9">
        <f t="shared" si="51"/>
        <v>14444.28</v>
      </c>
    </row>
    <row r="108" spans="1:15" ht="15.75" x14ac:dyDescent="0.25">
      <c r="A108" s="367" t="s">
        <v>154</v>
      </c>
      <c r="B108" s="370" t="s">
        <v>588</v>
      </c>
      <c r="C108" s="370" t="s">
        <v>148</v>
      </c>
      <c r="D108" s="369" t="s">
        <v>84</v>
      </c>
      <c r="E108" s="369" t="s">
        <v>155</v>
      </c>
      <c r="F108" s="369"/>
      <c r="G108" s="9">
        <f>'Пр.4 Ведом23-25'!G632</f>
        <v>17648.580000000002</v>
      </c>
      <c r="H108" s="9">
        <f>'Пр.4 Ведом23-25'!H632</f>
        <v>17671.400000000001</v>
      </c>
      <c r="I108" s="9">
        <f>'Пр.4 Ведом23-25'!I632</f>
        <v>14444.28</v>
      </c>
    </row>
    <row r="109" spans="1:15" ht="31.5" x14ac:dyDescent="0.25">
      <c r="A109" s="20" t="s">
        <v>887</v>
      </c>
      <c r="B109" s="370" t="s">
        <v>588</v>
      </c>
      <c r="C109" s="369" t="s">
        <v>148</v>
      </c>
      <c r="D109" s="369" t="s">
        <v>84</v>
      </c>
      <c r="E109" s="369" t="s">
        <v>155</v>
      </c>
      <c r="F109" s="369" t="s">
        <v>243</v>
      </c>
      <c r="G109" s="9">
        <f>G108</f>
        <v>17648.580000000002</v>
      </c>
      <c r="H109" s="9">
        <f t="shared" ref="H109:I109" si="52">H108</f>
        <v>17671.400000000001</v>
      </c>
      <c r="I109" s="9">
        <f t="shared" si="52"/>
        <v>14444.28</v>
      </c>
    </row>
    <row r="110" spans="1:15" ht="15.75" x14ac:dyDescent="0.25">
      <c r="A110" s="20" t="s">
        <v>193</v>
      </c>
      <c r="B110" s="369" t="s">
        <v>587</v>
      </c>
      <c r="C110" s="369" t="s">
        <v>148</v>
      </c>
      <c r="D110" s="369" t="s">
        <v>122</v>
      </c>
      <c r="E110" s="369"/>
      <c r="F110" s="369"/>
      <c r="G110" s="9">
        <f>G111</f>
        <v>31663</v>
      </c>
      <c r="H110" s="9">
        <f t="shared" ref="H110:I112" si="53">H111</f>
        <v>31484.41</v>
      </c>
      <c r="I110" s="9">
        <f t="shared" si="53"/>
        <v>31484.41</v>
      </c>
    </row>
    <row r="111" spans="1:15" ht="47.25" x14ac:dyDescent="0.25">
      <c r="A111" s="367" t="s">
        <v>194</v>
      </c>
      <c r="B111" s="370" t="s">
        <v>599</v>
      </c>
      <c r="C111" s="369" t="s">
        <v>148</v>
      </c>
      <c r="D111" s="369" t="s">
        <v>122</v>
      </c>
      <c r="E111" s="369"/>
      <c r="F111" s="369"/>
      <c r="G111" s="9">
        <f>G112</f>
        <v>31663</v>
      </c>
      <c r="H111" s="9">
        <f t="shared" si="53"/>
        <v>31484.41</v>
      </c>
      <c r="I111" s="9">
        <f t="shared" si="53"/>
        <v>31484.41</v>
      </c>
    </row>
    <row r="112" spans="1:15" ht="47.25" x14ac:dyDescent="0.25">
      <c r="A112" s="367" t="s">
        <v>152</v>
      </c>
      <c r="B112" s="370" t="s">
        <v>599</v>
      </c>
      <c r="C112" s="369" t="s">
        <v>148</v>
      </c>
      <c r="D112" s="369" t="s">
        <v>122</v>
      </c>
      <c r="E112" s="369" t="s">
        <v>153</v>
      </c>
      <c r="F112" s="369"/>
      <c r="G112" s="9">
        <f>G113</f>
        <v>31663</v>
      </c>
      <c r="H112" s="9">
        <f t="shared" si="53"/>
        <v>31484.41</v>
      </c>
      <c r="I112" s="9">
        <f t="shared" si="53"/>
        <v>31484.41</v>
      </c>
    </row>
    <row r="113" spans="1:9" ht="15.75" x14ac:dyDescent="0.25">
      <c r="A113" s="367" t="s">
        <v>154</v>
      </c>
      <c r="B113" s="370" t="s">
        <v>599</v>
      </c>
      <c r="C113" s="369" t="s">
        <v>148</v>
      </c>
      <c r="D113" s="369" t="s">
        <v>122</v>
      </c>
      <c r="E113" s="369" t="s">
        <v>155</v>
      </c>
      <c r="F113" s="369"/>
      <c r="G113" s="9">
        <f>'Пр.4 Ведом23-25'!G680</f>
        <v>31663</v>
      </c>
      <c r="H113" s="9">
        <f>'Пр.4 Ведом23-25'!H680</f>
        <v>31484.41</v>
      </c>
      <c r="I113" s="9">
        <f>'Пр.4 Ведом23-25'!I680</f>
        <v>31484.41</v>
      </c>
    </row>
    <row r="114" spans="1:9" ht="31.5" x14ac:dyDescent="0.25">
      <c r="A114" s="20" t="s">
        <v>887</v>
      </c>
      <c r="B114" s="370" t="s">
        <v>599</v>
      </c>
      <c r="C114" s="369" t="s">
        <v>148</v>
      </c>
      <c r="D114" s="369" t="s">
        <v>122</v>
      </c>
      <c r="E114" s="369" t="s">
        <v>155</v>
      </c>
      <c r="F114" s="369" t="s">
        <v>243</v>
      </c>
      <c r="G114" s="9">
        <f>G113</f>
        <v>31663</v>
      </c>
      <c r="H114" s="9">
        <f t="shared" ref="H114:I114" si="54">H113</f>
        <v>31484.41</v>
      </c>
      <c r="I114" s="9">
        <f t="shared" si="54"/>
        <v>31484.41</v>
      </c>
    </row>
    <row r="115" spans="1:9" ht="15.75" x14ac:dyDescent="0.25">
      <c r="A115" s="20" t="s">
        <v>149</v>
      </c>
      <c r="B115" s="369" t="s">
        <v>587</v>
      </c>
      <c r="C115" s="369" t="s">
        <v>148</v>
      </c>
      <c r="D115" s="369" t="s">
        <v>123</v>
      </c>
      <c r="E115" s="369"/>
      <c r="F115" s="369"/>
      <c r="G115" s="9">
        <f>G116</f>
        <v>35744.18</v>
      </c>
      <c r="H115" s="9">
        <f t="shared" ref="H115:I117" si="55">H116</f>
        <v>37152.1</v>
      </c>
      <c r="I115" s="9">
        <f t="shared" si="55"/>
        <v>38978.1</v>
      </c>
    </row>
    <row r="116" spans="1:9" ht="47.25" x14ac:dyDescent="0.25">
      <c r="A116" s="20" t="s">
        <v>151</v>
      </c>
      <c r="B116" s="370" t="s">
        <v>603</v>
      </c>
      <c r="C116" s="369" t="s">
        <v>148</v>
      </c>
      <c r="D116" s="369" t="s">
        <v>123</v>
      </c>
      <c r="E116" s="6"/>
      <c r="F116" s="6"/>
      <c r="G116" s="9">
        <f>G117</f>
        <v>35744.18</v>
      </c>
      <c r="H116" s="9">
        <f t="shared" si="55"/>
        <v>37152.1</v>
      </c>
      <c r="I116" s="9">
        <f t="shared" si="55"/>
        <v>38978.1</v>
      </c>
    </row>
    <row r="117" spans="1:9" ht="47.25" x14ac:dyDescent="0.25">
      <c r="A117" s="20" t="s">
        <v>152</v>
      </c>
      <c r="B117" s="370" t="s">
        <v>603</v>
      </c>
      <c r="C117" s="369" t="s">
        <v>148</v>
      </c>
      <c r="D117" s="369" t="s">
        <v>123</v>
      </c>
      <c r="E117" s="369" t="s">
        <v>153</v>
      </c>
      <c r="F117" s="369"/>
      <c r="G117" s="9">
        <f>G118</f>
        <v>35744.18</v>
      </c>
      <c r="H117" s="9">
        <f t="shared" si="55"/>
        <v>37152.1</v>
      </c>
      <c r="I117" s="9">
        <f t="shared" si="55"/>
        <v>38978.1</v>
      </c>
    </row>
    <row r="118" spans="1:9" ht="15.75" x14ac:dyDescent="0.25">
      <c r="A118" s="20" t="s">
        <v>154</v>
      </c>
      <c r="B118" s="370" t="s">
        <v>603</v>
      </c>
      <c r="C118" s="369" t="s">
        <v>148</v>
      </c>
      <c r="D118" s="369" t="s">
        <v>123</v>
      </c>
      <c r="E118" s="369" t="s">
        <v>155</v>
      </c>
      <c r="F118" s="369"/>
      <c r="G118" s="9">
        <f>'Пр.4 Ведом23-25'!G747</f>
        <v>35744.18</v>
      </c>
      <c r="H118" s="9">
        <f>'Пр.4 Ведом23-25'!H747</f>
        <v>37152.1</v>
      </c>
      <c r="I118" s="9">
        <f>'Пр.4 Ведом23-25'!I747</f>
        <v>38978.1</v>
      </c>
    </row>
    <row r="119" spans="1:9" ht="31.5" x14ac:dyDescent="0.25">
      <c r="A119" s="20" t="s">
        <v>887</v>
      </c>
      <c r="B119" s="370" t="s">
        <v>603</v>
      </c>
      <c r="C119" s="369" t="s">
        <v>148</v>
      </c>
      <c r="D119" s="369" t="s">
        <v>123</v>
      </c>
      <c r="E119" s="369" t="s">
        <v>155</v>
      </c>
      <c r="F119" s="369" t="s">
        <v>243</v>
      </c>
      <c r="G119" s="9">
        <f>G118</f>
        <v>35744.18</v>
      </c>
      <c r="H119" s="9">
        <f t="shared" ref="H119:I119" si="56">H118</f>
        <v>37152.1</v>
      </c>
      <c r="I119" s="9">
        <f t="shared" si="56"/>
        <v>38978.1</v>
      </c>
    </row>
    <row r="120" spans="1:9" ht="47.25" x14ac:dyDescent="0.25">
      <c r="A120" s="199" t="s">
        <v>354</v>
      </c>
      <c r="B120" s="200" t="s">
        <v>589</v>
      </c>
      <c r="C120" s="6"/>
      <c r="D120" s="6"/>
      <c r="E120" s="6"/>
      <c r="F120" s="6"/>
      <c r="G120" s="35">
        <f>G121</f>
        <v>266249.7</v>
      </c>
      <c r="H120" s="35">
        <f t="shared" ref="H120:I120" si="57">H121</f>
        <v>266249.7</v>
      </c>
      <c r="I120" s="35">
        <f t="shared" si="57"/>
        <v>282041.59999999998</v>
      </c>
    </row>
    <row r="121" spans="1:9" ht="15.75" x14ac:dyDescent="0.25">
      <c r="A121" s="20" t="s">
        <v>147</v>
      </c>
      <c r="B121" s="369" t="s">
        <v>589</v>
      </c>
      <c r="C121" s="369" t="s">
        <v>148</v>
      </c>
      <c r="D121" s="369"/>
      <c r="E121" s="369"/>
      <c r="F121" s="369"/>
      <c r="G121" s="9">
        <f>G122+G127+G136</f>
        <v>266249.7</v>
      </c>
      <c r="H121" s="9">
        <f>H122+H127+H136</f>
        <v>266249.7</v>
      </c>
      <c r="I121" s="9">
        <f>I122+I127+I136</f>
        <v>282041.59999999998</v>
      </c>
    </row>
    <row r="122" spans="1:9" ht="15.75" x14ac:dyDescent="0.25">
      <c r="A122" s="28" t="s">
        <v>191</v>
      </c>
      <c r="B122" s="369" t="s">
        <v>589</v>
      </c>
      <c r="C122" s="369" t="s">
        <v>148</v>
      </c>
      <c r="D122" s="369" t="s">
        <v>84</v>
      </c>
      <c r="E122" s="369"/>
      <c r="F122" s="369"/>
      <c r="G122" s="9">
        <f>G123</f>
        <v>82396.5</v>
      </c>
      <c r="H122" s="9">
        <f t="shared" ref="H122:I124" si="58">H123</f>
        <v>82396.5</v>
      </c>
      <c r="I122" s="9">
        <f t="shared" si="58"/>
        <v>82396.5</v>
      </c>
    </row>
    <row r="123" spans="1:9" ht="63" x14ac:dyDescent="0.25">
      <c r="A123" s="367" t="s">
        <v>860</v>
      </c>
      <c r="B123" s="370" t="s">
        <v>769</v>
      </c>
      <c r="C123" s="369" t="s">
        <v>148</v>
      </c>
      <c r="D123" s="369" t="s">
        <v>84</v>
      </c>
      <c r="E123" s="369"/>
      <c r="F123" s="369"/>
      <c r="G123" s="9">
        <f>G124</f>
        <v>82396.5</v>
      </c>
      <c r="H123" s="9">
        <f t="shared" si="58"/>
        <v>82396.5</v>
      </c>
      <c r="I123" s="9">
        <f t="shared" si="58"/>
        <v>82396.5</v>
      </c>
    </row>
    <row r="124" spans="1:9" ht="47.25" x14ac:dyDescent="0.25">
      <c r="A124" s="367" t="s">
        <v>152</v>
      </c>
      <c r="B124" s="370" t="s">
        <v>769</v>
      </c>
      <c r="C124" s="369" t="s">
        <v>148</v>
      </c>
      <c r="D124" s="369" t="s">
        <v>84</v>
      </c>
      <c r="E124" s="369" t="s">
        <v>153</v>
      </c>
      <c r="F124" s="369"/>
      <c r="G124" s="9">
        <f>G125</f>
        <v>82396.5</v>
      </c>
      <c r="H124" s="9">
        <f t="shared" si="58"/>
        <v>82396.5</v>
      </c>
      <c r="I124" s="9">
        <f t="shared" si="58"/>
        <v>82396.5</v>
      </c>
    </row>
    <row r="125" spans="1:9" ht="15.75" x14ac:dyDescent="0.25">
      <c r="A125" s="367" t="s">
        <v>154</v>
      </c>
      <c r="B125" s="370" t="s">
        <v>769</v>
      </c>
      <c r="C125" s="369" t="s">
        <v>148</v>
      </c>
      <c r="D125" s="369" t="s">
        <v>84</v>
      </c>
      <c r="E125" s="369" t="s">
        <v>155</v>
      </c>
      <c r="F125" s="369"/>
      <c r="G125" s="9">
        <f>'Пр.4 Ведом23-25'!G636</f>
        <v>82396.5</v>
      </c>
      <c r="H125" s="9">
        <f>'Пр.4 Ведом23-25'!H636</f>
        <v>82396.5</v>
      </c>
      <c r="I125" s="9">
        <f>'Пр.4 Ведом23-25'!I636</f>
        <v>82396.5</v>
      </c>
    </row>
    <row r="126" spans="1:9" ht="31.5" x14ac:dyDescent="0.25">
      <c r="A126" s="20" t="s">
        <v>887</v>
      </c>
      <c r="B126" s="370" t="s">
        <v>769</v>
      </c>
      <c r="C126" s="369" t="s">
        <v>148</v>
      </c>
      <c r="D126" s="369" t="s">
        <v>84</v>
      </c>
      <c r="E126" s="369" t="s">
        <v>155</v>
      </c>
      <c r="F126" s="369" t="s">
        <v>243</v>
      </c>
      <c r="G126" s="9">
        <f>G125</f>
        <v>82396.5</v>
      </c>
      <c r="H126" s="9">
        <f t="shared" ref="H126:I126" si="59">H125</f>
        <v>82396.5</v>
      </c>
      <c r="I126" s="9">
        <f t="shared" si="59"/>
        <v>82396.5</v>
      </c>
    </row>
    <row r="127" spans="1:9" ht="15.75" x14ac:dyDescent="0.25">
      <c r="A127" s="20" t="s">
        <v>193</v>
      </c>
      <c r="B127" s="369" t="s">
        <v>589</v>
      </c>
      <c r="C127" s="369" t="s">
        <v>148</v>
      </c>
      <c r="D127" s="369" t="s">
        <v>122</v>
      </c>
      <c r="E127" s="369"/>
      <c r="F127" s="369"/>
      <c r="G127" s="9">
        <f>G128+G132</f>
        <v>181733.3</v>
      </c>
      <c r="H127" s="9">
        <f t="shared" ref="H127:I127" si="60">H128+H132</f>
        <v>181733.3</v>
      </c>
      <c r="I127" s="9">
        <f t="shared" si="60"/>
        <v>197525.19999999998</v>
      </c>
    </row>
    <row r="128" spans="1:9" ht="78.75" x14ac:dyDescent="0.25">
      <c r="A128" s="367" t="s">
        <v>653</v>
      </c>
      <c r="B128" s="370" t="s">
        <v>654</v>
      </c>
      <c r="C128" s="369" t="s">
        <v>148</v>
      </c>
      <c r="D128" s="369" t="s">
        <v>122</v>
      </c>
      <c r="E128" s="369"/>
      <c r="F128" s="369"/>
      <c r="G128" s="9">
        <f>G129</f>
        <v>7226.1</v>
      </c>
      <c r="H128" s="9">
        <f t="shared" ref="H128:I129" si="61">H129</f>
        <v>7226.1</v>
      </c>
      <c r="I128" s="9">
        <f t="shared" si="61"/>
        <v>7226.1</v>
      </c>
    </row>
    <row r="129" spans="1:9" ht="47.25" x14ac:dyDescent="0.25">
      <c r="A129" s="367" t="s">
        <v>152</v>
      </c>
      <c r="B129" s="370" t="s">
        <v>654</v>
      </c>
      <c r="C129" s="369" t="s">
        <v>148</v>
      </c>
      <c r="D129" s="369" t="s">
        <v>122</v>
      </c>
      <c r="E129" s="369" t="s">
        <v>153</v>
      </c>
      <c r="F129" s="369"/>
      <c r="G129" s="9">
        <f>G130</f>
        <v>7226.1</v>
      </c>
      <c r="H129" s="9">
        <f t="shared" si="61"/>
        <v>7226.1</v>
      </c>
      <c r="I129" s="9">
        <f t="shared" si="61"/>
        <v>7226.1</v>
      </c>
    </row>
    <row r="130" spans="1:9" ht="15.75" x14ac:dyDescent="0.25">
      <c r="A130" s="367" t="s">
        <v>154</v>
      </c>
      <c r="B130" s="370" t="s">
        <v>654</v>
      </c>
      <c r="C130" s="369" t="s">
        <v>148</v>
      </c>
      <c r="D130" s="369" t="s">
        <v>122</v>
      </c>
      <c r="E130" s="369" t="s">
        <v>155</v>
      </c>
      <c r="F130" s="369"/>
      <c r="G130" s="9">
        <f>'Пр.4 Ведом23-25'!G684</f>
        <v>7226.1</v>
      </c>
      <c r="H130" s="9">
        <f>'Пр.4 Ведом23-25'!H684</f>
        <v>7226.1</v>
      </c>
      <c r="I130" s="9">
        <f>'Пр.4 Ведом23-25'!I684</f>
        <v>7226.1</v>
      </c>
    </row>
    <row r="131" spans="1:9" ht="31.5" x14ac:dyDescent="0.25">
      <c r="A131" s="20" t="s">
        <v>887</v>
      </c>
      <c r="B131" s="370" t="s">
        <v>654</v>
      </c>
      <c r="C131" s="369" t="s">
        <v>148</v>
      </c>
      <c r="D131" s="369" t="s">
        <v>122</v>
      </c>
      <c r="E131" s="369" t="s">
        <v>155</v>
      </c>
      <c r="F131" s="369" t="s">
        <v>243</v>
      </c>
      <c r="G131" s="9">
        <f>G130</f>
        <v>7226.1</v>
      </c>
      <c r="H131" s="9">
        <f t="shared" ref="H131:I131" si="62">H130</f>
        <v>7226.1</v>
      </c>
      <c r="I131" s="9">
        <f t="shared" si="62"/>
        <v>7226.1</v>
      </c>
    </row>
    <row r="132" spans="1:9" ht="63" x14ac:dyDescent="0.25">
      <c r="A132" s="367" t="s">
        <v>860</v>
      </c>
      <c r="B132" s="370" t="s">
        <v>769</v>
      </c>
      <c r="C132" s="369" t="s">
        <v>148</v>
      </c>
      <c r="D132" s="369" t="s">
        <v>122</v>
      </c>
      <c r="E132" s="369"/>
      <c r="F132" s="369"/>
      <c r="G132" s="9">
        <f>G133</f>
        <v>174507.19999999998</v>
      </c>
      <c r="H132" s="9">
        <f t="shared" ref="H132:I133" si="63">H133</f>
        <v>174507.19999999998</v>
      </c>
      <c r="I132" s="9">
        <f t="shared" si="63"/>
        <v>190299.09999999998</v>
      </c>
    </row>
    <row r="133" spans="1:9" ht="47.25" x14ac:dyDescent="0.25">
      <c r="A133" s="367" t="s">
        <v>152</v>
      </c>
      <c r="B133" s="370" t="s">
        <v>769</v>
      </c>
      <c r="C133" s="369" t="s">
        <v>148</v>
      </c>
      <c r="D133" s="369" t="s">
        <v>122</v>
      </c>
      <c r="E133" s="369" t="s">
        <v>153</v>
      </c>
      <c r="F133" s="369"/>
      <c r="G133" s="9">
        <f>G134</f>
        <v>174507.19999999998</v>
      </c>
      <c r="H133" s="9">
        <f t="shared" si="63"/>
        <v>174507.19999999998</v>
      </c>
      <c r="I133" s="9">
        <f t="shared" si="63"/>
        <v>190299.09999999998</v>
      </c>
    </row>
    <row r="134" spans="1:9" ht="15.75" x14ac:dyDescent="0.25">
      <c r="A134" s="367" t="s">
        <v>154</v>
      </c>
      <c r="B134" s="370" t="s">
        <v>769</v>
      </c>
      <c r="C134" s="369" t="s">
        <v>148</v>
      </c>
      <c r="D134" s="369" t="s">
        <v>122</v>
      </c>
      <c r="E134" s="369" t="s">
        <v>155</v>
      </c>
      <c r="F134" s="369"/>
      <c r="G134" s="9">
        <f>'Пр.4 Ведом23-25'!G687</f>
        <v>174507.19999999998</v>
      </c>
      <c r="H134" s="9">
        <f>'Пр.4 Ведом23-25'!H687</f>
        <v>174507.19999999998</v>
      </c>
      <c r="I134" s="9">
        <f>'Пр.4 Ведом23-25'!I687</f>
        <v>190299.09999999998</v>
      </c>
    </row>
    <row r="135" spans="1:9" ht="31.5" x14ac:dyDescent="0.25">
      <c r="A135" s="20" t="s">
        <v>887</v>
      </c>
      <c r="B135" s="370" t="s">
        <v>769</v>
      </c>
      <c r="C135" s="369" t="s">
        <v>148</v>
      </c>
      <c r="D135" s="369" t="s">
        <v>122</v>
      </c>
      <c r="E135" s="369" t="s">
        <v>155</v>
      </c>
      <c r="F135" s="369" t="s">
        <v>243</v>
      </c>
      <c r="G135" s="9">
        <f>G134</f>
        <v>174507.19999999998</v>
      </c>
      <c r="H135" s="9">
        <f t="shared" ref="H135:I135" si="64">H134</f>
        <v>174507.19999999998</v>
      </c>
      <c r="I135" s="9">
        <f t="shared" si="64"/>
        <v>190299.09999999998</v>
      </c>
    </row>
    <row r="136" spans="1:9" ht="15.75" x14ac:dyDescent="0.25">
      <c r="A136" s="20" t="s">
        <v>149</v>
      </c>
      <c r="B136" s="369" t="s">
        <v>589</v>
      </c>
      <c r="C136" s="369" t="s">
        <v>148</v>
      </c>
      <c r="D136" s="369" t="s">
        <v>123</v>
      </c>
      <c r="E136" s="369"/>
      <c r="F136" s="369"/>
      <c r="G136" s="9">
        <f>G137</f>
        <v>2119.9</v>
      </c>
      <c r="H136" s="9">
        <f t="shared" ref="H136:I138" si="65">H137</f>
        <v>2119.9</v>
      </c>
      <c r="I136" s="9">
        <f t="shared" si="65"/>
        <v>2119.9</v>
      </c>
    </row>
    <row r="137" spans="1:9" ht="63" x14ac:dyDescent="0.25">
      <c r="A137" s="367" t="s">
        <v>860</v>
      </c>
      <c r="B137" s="370" t="s">
        <v>769</v>
      </c>
      <c r="C137" s="369" t="s">
        <v>148</v>
      </c>
      <c r="D137" s="369" t="s">
        <v>123</v>
      </c>
      <c r="E137" s="369"/>
      <c r="F137" s="369"/>
      <c r="G137" s="9">
        <f>G138</f>
        <v>2119.9</v>
      </c>
      <c r="H137" s="9">
        <f t="shared" si="65"/>
        <v>2119.9</v>
      </c>
      <c r="I137" s="9">
        <f t="shared" si="65"/>
        <v>2119.9</v>
      </c>
    </row>
    <row r="138" spans="1:9" ht="39.200000000000003" customHeight="1" x14ac:dyDescent="0.25">
      <c r="A138" s="367" t="s">
        <v>152</v>
      </c>
      <c r="B138" s="370" t="s">
        <v>769</v>
      </c>
      <c r="C138" s="369" t="s">
        <v>148</v>
      </c>
      <c r="D138" s="369" t="s">
        <v>123</v>
      </c>
      <c r="E138" s="369" t="s">
        <v>153</v>
      </c>
      <c r="F138" s="369"/>
      <c r="G138" s="9">
        <f>G139</f>
        <v>2119.9</v>
      </c>
      <c r="H138" s="9">
        <f t="shared" si="65"/>
        <v>2119.9</v>
      </c>
      <c r="I138" s="9">
        <f t="shared" si="65"/>
        <v>2119.9</v>
      </c>
    </row>
    <row r="139" spans="1:9" ht="15.75" x14ac:dyDescent="0.25">
      <c r="A139" s="367" t="s">
        <v>154</v>
      </c>
      <c r="B139" s="370" t="s">
        <v>769</v>
      </c>
      <c r="C139" s="369" t="s">
        <v>148</v>
      </c>
      <c r="D139" s="369" t="s">
        <v>123</v>
      </c>
      <c r="E139" s="369" t="s">
        <v>155</v>
      </c>
      <c r="F139" s="369"/>
      <c r="G139" s="9">
        <f>'Пр.4 Ведом23-25'!G751</f>
        <v>2119.9</v>
      </c>
      <c r="H139" s="9">
        <f>'Пр.4 Ведом23-25'!H751</f>
        <v>2119.9</v>
      </c>
      <c r="I139" s="9">
        <f>'Пр.4 Ведом23-25'!I751</f>
        <v>2119.9</v>
      </c>
    </row>
    <row r="140" spans="1:9" ht="31.5" x14ac:dyDescent="0.25">
      <c r="A140" s="20" t="s">
        <v>887</v>
      </c>
      <c r="B140" s="370" t="s">
        <v>769</v>
      </c>
      <c r="C140" s="369" t="s">
        <v>148</v>
      </c>
      <c r="D140" s="369" t="s">
        <v>123</v>
      </c>
      <c r="E140" s="369" t="s">
        <v>155</v>
      </c>
      <c r="F140" s="369" t="s">
        <v>243</v>
      </c>
      <c r="G140" s="9">
        <f>G139</f>
        <v>2119.9</v>
      </c>
      <c r="H140" s="9">
        <f t="shared" ref="H140:I140" si="66">H139</f>
        <v>2119.9</v>
      </c>
      <c r="I140" s="9">
        <f t="shared" si="66"/>
        <v>2119.9</v>
      </c>
    </row>
    <row r="141" spans="1:9" ht="31.5" x14ac:dyDescent="0.25">
      <c r="A141" s="199" t="s">
        <v>623</v>
      </c>
      <c r="B141" s="200" t="s">
        <v>591</v>
      </c>
      <c r="C141" s="6"/>
      <c r="D141" s="6"/>
      <c r="E141" s="6"/>
      <c r="F141" s="6"/>
      <c r="G141" s="35">
        <f>G142</f>
        <v>5978.3283000000001</v>
      </c>
      <c r="H141" s="35">
        <f t="shared" ref="H141:I141" si="67">H142</f>
        <v>5078.2058999999999</v>
      </c>
      <c r="I141" s="35">
        <f t="shared" si="67"/>
        <v>5078.1503000000002</v>
      </c>
    </row>
    <row r="142" spans="1:9" ht="15.75" x14ac:dyDescent="0.25">
      <c r="A142" s="20" t="s">
        <v>147</v>
      </c>
      <c r="B142" s="370" t="s">
        <v>591</v>
      </c>
      <c r="C142" s="369" t="s">
        <v>148</v>
      </c>
      <c r="D142" s="369"/>
      <c r="E142" s="369"/>
      <c r="F142" s="369"/>
      <c r="G142" s="9">
        <f>G143+G157+G174</f>
        <v>5978.3283000000001</v>
      </c>
      <c r="H142" s="9">
        <f t="shared" ref="H142:I142" si="68">H143+H157+H174</f>
        <v>5078.2058999999999</v>
      </c>
      <c r="I142" s="9">
        <f t="shared" si="68"/>
        <v>5078.1503000000002</v>
      </c>
    </row>
    <row r="143" spans="1:9" ht="15.75" x14ac:dyDescent="0.25">
      <c r="A143" s="28" t="s">
        <v>191</v>
      </c>
      <c r="B143" s="370" t="s">
        <v>591</v>
      </c>
      <c r="C143" s="369" t="s">
        <v>148</v>
      </c>
      <c r="D143" s="369" t="s">
        <v>84</v>
      </c>
      <c r="E143" s="369"/>
      <c r="F143" s="369"/>
      <c r="G143" s="9">
        <f>G144+G148+G152</f>
        <v>4883.6283000000003</v>
      </c>
      <c r="H143" s="9">
        <f t="shared" ref="H143:I143" si="69">H144+H148+H152</f>
        <v>4883.5059000000001</v>
      </c>
      <c r="I143" s="9">
        <f t="shared" si="69"/>
        <v>4883.4503000000004</v>
      </c>
    </row>
    <row r="144" spans="1:9" ht="47.25" hidden="1" x14ac:dyDescent="0.25">
      <c r="A144" s="367" t="s">
        <v>156</v>
      </c>
      <c r="B144" s="370" t="s">
        <v>637</v>
      </c>
      <c r="C144" s="369" t="s">
        <v>148</v>
      </c>
      <c r="D144" s="369" t="s">
        <v>84</v>
      </c>
      <c r="E144" s="369"/>
      <c r="F144" s="369"/>
      <c r="G144" s="9">
        <f>G145</f>
        <v>0</v>
      </c>
      <c r="H144" s="9">
        <f t="shared" ref="H144:I144" si="70">H145</f>
        <v>0</v>
      </c>
      <c r="I144" s="9">
        <f t="shared" si="70"/>
        <v>0</v>
      </c>
    </row>
    <row r="145" spans="1:9" ht="47.25" hidden="1" x14ac:dyDescent="0.25">
      <c r="A145" s="20" t="s">
        <v>152</v>
      </c>
      <c r="B145" s="370" t="s">
        <v>637</v>
      </c>
      <c r="C145" s="369" t="s">
        <v>148</v>
      </c>
      <c r="D145" s="369" t="s">
        <v>84</v>
      </c>
      <c r="E145" s="369" t="s">
        <v>153</v>
      </c>
      <c r="F145" s="369"/>
      <c r="G145" s="9">
        <f>'Пр.4 Ведом23-25'!G640</f>
        <v>0</v>
      </c>
      <c r="H145" s="9">
        <f>'Пр.4 Ведом23-25'!H640</f>
        <v>0</v>
      </c>
      <c r="I145" s="9">
        <f>'Пр.4 Ведом23-25'!I640</f>
        <v>0</v>
      </c>
    </row>
    <row r="146" spans="1:9" ht="15.75" hidden="1" x14ac:dyDescent="0.25">
      <c r="A146" s="20" t="s">
        <v>154</v>
      </c>
      <c r="B146" s="370" t="s">
        <v>637</v>
      </c>
      <c r="C146" s="369" t="s">
        <v>148</v>
      </c>
      <c r="D146" s="369" t="s">
        <v>84</v>
      </c>
      <c r="E146" s="369" t="s">
        <v>155</v>
      </c>
      <c r="F146" s="369"/>
      <c r="G146" s="9">
        <f>G145</f>
        <v>0</v>
      </c>
      <c r="H146" s="9">
        <f t="shared" ref="H146:I147" si="71">H145</f>
        <v>0</v>
      </c>
      <c r="I146" s="9">
        <f t="shared" si="71"/>
        <v>0</v>
      </c>
    </row>
    <row r="147" spans="1:9" ht="31.5" hidden="1" x14ac:dyDescent="0.25">
      <c r="A147" s="20" t="s">
        <v>887</v>
      </c>
      <c r="B147" s="370" t="s">
        <v>637</v>
      </c>
      <c r="C147" s="369" t="s">
        <v>148</v>
      </c>
      <c r="D147" s="369" t="s">
        <v>84</v>
      </c>
      <c r="E147" s="369" t="s">
        <v>155</v>
      </c>
      <c r="F147" s="369" t="s">
        <v>243</v>
      </c>
      <c r="G147" s="9">
        <f>G146</f>
        <v>0</v>
      </c>
      <c r="H147" s="9">
        <f t="shared" si="71"/>
        <v>0</v>
      </c>
      <c r="I147" s="9">
        <f t="shared" si="71"/>
        <v>0</v>
      </c>
    </row>
    <row r="148" spans="1:9" ht="31.5" hidden="1" x14ac:dyDescent="0.25">
      <c r="A148" s="367" t="s">
        <v>863</v>
      </c>
      <c r="B148" s="370" t="s">
        <v>638</v>
      </c>
      <c r="C148" s="369" t="s">
        <v>148</v>
      </c>
      <c r="D148" s="369" t="s">
        <v>84</v>
      </c>
      <c r="E148" s="369"/>
      <c r="F148" s="369"/>
      <c r="G148" s="9">
        <f>G149</f>
        <v>0</v>
      </c>
      <c r="H148" s="9">
        <f t="shared" ref="H148:I149" si="72">H149</f>
        <v>0</v>
      </c>
      <c r="I148" s="9">
        <f t="shared" si="72"/>
        <v>0</v>
      </c>
    </row>
    <row r="149" spans="1:9" ht="47.25" hidden="1" x14ac:dyDescent="0.25">
      <c r="A149" s="20" t="s">
        <v>152</v>
      </c>
      <c r="B149" s="370" t="s">
        <v>638</v>
      </c>
      <c r="C149" s="369" t="s">
        <v>148</v>
      </c>
      <c r="D149" s="369" t="s">
        <v>84</v>
      </c>
      <c r="E149" s="369" t="s">
        <v>153</v>
      </c>
      <c r="F149" s="369"/>
      <c r="G149" s="9">
        <f>G150</f>
        <v>0</v>
      </c>
      <c r="H149" s="9">
        <f t="shared" si="72"/>
        <v>0</v>
      </c>
      <c r="I149" s="9">
        <f t="shared" si="72"/>
        <v>0</v>
      </c>
    </row>
    <row r="150" spans="1:9" ht="15.75" hidden="1" x14ac:dyDescent="0.25">
      <c r="A150" s="20" t="s">
        <v>154</v>
      </c>
      <c r="B150" s="370" t="s">
        <v>638</v>
      </c>
      <c r="C150" s="369" t="s">
        <v>148</v>
      </c>
      <c r="D150" s="369" t="s">
        <v>84</v>
      </c>
      <c r="E150" s="369" t="s">
        <v>155</v>
      </c>
      <c r="F150" s="369"/>
      <c r="G150" s="9">
        <f>'Пр.4 Ведом23-25'!G643</f>
        <v>0</v>
      </c>
      <c r="H150" s="9">
        <f>'Пр.4 Ведом23-25'!H643</f>
        <v>0</v>
      </c>
      <c r="I150" s="9">
        <f>'Пр.4 Ведом23-25'!I643</f>
        <v>0</v>
      </c>
    </row>
    <row r="151" spans="1:9" ht="31.5" hidden="1" x14ac:dyDescent="0.25">
      <c r="A151" s="20" t="s">
        <v>887</v>
      </c>
      <c r="B151" s="370" t="s">
        <v>638</v>
      </c>
      <c r="C151" s="369" t="s">
        <v>148</v>
      </c>
      <c r="D151" s="369" t="s">
        <v>84</v>
      </c>
      <c r="E151" s="369" t="s">
        <v>155</v>
      </c>
      <c r="F151" s="369" t="s">
        <v>243</v>
      </c>
      <c r="G151" s="9">
        <f>G150</f>
        <v>0</v>
      </c>
      <c r="H151" s="9">
        <f t="shared" ref="H151:I151" si="73">H150</f>
        <v>0</v>
      </c>
      <c r="I151" s="9">
        <f t="shared" si="73"/>
        <v>0</v>
      </c>
    </row>
    <row r="152" spans="1:9" ht="31.5" x14ac:dyDescent="0.25">
      <c r="A152" s="20" t="s">
        <v>866</v>
      </c>
      <c r="B152" s="370" t="s">
        <v>592</v>
      </c>
      <c r="C152" s="369" t="s">
        <v>148</v>
      </c>
      <c r="D152" s="369" t="s">
        <v>84</v>
      </c>
      <c r="E152" s="369"/>
      <c r="F152" s="369"/>
      <c r="G152" s="9">
        <f>G153</f>
        <v>4883.6283000000003</v>
      </c>
      <c r="H152" s="9">
        <f t="shared" ref="H152:I153" si="74">H153</f>
        <v>4883.5059000000001</v>
      </c>
      <c r="I152" s="9">
        <f t="shared" si="74"/>
        <v>4883.4503000000004</v>
      </c>
    </row>
    <row r="153" spans="1:9" ht="47.25" x14ac:dyDescent="0.25">
      <c r="A153" s="20" t="s">
        <v>152</v>
      </c>
      <c r="B153" s="370" t="s">
        <v>592</v>
      </c>
      <c r="C153" s="369" t="s">
        <v>148</v>
      </c>
      <c r="D153" s="369" t="s">
        <v>84</v>
      </c>
      <c r="E153" s="369" t="s">
        <v>153</v>
      </c>
      <c r="F153" s="369"/>
      <c r="G153" s="9">
        <f>G154</f>
        <v>4883.6283000000003</v>
      </c>
      <c r="H153" s="9">
        <f t="shared" si="74"/>
        <v>4883.5059000000001</v>
      </c>
      <c r="I153" s="9">
        <f t="shared" si="74"/>
        <v>4883.4503000000004</v>
      </c>
    </row>
    <row r="154" spans="1:9" ht="15.75" x14ac:dyDescent="0.25">
      <c r="A154" s="20" t="s">
        <v>154</v>
      </c>
      <c r="B154" s="370" t="s">
        <v>592</v>
      </c>
      <c r="C154" s="369" t="s">
        <v>148</v>
      </c>
      <c r="D154" s="369" t="s">
        <v>84</v>
      </c>
      <c r="E154" s="369" t="s">
        <v>155</v>
      </c>
      <c r="F154" s="369"/>
      <c r="G154" s="9">
        <f>'Пр.4 Ведом23-25'!G646</f>
        <v>4883.6283000000003</v>
      </c>
      <c r="H154" s="9">
        <f>'Пр.4 Ведом23-25'!H646</f>
        <v>4883.5059000000001</v>
      </c>
      <c r="I154" s="9">
        <f>'Пр.4 Ведом23-25'!I646</f>
        <v>4883.4503000000004</v>
      </c>
    </row>
    <row r="155" spans="1:9" ht="31.5" x14ac:dyDescent="0.25">
      <c r="A155" s="20" t="s">
        <v>887</v>
      </c>
      <c r="B155" s="370" t="s">
        <v>592</v>
      </c>
      <c r="C155" s="369" t="s">
        <v>148</v>
      </c>
      <c r="D155" s="369" t="s">
        <v>84</v>
      </c>
      <c r="E155" s="369" t="s">
        <v>155</v>
      </c>
      <c r="F155" s="369" t="s">
        <v>243</v>
      </c>
      <c r="G155" s="9">
        <f>G154</f>
        <v>4883.6283000000003</v>
      </c>
      <c r="H155" s="9">
        <f t="shared" ref="H155:I155" si="75">H154</f>
        <v>4883.5059000000001</v>
      </c>
      <c r="I155" s="9">
        <f t="shared" si="75"/>
        <v>4883.4503000000004</v>
      </c>
    </row>
    <row r="156" spans="1:9" ht="15.75" hidden="1" x14ac:dyDescent="0.25">
      <c r="A156" s="20" t="s">
        <v>147</v>
      </c>
      <c r="B156" s="369" t="s">
        <v>591</v>
      </c>
      <c r="C156" s="369" t="s">
        <v>148</v>
      </c>
      <c r="D156" s="369"/>
      <c r="E156" s="369"/>
      <c r="F156" s="369"/>
      <c r="G156" s="9">
        <f>G157</f>
        <v>1094.7</v>
      </c>
      <c r="H156" s="9">
        <f t="shared" ref="H156:I156" si="76">H157</f>
        <v>194.7</v>
      </c>
      <c r="I156" s="9">
        <f t="shared" si="76"/>
        <v>194.7</v>
      </c>
    </row>
    <row r="157" spans="1:9" ht="15.75" x14ac:dyDescent="0.25">
      <c r="A157" s="20" t="s">
        <v>193</v>
      </c>
      <c r="B157" s="369" t="s">
        <v>591</v>
      </c>
      <c r="C157" s="369" t="s">
        <v>148</v>
      </c>
      <c r="D157" s="369" t="s">
        <v>122</v>
      </c>
      <c r="E157" s="369"/>
      <c r="F157" s="369"/>
      <c r="G157" s="9">
        <f>G158+G162+G166+G170</f>
        <v>1094.7</v>
      </c>
      <c r="H157" s="9">
        <f t="shared" ref="H157:I157" si="77">H158+H162+H166+H170</f>
        <v>194.7</v>
      </c>
      <c r="I157" s="9">
        <f t="shared" si="77"/>
        <v>194.7</v>
      </c>
    </row>
    <row r="158" spans="1:9" ht="47.25" hidden="1" x14ac:dyDescent="0.25">
      <c r="A158" s="367" t="s">
        <v>195</v>
      </c>
      <c r="B158" s="370" t="s">
        <v>636</v>
      </c>
      <c r="C158" s="369" t="s">
        <v>148</v>
      </c>
      <c r="D158" s="369" t="s">
        <v>122</v>
      </c>
      <c r="E158" s="369"/>
      <c r="F158" s="369"/>
      <c r="G158" s="9">
        <f>G159</f>
        <v>0</v>
      </c>
      <c r="H158" s="9">
        <f t="shared" ref="H158:I159" si="78">H159</f>
        <v>0</v>
      </c>
      <c r="I158" s="9">
        <f t="shared" si="78"/>
        <v>0</v>
      </c>
    </row>
    <row r="159" spans="1:9" ht="47.25" hidden="1" x14ac:dyDescent="0.25">
      <c r="A159" s="367" t="s">
        <v>152</v>
      </c>
      <c r="B159" s="370" t="s">
        <v>636</v>
      </c>
      <c r="C159" s="369" t="s">
        <v>148</v>
      </c>
      <c r="D159" s="369" t="s">
        <v>122</v>
      </c>
      <c r="E159" s="369" t="s">
        <v>153</v>
      </c>
      <c r="F159" s="369"/>
      <c r="G159" s="9">
        <f>G160</f>
        <v>0</v>
      </c>
      <c r="H159" s="9">
        <f t="shared" si="78"/>
        <v>0</v>
      </c>
      <c r="I159" s="9">
        <f t="shared" si="78"/>
        <v>0</v>
      </c>
    </row>
    <row r="160" spans="1:9" ht="15.75" hidden="1" x14ac:dyDescent="0.25">
      <c r="A160" s="367" t="s">
        <v>154</v>
      </c>
      <c r="B160" s="370" t="s">
        <v>636</v>
      </c>
      <c r="C160" s="369" t="s">
        <v>148</v>
      </c>
      <c r="D160" s="369" t="s">
        <v>122</v>
      </c>
      <c r="E160" s="369" t="s">
        <v>155</v>
      </c>
      <c r="F160" s="369"/>
      <c r="G160" s="9">
        <f>'Пр.4 Ведом23-25'!G691</f>
        <v>0</v>
      </c>
      <c r="H160" s="9">
        <f>'Пр.4 Ведом23-25'!H691</f>
        <v>0</v>
      </c>
      <c r="I160" s="9">
        <f>'Пр.4 Ведом23-25'!I691</f>
        <v>0</v>
      </c>
    </row>
    <row r="161" spans="1:11" ht="31.5" hidden="1" x14ac:dyDescent="0.25">
      <c r="A161" s="20" t="s">
        <v>887</v>
      </c>
      <c r="B161" s="370" t="s">
        <v>636</v>
      </c>
      <c r="C161" s="369" t="s">
        <v>148</v>
      </c>
      <c r="D161" s="369" t="s">
        <v>122</v>
      </c>
      <c r="E161" s="369" t="s">
        <v>155</v>
      </c>
      <c r="F161" s="369" t="s">
        <v>243</v>
      </c>
      <c r="G161" s="9">
        <f>G160</f>
        <v>0</v>
      </c>
      <c r="H161" s="9">
        <f t="shared" ref="H161:I161" si="79">H160</f>
        <v>0</v>
      </c>
      <c r="I161" s="9">
        <f t="shared" si="79"/>
        <v>0</v>
      </c>
    </row>
    <row r="162" spans="1:11" ht="47.25" x14ac:dyDescent="0.25">
      <c r="A162" s="367" t="s">
        <v>156</v>
      </c>
      <c r="B162" s="370" t="s">
        <v>637</v>
      </c>
      <c r="C162" s="369" t="s">
        <v>148</v>
      </c>
      <c r="D162" s="369" t="s">
        <v>122</v>
      </c>
      <c r="E162" s="369"/>
      <c r="F162" s="369"/>
      <c r="G162" s="9">
        <f>G163</f>
        <v>900</v>
      </c>
      <c r="H162" s="9">
        <f t="shared" ref="H162:I163" si="80">H163</f>
        <v>0</v>
      </c>
      <c r="I162" s="9">
        <f t="shared" si="80"/>
        <v>0</v>
      </c>
    </row>
    <row r="163" spans="1:11" ht="47.25" x14ac:dyDescent="0.25">
      <c r="A163" s="367" t="s">
        <v>152</v>
      </c>
      <c r="B163" s="370" t="s">
        <v>637</v>
      </c>
      <c r="C163" s="369" t="s">
        <v>148</v>
      </c>
      <c r="D163" s="369" t="s">
        <v>122</v>
      </c>
      <c r="E163" s="369" t="s">
        <v>153</v>
      </c>
      <c r="F163" s="369"/>
      <c r="G163" s="9">
        <f>G164</f>
        <v>900</v>
      </c>
      <c r="H163" s="9">
        <f t="shared" si="80"/>
        <v>0</v>
      </c>
      <c r="I163" s="9">
        <f t="shared" si="80"/>
        <v>0</v>
      </c>
    </row>
    <row r="164" spans="1:11" ht="15.75" x14ac:dyDescent="0.25">
      <c r="A164" s="367" t="s">
        <v>154</v>
      </c>
      <c r="B164" s="370" t="s">
        <v>637</v>
      </c>
      <c r="C164" s="369" t="s">
        <v>148</v>
      </c>
      <c r="D164" s="369" t="s">
        <v>122</v>
      </c>
      <c r="E164" s="369" t="s">
        <v>155</v>
      </c>
      <c r="F164" s="369"/>
      <c r="G164" s="9">
        <f>'Пр.4 Ведом23-25'!G694</f>
        <v>900</v>
      </c>
      <c r="H164" s="9">
        <f>'Пр.4 Ведом23-25'!H694</f>
        <v>0</v>
      </c>
      <c r="I164" s="9">
        <f>'Пр.4 Ведом23-25'!I694</f>
        <v>0</v>
      </c>
    </row>
    <row r="165" spans="1:11" ht="31.5" x14ac:dyDescent="0.25">
      <c r="A165" s="20" t="s">
        <v>887</v>
      </c>
      <c r="B165" s="370" t="s">
        <v>637</v>
      </c>
      <c r="C165" s="369" t="s">
        <v>148</v>
      </c>
      <c r="D165" s="369" t="s">
        <v>122</v>
      </c>
      <c r="E165" s="369" t="s">
        <v>155</v>
      </c>
      <c r="F165" s="369" t="s">
        <v>243</v>
      </c>
      <c r="G165" s="9">
        <f>G164</f>
        <v>900</v>
      </c>
      <c r="H165" s="9">
        <f t="shared" ref="H165:I165" si="81">H164</f>
        <v>0</v>
      </c>
      <c r="I165" s="9">
        <f t="shared" si="81"/>
        <v>0</v>
      </c>
    </row>
    <row r="166" spans="1:11" ht="31.5" hidden="1" x14ac:dyDescent="0.25">
      <c r="A166" s="367" t="s">
        <v>863</v>
      </c>
      <c r="B166" s="370" t="s">
        <v>638</v>
      </c>
      <c r="C166" s="369" t="s">
        <v>148</v>
      </c>
      <c r="D166" s="369" t="s">
        <v>122</v>
      </c>
      <c r="E166" s="369"/>
      <c r="F166" s="369"/>
      <c r="G166" s="9">
        <f>G167</f>
        <v>0</v>
      </c>
      <c r="H166" s="9">
        <f t="shared" ref="H166:I167" si="82">H167</f>
        <v>0</v>
      </c>
      <c r="I166" s="9">
        <f t="shared" si="82"/>
        <v>0</v>
      </c>
    </row>
    <row r="167" spans="1:11" ht="47.25" hidden="1" x14ac:dyDescent="0.25">
      <c r="A167" s="367" t="s">
        <v>152</v>
      </c>
      <c r="B167" s="370" t="s">
        <v>638</v>
      </c>
      <c r="C167" s="369" t="s">
        <v>148</v>
      </c>
      <c r="D167" s="369" t="s">
        <v>122</v>
      </c>
      <c r="E167" s="369" t="s">
        <v>153</v>
      </c>
      <c r="F167" s="369"/>
      <c r="G167" s="9">
        <f>G168</f>
        <v>0</v>
      </c>
      <c r="H167" s="9">
        <f t="shared" si="82"/>
        <v>0</v>
      </c>
      <c r="I167" s="9">
        <f t="shared" si="82"/>
        <v>0</v>
      </c>
    </row>
    <row r="168" spans="1:11" ht="15.75" hidden="1" x14ac:dyDescent="0.25">
      <c r="A168" s="367" t="s">
        <v>154</v>
      </c>
      <c r="B168" s="370" t="s">
        <v>638</v>
      </c>
      <c r="C168" s="369" t="s">
        <v>148</v>
      </c>
      <c r="D168" s="369" t="s">
        <v>122</v>
      </c>
      <c r="E168" s="369" t="s">
        <v>155</v>
      </c>
      <c r="F168" s="369"/>
      <c r="G168" s="9">
        <f>'Пр.4 Ведом23-25'!G697</f>
        <v>0</v>
      </c>
      <c r="H168" s="9">
        <f>'Пр.4 Ведом23-25'!H697</f>
        <v>0</v>
      </c>
      <c r="I168" s="9">
        <f>'Пр.4 Ведом23-25'!I697</f>
        <v>0</v>
      </c>
    </row>
    <row r="169" spans="1:11" ht="31.5" hidden="1" x14ac:dyDescent="0.25">
      <c r="A169" s="20" t="s">
        <v>887</v>
      </c>
      <c r="B169" s="370" t="s">
        <v>638</v>
      </c>
      <c r="C169" s="369" t="s">
        <v>148</v>
      </c>
      <c r="D169" s="369" t="s">
        <v>122</v>
      </c>
      <c r="E169" s="369" t="s">
        <v>155</v>
      </c>
      <c r="F169" s="369" t="s">
        <v>243</v>
      </c>
      <c r="G169" s="9">
        <f>G168</f>
        <v>0</v>
      </c>
      <c r="H169" s="9">
        <f t="shared" ref="H169:I169" si="83">H168</f>
        <v>0</v>
      </c>
      <c r="I169" s="9">
        <f t="shared" si="83"/>
        <v>0</v>
      </c>
    </row>
    <row r="170" spans="1:11" ht="47.25" x14ac:dyDescent="0.25">
      <c r="A170" s="367" t="s">
        <v>157</v>
      </c>
      <c r="B170" s="370" t="s">
        <v>601</v>
      </c>
      <c r="C170" s="369" t="s">
        <v>148</v>
      </c>
      <c r="D170" s="369" t="s">
        <v>122</v>
      </c>
      <c r="E170" s="369"/>
      <c r="F170" s="369"/>
      <c r="G170" s="9">
        <f>G171</f>
        <v>194.7</v>
      </c>
      <c r="H170" s="9">
        <f t="shared" ref="H170:I171" si="84">H171</f>
        <v>194.7</v>
      </c>
      <c r="I170" s="9">
        <f t="shared" si="84"/>
        <v>194.7</v>
      </c>
    </row>
    <row r="171" spans="1:11" ht="47.25" x14ac:dyDescent="0.25">
      <c r="A171" s="20" t="s">
        <v>152</v>
      </c>
      <c r="B171" s="370" t="s">
        <v>601</v>
      </c>
      <c r="C171" s="369" t="s">
        <v>148</v>
      </c>
      <c r="D171" s="369" t="s">
        <v>122</v>
      </c>
      <c r="E171" s="369" t="s">
        <v>153</v>
      </c>
      <c r="F171" s="369"/>
      <c r="G171" s="9">
        <f>G172</f>
        <v>194.7</v>
      </c>
      <c r="H171" s="9">
        <f t="shared" si="84"/>
        <v>194.7</v>
      </c>
      <c r="I171" s="9">
        <f t="shared" si="84"/>
        <v>194.7</v>
      </c>
    </row>
    <row r="172" spans="1:11" ht="15.75" x14ac:dyDescent="0.25">
      <c r="A172" s="20" t="s">
        <v>154</v>
      </c>
      <c r="B172" s="370" t="s">
        <v>601</v>
      </c>
      <c r="C172" s="369" t="s">
        <v>148</v>
      </c>
      <c r="D172" s="369" t="s">
        <v>122</v>
      </c>
      <c r="E172" s="369" t="s">
        <v>155</v>
      </c>
      <c r="F172" s="369"/>
      <c r="G172" s="9">
        <f>'Пр.4 Ведом23-25'!G700</f>
        <v>194.7</v>
      </c>
      <c r="H172" s="9">
        <f>'Пр.4 Ведом23-25'!H700</f>
        <v>194.7</v>
      </c>
      <c r="I172" s="9">
        <f>'Пр.4 Ведом23-25'!I700</f>
        <v>194.7</v>
      </c>
      <c r="K172" s="420"/>
    </row>
    <row r="173" spans="1:11" ht="31.5" x14ac:dyDescent="0.25">
      <c r="A173" s="20" t="s">
        <v>887</v>
      </c>
      <c r="B173" s="370" t="s">
        <v>601</v>
      </c>
      <c r="C173" s="369" t="s">
        <v>148</v>
      </c>
      <c r="D173" s="369" t="s">
        <v>122</v>
      </c>
      <c r="E173" s="369" t="s">
        <v>155</v>
      </c>
      <c r="F173" s="369" t="s">
        <v>243</v>
      </c>
      <c r="G173" s="9">
        <f>G172</f>
        <v>194.7</v>
      </c>
      <c r="H173" s="9">
        <f t="shared" ref="H173:I173" si="85">H172</f>
        <v>194.7</v>
      </c>
      <c r="I173" s="9">
        <f t="shared" si="85"/>
        <v>194.7</v>
      </c>
    </row>
    <row r="174" spans="1:11" ht="15.75" hidden="1" x14ac:dyDescent="0.25">
      <c r="A174" s="20" t="s">
        <v>149</v>
      </c>
      <c r="B174" s="370" t="s">
        <v>591</v>
      </c>
      <c r="C174" s="369" t="s">
        <v>148</v>
      </c>
      <c r="D174" s="369" t="s">
        <v>123</v>
      </c>
      <c r="E174" s="369"/>
      <c r="F174" s="369"/>
      <c r="G174" s="9">
        <f>G175</f>
        <v>0</v>
      </c>
      <c r="H174" s="9">
        <f t="shared" ref="H174:I176" si="86">H175</f>
        <v>0</v>
      </c>
      <c r="I174" s="9">
        <f t="shared" si="86"/>
        <v>0</v>
      </c>
    </row>
    <row r="175" spans="1:11" ht="31.5" hidden="1" x14ac:dyDescent="0.25">
      <c r="A175" s="28" t="s">
        <v>268</v>
      </c>
      <c r="B175" s="370" t="s">
        <v>643</v>
      </c>
      <c r="C175" s="369" t="s">
        <v>148</v>
      </c>
      <c r="D175" s="369" t="s">
        <v>123</v>
      </c>
      <c r="E175" s="369"/>
      <c r="F175" s="369"/>
      <c r="G175" s="9">
        <f>G176</f>
        <v>0</v>
      </c>
      <c r="H175" s="9">
        <f t="shared" si="86"/>
        <v>0</v>
      </c>
      <c r="I175" s="9">
        <f t="shared" si="86"/>
        <v>0</v>
      </c>
    </row>
    <row r="176" spans="1:11" ht="47.25" hidden="1" x14ac:dyDescent="0.25">
      <c r="A176" s="21" t="s">
        <v>152</v>
      </c>
      <c r="B176" s="370" t="s">
        <v>643</v>
      </c>
      <c r="C176" s="369" t="s">
        <v>148</v>
      </c>
      <c r="D176" s="369" t="s">
        <v>123</v>
      </c>
      <c r="E176" s="369" t="s">
        <v>153</v>
      </c>
      <c r="F176" s="369"/>
      <c r="G176" s="9">
        <f>G177</f>
        <v>0</v>
      </c>
      <c r="H176" s="9">
        <f t="shared" si="86"/>
        <v>0</v>
      </c>
      <c r="I176" s="9">
        <f t="shared" si="86"/>
        <v>0</v>
      </c>
    </row>
    <row r="177" spans="1:9" ht="15.75" hidden="1" x14ac:dyDescent="0.25">
      <c r="A177" s="21" t="s">
        <v>154</v>
      </c>
      <c r="B177" s="370" t="s">
        <v>643</v>
      </c>
      <c r="C177" s="369" t="s">
        <v>148</v>
      </c>
      <c r="D177" s="369" t="s">
        <v>123</v>
      </c>
      <c r="E177" s="369" t="s">
        <v>155</v>
      </c>
      <c r="F177" s="369"/>
      <c r="G177" s="9">
        <f>'Пр.4 Ведом23-25'!G755</f>
        <v>0</v>
      </c>
      <c r="H177" s="9">
        <f>'Пр.4 Ведом23-25'!H755</f>
        <v>0</v>
      </c>
      <c r="I177" s="9">
        <f>'Пр.4 Ведом23-25'!I755</f>
        <v>0</v>
      </c>
    </row>
    <row r="178" spans="1:9" ht="31.5" hidden="1" x14ac:dyDescent="0.25">
      <c r="A178" s="20" t="s">
        <v>887</v>
      </c>
      <c r="B178" s="370" t="s">
        <v>643</v>
      </c>
      <c r="C178" s="369" t="s">
        <v>148</v>
      </c>
      <c r="D178" s="369" t="s">
        <v>123</v>
      </c>
      <c r="E178" s="369" t="s">
        <v>155</v>
      </c>
      <c r="F178" s="369" t="s">
        <v>243</v>
      </c>
      <c r="G178" s="9">
        <f>G177</f>
        <v>0</v>
      </c>
      <c r="H178" s="9">
        <f t="shared" ref="H178:I178" si="87">H177</f>
        <v>0</v>
      </c>
      <c r="I178" s="9">
        <f t="shared" si="87"/>
        <v>0</v>
      </c>
    </row>
    <row r="179" spans="1:9" ht="31.5" x14ac:dyDescent="0.25">
      <c r="A179" s="199" t="s">
        <v>382</v>
      </c>
      <c r="B179" s="200" t="s">
        <v>593</v>
      </c>
      <c r="C179" s="6"/>
      <c r="D179" s="6"/>
      <c r="E179" s="6"/>
      <c r="F179" s="6"/>
      <c r="G179" s="35">
        <f>G180</f>
        <v>9532.7999999999993</v>
      </c>
      <c r="H179" s="35">
        <f t="shared" ref="H179:I183" si="88">H180</f>
        <v>6418.5</v>
      </c>
      <c r="I179" s="35">
        <f t="shared" si="88"/>
        <v>8980.9</v>
      </c>
    </row>
    <row r="180" spans="1:9" ht="15.75" x14ac:dyDescent="0.25">
      <c r="A180" s="20" t="s">
        <v>147</v>
      </c>
      <c r="B180" s="370" t="s">
        <v>593</v>
      </c>
      <c r="C180" s="369" t="s">
        <v>148</v>
      </c>
      <c r="D180" s="369"/>
      <c r="E180" s="369"/>
      <c r="F180" s="369"/>
      <c r="G180" s="9">
        <f>G181</f>
        <v>9532.7999999999993</v>
      </c>
      <c r="H180" s="9">
        <f t="shared" si="88"/>
        <v>6418.5</v>
      </c>
      <c r="I180" s="9">
        <f t="shared" si="88"/>
        <v>8980.9</v>
      </c>
    </row>
    <row r="181" spans="1:9" ht="15.75" x14ac:dyDescent="0.25">
      <c r="A181" s="367" t="s">
        <v>160</v>
      </c>
      <c r="B181" s="370" t="s">
        <v>593</v>
      </c>
      <c r="C181" s="369" t="s">
        <v>148</v>
      </c>
      <c r="D181" s="369" t="s">
        <v>125</v>
      </c>
      <c r="E181" s="369"/>
      <c r="F181" s="369"/>
      <c r="G181" s="9">
        <f>G182</f>
        <v>9532.7999999999993</v>
      </c>
      <c r="H181" s="9">
        <f t="shared" si="88"/>
        <v>6418.5</v>
      </c>
      <c r="I181" s="9">
        <f t="shared" si="88"/>
        <v>8980.9</v>
      </c>
    </row>
    <row r="182" spans="1:9" ht="47.25" x14ac:dyDescent="0.25">
      <c r="A182" s="21" t="s">
        <v>484</v>
      </c>
      <c r="B182" s="370" t="s">
        <v>850</v>
      </c>
      <c r="C182" s="369" t="s">
        <v>148</v>
      </c>
      <c r="D182" s="369" t="s">
        <v>125</v>
      </c>
      <c r="E182" s="369"/>
      <c r="F182" s="369"/>
      <c r="G182" s="9">
        <f>G183</f>
        <v>9532.7999999999993</v>
      </c>
      <c r="H182" s="9">
        <f t="shared" si="88"/>
        <v>6418.5</v>
      </c>
      <c r="I182" s="9">
        <f t="shared" si="88"/>
        <v>8980.9</v>
      </c>
    </row>
    <row r="183" spans="1:9" ht="47.25" x14ac:dyDescent="0.25">
      <c r="A183" s="367" t="s">
        <v>152</v>
      </c>
      <c r="B183" s="370" t="s">
        <v>850</v>
      </c>
      <c r="C183" s="369" t="s">
        <v>148</v>
      </c>
      <c r="D183" s="369" t="s">
        <v>125</v>
      </c>
      <c r="E183" s="369" t="s">
        <v>153</v>
      </c>
      <c r="F183" s="369"/>
      <c r="G183" s="196">
        <f>G184</f>
        <v>9532.7999999999993</v>
      </c>
      <c r="H183" s="196">
        <f t="shared" si="88"/>
        <v>6418.5</v>
      </c>
      <c r="I183" s="196">
        <f t="shared" si="88"/>
        <v>8980.9</v>
      </c>
    </row>
    <row r="184" spans="1:9" ht="15.75" x14ac:dyDescent="0.25">
      <c r="A184" s="367" t="s">
        <v>154</v>
      </c>
      <c r="B184" s="370" t="s">
        <v>850</v>
      </c>
      <c r="C184" s="369" t="s">
        <v>148</v>
      </c>
      <c r="D184" s="369" t="s">
        <v>125</v>
      </c>
      <c r="E184" s="369" t="s">
        <v>155</v>
      </c>
      <c r="F184" s="369"/>
      <c r="G184" s="9">
        <f>'Пр.4 Ведом23-25'!G803</f>
        <v>9532.7999999999993</v>
      </c>
      <c r="H184" s="9">
        <f>'Пр.4 Ведом23-25'!H803</f>
        <v>6418.5</v>
      </c>
      <c r="I184" s="9">
        <f>'Пр.4 Ведом23-25'!I803</f>
        <v>8980.9</v>
      </c>
    </row>
    <row r="185" spans="1:9" ht="31.5" x14ac:dyDescent="0.25">
      <c r="A185" s="20" t="s">
        <v>887</v>
      </c>
      <c r="B185" s="370" t="s">
        <v>850</v>
      </c>
      <c r="C185" s="369" t="s">
        <v>148</v>
      </c>
      <c r="D185" s="369" t="s">
        <v>125</v>
      </c>
      <c r="E185" s="369" t="s">
        <v>155</v>
      </c>
      <c r="F185" s="369" t="s">
        <v>243</v>
      </c>
      <c r="G185" s="9">
        <f>G184</f>
        <v>9532.7999999999993</v>
      </c>
      <c r="H185" s="9">
        <f t="shared" ref="H185:I185" si="89">H184</f>
        <v>6418.5</v>
      </c>
      <c r="I185" s="9">
        <f t="shared" si="89"/>
        <v>8980.9</v>
      </c>
    </row>
    <row r="186" spans="1:9" ht="47.25" x14ac:dyDescent="0.25">
      <c r="A186" s="119" t="s">
        <v>386</v>
      </c>
      <c r="B186" s="200" t="s">
        <v>594</v>
      </c>
      <c r="C186" s="6"/>
      <c r="D186" s="6"/>
      <c r="E186" s="6"/>
      <c r="F186" s="6"/>
      <c r="G186" s="195">
        <f>G187</f>
        <v>7501.62</v>
      </c>
      <c r="H186" s="195">
        <f t="shared" ref="H186:I186" si="90">H187</f>
        <v>6727.62</v>
      </c>
      <c r="I186" s="195">
        <f t="shared" si="90"/>
        <v>6727.62</v>
      </c>
    </row>
    <row r="187" spans="1:9" ht="15.75" x14ac:dyDescent="0.25">
      <c r="A187" s="20" t="s">
        <v>147</v>
      </c>
      <c r="B187" s="370" t="s">
        <v>594</v>
      </c>
      <c r="C187" s="369" t="s">
        <v>148</v>
      </c>
      <c r="D187" s="369"/>
      <c r="E187" s="369"/>
      <c r="F187" s="369"/>
      <c r="G187" s="196">
        <f>G188+G201+G211</f>
        <v>7501.62</v>
      </c>
      <c r="H187" s="196">
        <f t="shared" ref="H187:I187" si="91">H188+H201+H211</f>
        <v>6727.62</v>
      </c>
      <c r="I187" s="196">
        <f t="shared" si="91"/>
        <v>6727.62</v>
      </c>
    </row>
    <row r="188" spans="1:9" ht="15.75" x14ac:dyDescent="0.25">
      <c r="A188" s="28" t="s">
        <v>191</v>
      </c>
      <c r="B188" s="370" t="s">
        <v>594</v>
      </c>
      <c r="C188" s="369" t="s">
        <v>148</v>
      </c>
      <c r="D188" s="369" t="s">
        <v>84</v>
      </c>
      <c r="E188" s="369"/>
      <c r="F188" s="369"/>
      <c r="G188" s="196">
        <f>G189+G193+G197</f>
        <v>2900.62</v>
      </c>
      <c r="H188" s="196">
        <f t="shared" ref="H188:I188" si="92">H189+H193+H197</f>
        <v>2126.62</v>
      </c>
      <c r="I188" s="196">
        <f t="shared" si="92"/>
        <v>2126.62</v>
      </c>
    </row>
    <row r="189" spans="1:9" ht="31.5" hidden="1" x14ac:dyDescent="0.25">
      <c r="A189" s="20" t="s">
        <v>158</v>
      </c>
      <c r="B189" s="370" t="s">
        <v>602</v>
      </c>
      <c r="C189" s="369" t="s">
        <v>148</v>
      </c>
      <c r="D189" s="369" t="s">
        <v>84</v>
      </c>
      <c r="E189" s="369"/>
      <c r="F189" s="369"/>
      <c r="G189" s="9">
        <f>G190</f>
        <v>0</v>
      </c>
      <c r="H189" s="9">
        <f t="shared" ref="H189:I190" si="93">H190</f>
        <v>0</v>
      </c>
      <c r="I189" s="9">
        <f t="shared" si="93"/>
        <v>0</v>
      </c>
    </row>
    <row r="190" spans="1:9" ht="47.25" hidden="1" x14ac:dyDescent="0.25">
      <c r="A190" s="20" t="s">
        <v>152</v>
      </c>
      <c r="B190" s="370" t="s">
        <v>602</v>
      </c>
      <c r="C190" s="369" t="s">
        <v>148</v>
      </c>
      <c r="D190" s="369" t="s">
        <v>84</v>
      </c>
      <c r="E190" s="369" t="s">
        <v>153</v>
      </c>
      <c r="F190" s="369"/>
      <c r="G190" s="196">
        <f>G191</f>
        <v>0</v>
      </c>
      <c r="H190" s="196">
        <f t="shared" si="93"/>
        <v>0</v>
      </c>
      <c r="I190" s="196">
        <f t="shared" si="93"/>
        <v>0</v>
      </c>
    </row>
    <row r="191" spans="1:9" ht="15.75" hidden="1" x14ac:dyDescent="0.25">
      <c r="A191" s="20" t="s">
        <v>154</v>
      </c>
      <c r="B191" s="370" t="s">
        <v>602</v>
      </c>
      <c r="C191" s="369" t="s">
        <v>148</v>
      </c>
      <c r="D191" s="369" t="s">
        <v>84</v>
      </c>
      <c r="E191" s="369" t="s">
        <v>155</v>
      </c>
      <c r="F191" s="369"/>
      <c r="G191" s="9">
        <f>'Пр.4 Ведом23-25'!G650</f>
        <v>0</v>
      </c>
      <c r="H191" s="9">
        <f>'Пр.4 Ведом23-25'!H650</f>
        <v>0</v>
      </c>
      <c r="I191" s="9">
        <f>'Пр.4 Ведом23-25'!I650</f>
        <v>0</v>
      </c>
    </row>
    <row r="192" spans="1:9" ht="31.5" hidden="1" x14ac:dyDescent="0.25">
      <c r="A192" s="20" t="s">
        <v>887</v>
      </c>
      <c r="B192" s="370" t="s">
        <v>602</v>
      </c>
      <c r="C192" s="369" t="s">
        <v>148</v>
      </c>
      <c r="D192" s="369" t="s">
        <v>84</v>
      </c>
      <c r="E192" s="369" t="s">
        <v>155</v>
      </c>
      <c r="F192" s="369" t="s">
        <v>243</v>
      </c>
      <c r="G192" s="9">
        <f>G191</f>
        <v>0</v>
      </c>
      <c r="H192" s="9">
        <f t="shared" ref="H192:I192" si="94">H191</f>
        <v>0</v>
      </c>
      <c r="I192" s="9">
        <f t="shared" si="94"/>
        <v>0</v>
      </c>
    </row>
    <row r="193" spans="1:10" ht="47.25" x14ac:dyDescent="0.25">
      <c r="A193" s="36" t="s">
        <v>266</v>
      </c>
      <c r="B193" s="370" t="s">
        <v>595</v>
      </c>
      <c r="C193" s="370" t="s">
        <v>148</v>
      </c>
      <c r="D193" s="370" t="s">
        <v>84</v>
      </c>
      <c r="E193" s="370"/>
      <c r="F193" s="370"/>
      <c r="G193" s="196">
        <f>G194</f>
        <v>2451</v>
      </c>
      <c r="H193" s="196">
        <f t="shared" ref="H193:I194" si="95">H194</f>
        <v>1677</v>
      </c>
      <c r="I193" s="196">
        <f t="shared" si="95"/>
        <v>1677</v>
      </c>
    </row>
    <row r="194" spans="1:10" ht="47.25" x14ac:dyDescent="0.25">
      <c r="A194" s="20" t="s">
        <v>152</v>
      </c>
      <c r="B194" s="370" t="s">
        <v>595</v>
      </c>
      <c r="C194" s="370" t="s">
        <v>148</v>
      </c>
      <c r="D194" s="370" t="s">
        <v>84</v>
      </c>
      <c r="E194" s="370" t="s">
        <v>153</v>
      </c>
      <c r="F194" s="370"/>
      <c r="G194" s="9">
        <f>G195</f>
        <v>2451</v>
      </c>
      <c r="H194" s="9">
        <f t="shared" si="95"/>
        <v>1677</v>
      </c>
      <c r="I194" s="9">
        <f t="shared" si="95"/>
        <v>1677</v>
      </c>
    </row>
    <row r="195" spans="1:10" ht="15.75" x14ac:dyDescent="0.25">
      <c r="A195" s="97" t="s">
        <v>154</v>
      </c>
      <c r="B195" s="370" t="s">
        <v>595</v>
      </c>
      <c r="C195" s="370" t="s">
        <v>148</v>
      </c>
      <c r="D195" s="370" t="s">
        <v>84</v>
      </c>
      <c r="E195" s="370" t="s">
        <v>155</v>
      </c>
      <c r="F195" s="370"/>
      <c r="G195" s="9">
        <f>'Пр.4 Ведом23-25'!G653</f>
        <v>2451</v>
      </c>
      <c r="H195" s="9">
        <f>'Пр.4 Ведом23-25'!H653</f>
        <v>1677</v>
      </c>
      <c r="I195" s="9">
        <f>'Пр.4 Ведом23-25'!I653</f>
        <v>1677</v>
      </c>
    </row>
    <row r="196" spans="1:10" ht="31.5" x14ac:dyDescent="0.25">
      <c r="A196" s="20" t="s">
        <v>887</v>
      </c>
      <c r="B196" s="370" t="s">
        <v>595</v>
      </c>
      <c r="C196" s="369" t="s">
        <v>148</v>
      </c>
      <c r="D196" s="369" t="s">
        <v>84</v>
      </c>
      <c r="E196" s="369" t="s">
        <v>155</v>
      </c>
      <c r="F196" s="369" t="s">
        <v>243</v>
      </c>
      <c r="G196" s="9">
        <f>G195</f>
        <v>2451</v>
      </c>
      <c r="H196" s="9">
        <f t="shared" ref="H196:I196" si="96">H195</f>
        <v>1677</v>
      </c>
      <c r="I196" s="9">
        <f t="shared" si="96"/>
        <v>1677</v>
      </c>
    </row>
    <row r="197" spans="1:10" ht="63" x14ac:dyDescent="0.25">
      <c r="A197" s="36" t="s">
        <v>267</v>
      </c>
      <c r="B197" s="370" t="s">
        <v>596</v>
      </c>
      <c r="C197" s="370" t="s">
        <v>148</v>
      </c>
      <c r="D197" s="370" t="s">
        <v>84</v>
      </c>
      <c r="E197" s="370"/>
      <c r="F197" s="370"/>
      <c r="G197" s="9">
        <f>G198</f>
        <v>449.62</v>
      </c>
      <c r="H197" s="9">
        <f t="shared" ref="H197:I198" si="97">H198</f>
        <v>449.62</v>
      </c>
      <c r="I197" s="9">
        <f t="shared" si="97"/>
        <v>449.62</v>
      </c>
    </row>
    <row r="198" spans="1:10" ht="47.25" x14ac:dyDescent="0.25">
      <c r="A198" s="20" t="s">
        <v>152</v>
      </c>
      <c r="B198" s="370" t="s">
        <v>596</v>
      </c>
      <c r="C198" s="370" t="s">
        <v>148</v>
      </c>
      <c r="D198" s="370" t="s">
        <v>84</v>
      </c>
      <c r="E198" s="370" t="s">
        <v>153</v>
      </c>
      <c r="F198" s="370"/>
      <c r="G198" s="9">
        <f>G199</f>
        <v>449.62</v>
      </c>
      <c r="H198" s="9">
        <f t="shared" si="97"/>
        <v>449.62</v>
      </c>
      <c r="I198" s="9">
        <f t="shared" si="97"/>
        <v>449.62</v>
      </c>
    </row>
    <row r="199" spans="1:10" ht="15.75" x14ac:dyDescent="0.25">
      <c r="A199" s="97" t="s">
        <v>154</v>
      </c>
      <c r="B199" s="370" t="s">
        <v>596</v>
      </c>
      <c r="C199" s="370" t="s">
        <v>148</v>
      </c>
      <c r="D199" s="370" t="s">
        <v>84</v>
      </c>
      <c r="E199" s="370" t="s">
        <v>155</v>
      </c>
      <c r="F199" s="370"/>
      <c r="G199" s="196">
        <f>'Пр.4 Ведом23-25'!G656</f>
        <v>449.62</v>
      </c>
      <c r="H199" s="196">
        <f>'Пр.4 Ведом23-25'!H656</f>
        <v>449.62</v>
      </c>
      <c r="I199" s="196">
        <f>'Пр.4 Ведом23-25'!I656</f>
        <v>449.62</v>
      </c>
    </row>
    <row r="200" spans="1:10" ht="31.5" x14ac:dyDescent="0.25">
      <c r="A200" s="20" t="s">
        <v>887</v>
      </c>
      <c r="B200" s="370" t="s">
        <v>596</v>
      </c>
      <c r="C200" s="369" t="s">
        <v>148</v>
      </c>
      <c r="D200" s="369" t="s">
        <v>84</v>
      </c>
      <c r="E200" s="369" t="s">
        <v>155</v>
      </c>
      <c r="F200" s="369" t="s">
        <v>243</v>
      </c>
      <c r="G200" s="9">
        <f>G199</f>
        <v>449.62</v>
      </c>
      <c r="H200" s="9">
        <f t="shared" ref="H200:I200" si="98">H199</f>
        <v>449.62</v>
      </c>
      <c r="I200" s="9">
        <f t="shared" si="98"/>
        <v>449.62</v>
      </c>
    </row>
    <row r="201" spans="1:10" ht="15.75" x14ac:dyDescent="0.25">
      <c r="A201" s="20" t="s">
        <v>193</v>
      </c>
      <c r="B201" s="369" t="s">
        <v>594</v>
      </c>
      <c r="C201" s="369" t="s">
        <v>148</v>
      </c>
      <c r="D201" s="369" t="s">
        <v>122</v>
      </c>
      <c r="E201" s="369"/>
      <c r="F201" s="369"/>
      <c r="G201" s="9">
        <f>G202+G206</f>
        <v>3397</v>
      </c>
      <c r="H201" s="9">
        <f t="shared" ref="H201:I201" si="99">H202+H206</f>
        <v>3397</v>
      </c>
      <c r="I201" s="9">
        <f t="shared" si="99"/>
        <v>3397</v>
      </c>
    </row>
    <row r="202" spans="1:10" ht="31.5" hidden="1" x14ac:dyDescent="0.25">
      <c r="A202" s="20" t="s">
        <v>158</v>
      </c>
      <c r="B202" s="370" t="s">
        <v>602</v>
      </c>
      <c r="C202" s="369" t="s">
        <v>148</v>
      </c>
      <c r="D202" s="369" t="s">
        <v>122</v>
      </c>
      <c r="E202" s="369"/>
      <c r="F202" s="369"/>
      <c r="G202" s="196">
        <f>G203</f>
        <v>0</v>
      </c>
      <c r="H202" s="196">
        <f t="shared" ref="H202:I203" si="100">H203</f>
        <v>0</v>
      </c>
      <c r="I202" s="196">
        <f t="shared" si="100"/>
        <v>0</v>
      </c>
      <c r="J202" s="420"/>
    </row>
    <row r="203" spans="1:10" ht="47.25" hidden="1" x14ac:dyDescent="0.25">
      <c r="A203" s="20" t="s">
        <v>152</v>
      </c>
      <c r="B203" s="370" t="s">
        <v>602</v>
      </c>
      <c r="C203" s="369" t="s">
        <v>148</v>
      </c>
      <c r="D203" s="369" t="s">
        <v>122</v>
      </c>
      <c r="E203" s="369" t="s">
        <v>153</v>
      </c>
      <c r="F203" s="369"/>
      <c r="G203" s="196">
        <f>G204</f>
        <v>0</v>
      </c>
      <c r="H203" s="196">
        <f t="shared" si="100"/>
        <v>0</v>
      </c>
      <c r="I203" s="196">
        <f t="shared" si="100"/>
        <v>0</v>
      </c>
    </row>
    <row r="204" spans="1:10" ht="15.75" hidden="1" x14ac:dyDescent="0.25">
      <c r="A204" s="20" t="s">
        <v>154</v>
      </c>
      <c r="B204" s="370" t="s">
        <v>602</v>
      </c>
      <c r="C204" s="369" t="s">
        <v>148</v>
      </c>
      <c r="D204" s="369" t="s">
        <v>122</v>
      </c>
      <c r="E204" s="369" t="s">
        <v>155</v>
      </c>
      <c r="F204" s="369"/>
      <c r="G204" s="196">
        <f>'Пр.4 Ведом23-25'!G704</f>
        <v>0</v>
      </c>
      <c r="H204" s="196">
        <f>'Пр.4 Ведом23-25'!H704</f>
        <v>0</v>
      </c>
      <c r="I204" s="196">
        <f>'Пр.4 Ведом23-25'!I704</f>
        <v>0</v>
      </c>
    </row>
    <row r="205" spans="1:10" ht="31.5" hidden="1" x14ac:dyDescent="0.25">
      <c r="A205" s="20" t="s">
        <v>887</v>
      </c>
      <c r="B205" s="370" t="s">
        <v>602</v>
      </c>
      <c r="C205" s="369" t="s">
        <v>148</v>
      </c>
      <c r="D205" s="369" t="s">
        <v>122</v>
      </c>
      <c r="E205" s="369" t="s">
        <v>155</v>
      </c>
      <c r="F205" s="369" t="s">
        <v>243</v>
      </c>
      <c r="G205" s="9">
        <f>G204</f>
        <v>0</v>
      </c>
      <c r="H205" s="9">
        <f t="shared" ref="H205:I205" si="101">H204</f>
        <v>0</v>
      </c>
      <c r="I205" s="9">
        <f t="shared" si="101"/>
        <v>0</v>
      </c>
    </row>
    <row r="206" spans="1:10" ht="47.25" x14ac:dyDescent="0.25">
      <c r="A206" s="36" t="s">
        <v>266</v>
      </c>
      <c r="B206" s="370" t="s">
        <v>595</v>
      </c>
      <c r="C206" s="369" t="s">
        <v>148</v>
      </c>
      <c r="D206" s="369" t="s">
        <v>122</v>
      </c>
      <c r="E206" s="369"/>
      <c r="F206" s="369"/>
      <c r="G206" s="196">
        <f>G207</f>
        <v>3397</v>
      </c>
      <c r="H206" s="196">
        <f t="shared" ref="H206:I207" si="102">H207</f>
        <v>3397</v>
      </c>
      <c r="I206" s="196">
        <f t="shared" si="102"/>
        <v>3397</v>
      </c>
      <c r="J206" s="420"/>
    </row>
    <row r="207" spans="1:10" ht="47.25" x14ac:dyDescent="0.25">
      <c r="A207" s="20" t="s">
        <v>152</v>
      </c>
      <c r="B207" s="370" t="s">
        <v>595</v>
      </c>
      <c r="C207" s="369" t="s">
        <v>148</v>
      </c>
      <c r="D207" s="369" t="s">
        <v>122</v>
      </c>
      <c r="E207" s="369" t="s">
        <v>153</v>
      </c>
      <c r="F207" s="369"/>
      <c r="G207" s="196">
        <f>G208</f>
        <v>3397</v>
      </c>
      <c r="H207" s="196">
        <f t="shared" si="102"/>
        <v>3397</v>
      </c>
      <c r="I207" s="196">
        <f t="shared" si="102"/>
        <v>3397</v>
      </c>
      <c r="J207" s="420"/>
    </row>
    <row r="208" spans="1:10" ht="15.75" x14ac:dyDescent="0.25">
      <c r="A208" s="97" t="s">
        <v>154</v>
      </c>
      <c r="B208" s="370" t="s">
        <v>595</v>
      </c>
      <c r="C208" s="369" t="s">
        <v>148</v>
      </c>
      <c r="D208" s="369" t="s">
        <v>122</v>
      </c>
      <c r="E208" s="369" t="s">
        <v>155</v>
      </c>
      <c r="F208" s="369"/>
      <c r="G208" s="196">
        <f>'Пр.4 Ведом23-25'!G707</f>
        <v>3397</v>
      </c>
      <c r="H208" s="196">
        <f>'Пр.4 Ведом23-25'!H707</f>
        <v>3397</v>
      </c>
      <c r="I208" s="196">
        <f>'Пр.4 Ведом23-25'!I707</f>
        <v>3397</v>
      </c>
    </row>
    <row r="209" spans="1:9" ht="31.5" x14ac:dyDescent="0.25">
      <c r="A209" s="20" t="s">
        <v>887</v>
      </c>
      <c r="B209" s="370" t="s">
        <v>595</v>
      </c>
      <c r="C209" s="369" t="s">
        <v>148</v>
      </c>
      <c r="D209" s="369" t="s">
        <v>122</v>
      </c>
      <c r="E209" s="369" t="s">
        <v>155</v>
      </c>
      <c r="F209" s="369" t="s">
        <v>243</v>
      </c>
      <c r="G209" s="9">
        <f>G208</f>
        <v>3397</v>
      </c>
      <c r="H209" s="9">
        <f t="shared" ref="H209:I209" si="103">H208</f>
        <v>3397</v>
      </c>
      <c r="I209" s="9">
        <f t="shared" si="103"/>
        <v>3397</v>
      </c>
    </row>
    <row r="210" spans="1:9" ht="15.75" x14ac:dyDescent="0.25">
      <c r="A210" s="20" t="s">
        <v>149</v>
      </c>
      <c r="B210" s="369" t="s">
        <v>594</v>
      </c>
      <c r="C210" s="369" t="s">
        <v>148</v>
      </c>
      <c r="D210" s="369" t="s">
        <v>123</v>
      </c>
      <c r="E210" s="369"/>
      <c r="F210" s="369"/>
      <c r="G210" s="9">
        <f>G211</f>
        <v>1204</v>
      </c>
      <c r="H210" s="9">
        <f t="shared" ref="H210:I212" si="104">H211</f>
        <v>1204</v>
      </c>
      <c r="I210" s="9">
        <f t="shared" si="104"/>
        <v>1204</v>
      </c>
    </row>
    <row r="211" spans="1:9" ht="47.25" x14ac:dyDescent="0.25">
      <c r="A211" s="28" t="s">
        <v>266</v>
      </c>
      <c r="B211" s="370" t="s">
        <v>595</v>
      </c>
      <c r="C211" s="370" t="s">
        <v>148</v>
      </c>
      <c r="D211" s="370" t="s">
        <v>123</v>
      </c>
      <c r="E211" s="370"/>
      <c r="F211" s="370"/>
      <c r="G211" s="9">
        <f>G212</f>
        <v>1204</v>
      </c>
      <c r="H211" s="9">
        <f t="shared" si="104"/>
        <v>1204</v>
      </c>
      <c r="I211" s="9">
        <f t="shared" si="104"/>
        <v>1204</v>
      </c>
    </row>
    <row r="212" spans="1:9" ht="47.25" x14ac:dyDescent="0.25">
      <c r="A212" s="20" t="s">
        <v>152</v>
      </c>
      <c r="B212" s="370" t="s">
        <v>595</v>
      </c>
      <c r="C212" s="370" t="s">
        <v>148</v>
      </c>
      <c r="D212" s="370" t="s">
        <v>123</v>
      </c>
      <c r="E212" s="370" t="s">
        <v>153</v>
      </c>
      <c r="F212" s="370"/>
      <c r="G212" s="9">
        <f>G213</f>
        <v>1204</v>
      </c>
      <c r="H212" s="9">
        <f t="shared" si="104"/>
        <v>1204</v>
      </c>
      <c r="I212" s="9">
        <f t="shared" si="104"/>
        <v>1204</v>
      </c>
    </row>
    <row r="213" spans="1:9" ht="15.75" x14ac:dyDescent="0.25">
      <c r="A213" s="21" t="s">
        <v>154</v>
      </c>
      <c r="B213" s="370" t="s">
        <v>595</v>
      </c>
      <c r="C213" s="370" t="s">
        <v>148</v>
      </c>
      <c r="D213" s="370" t="s">
        <v>123</v>
      </c>
      <c r="E213" s="370" t="s">
        <v>155</v>
      </c>
      <c r="F213" s="370"/>
      <c r="G213" s="9">
        <f>'Пр.4 Ведом23-25'!G759</f>
        <v>1204</v>
      </c>
      <c r="H213" s="9">
        <f>'Пр.4 Ведом23-25'!H759</f>
        <v>1204</v>
      </c>
      <c r="I213" s="9">
        <f>'Пр.4 Ведом23-25'!I759</f>
        <v>1204</v>
      </c>
    </row>
    <row r="214" spans="1:9" ht="31.5" x14ac:dyDescent="0.25">
      <c r="A214" s="20" t="s">
        <v>887</v>
      </c>
      <c r="B214" s="370" t="s">
        <v>595</v>
      </c>
      <c r="C214" s="369" t="s">
        <v>148</v>
      </c>
      <c r="D214" s="369" t="s">
        <v>123</v>
      </c>
      <c r="E214" s="369" t="s">
        <v>155</v>
      </c>
      <c r="F214" s="369" t="s">
        <v>243</v>
      </c>
      <c r="G214" s="9">
        <f>G213</f>
        <v>1204</v>
      </c>
      <c r="H214" s="9">
        <f t="shared" ref="H214:I214" si="105">H213</f>
        <v>1204</v>
      </c>
      <c r="I214" s="9">
        <f t="shared" si="105"/>
        <v>1204</v>
      </c>
    </row>
    <row r="215" spans="1:9" ht="31.5" x14ac:dyDescent="0.25">
      <c r="A215" s="199" t="s">
        <v>743</v>
      </c>
      <c r="B215" s="200" t="s">
        <v>597</v>
      </c>
      <c r="C215" s="200"/>
      <c r="D215" s="200"/>
      <c r="E215" s="200"/>
      <c r="F215" s="200"/>
      <c r="G215" s="195">
        <f>G216</f>
        <v>6467.3616999999995</v>
      </c>
      <c r="H215" s="195">
        <f t="shared" ref="H215:I215" si="106">H216</f>
        <v>6510.1638499999999</v>
      </c>
      <c r="I215" s="195">
        <f t="shared" si="106"/>
        <v>6609.6704500000005</v>
      </c>
    </row>
    <row r="216" spans="1:9" ht="15.75" x14ac:dyDescent="0.25">
      <c r="A216" s="20" t="s">
        <v>147</v>
      </c>
      <c r="B216" s="370" t="s">
        <v>597</v>
      </c>
      <c r="C216" s="369" t="s">
        <v>148</v>
      </c>
      <c r="D216" s="369"/>
      <c r="E216" s="369"/>
      <c r="F216" s="369"/>
      <c r="G216" s="196">
        <f>G217+G222</f>
        <v>6467.3616999999995</v>
      </c>
      <c r="H216" s="196">
        <f t="shared" ref="H216:I216" si="107">H217+H222</f>
        <v>6510.1638499999999</v>
      </c>
      <c r="I216" s="196">
        <f t="shared" si="107"/>
        <v>6609.6704500000005</v>
      </c>
    </row>
    <row r="217" spans="1:9" ht="15.75" x14ac:dyDescent="0.25">
      <c r="A217" s="28" t="s">
        <v>191</v>
      </c>
      <c r="B217" s="370" t="s">
        <v>597</v>
      </c>
      <c r="C217" s="369" t="s">
        <v>148</v>
      </c>
      <c r="D217" s="369" t="s">
        <v>84</v>
      </c>
      <c r="E217" s="369"/>
      <c r="F217" s="369"/>
      <c r="G217" s="196">
        <f>G218</f>
        <v>598.4</v>
      </c>
      <c r="H217" s="196">
        <f t="shared" ref="H217:I219" si="108">H218</f>
        <v>622.29999999999995</v>
      </c>
      <c r="I217" s="196">
        <f t="shared" si="108"/>
        <v>647.1</v>
      </c>
    </row>
    <row r="218" spans="1:9" ht="31.5" x14ac:dyDescent="0.25">
      <c r="A218" s="367" t="s">
        <v>744</v>
      </c>
      <c r="B218" s="370" t="s">
        <v>745</v>
      </c>
      <c r="C218" s="370" t="s">
        <v>148</v>
      </c>
      <c r="D218" s="370" t="s">
        <v>84</v>
      </c>
      <c r="E218" s="370"/>
      <c r="F218" s="370"/>
      <c r="G218" s="9">
        <f>G219</f>
        <v>598.4</v>
      </c>
      <c r="H218" s="9">
        <f t="shared" si="108"/>
        <v>622.29999999999995</v>
      </c>
      <c r="I218" s="9">
        <f t="shared" si="108"/>
        <v>647.1</v>
      </c>
    </row>
    <row r="219" spans="1:9" ht="47.25" x14ac:dyDescent="0.25">
      <c r="A219" s="367" t="s">
        <v>152</v>
      </c>
      <c r="B219" s="370" t="s">
        <v>745</v>
      </c>
      <c r="C219" s="370" t="s">
        <v>148</v>
      </c>
      <c r="D219" s="370" t="s">
        <v>84</v>
      </c>
      <c r="E219" s="370" t="s">
        <v>153</v>
      </c>
      <c r="F219" s="370"/>
      <c r="G219" s="196">
        <f>G220</f>
        <v>598.4</v>
      </c>
      <c r="H219" s="196">
        <f t="shared" si="108"/>
        <v>622.29999999999995</v>
      </c>
      <c r="I219" s="196">
        <f t="shared" si="108"/>
        <v>647.1</v>
      </c>
    </row>
    <row r="220" spans="1:9" ht="15.75" x14ac:dyDescent="0.25">
      <c r="A220" s="367" t="s">
        <v>154</v>
      </c>
      <c r="B220" s="370" t="s">
        <v>745</v>
      </c>
      <c r="C220" s="370" t="s">
        <v>148</v>
      </c>
      <c r="D220" s="370" t="s">
        <v>84</v>
      </c>
      <c r="E220" s="370" t="s">
        <v>155</v>
      </c>
      <c r="F220" s="370"/>
      <c r="G220" s="196">
        <f>'Пр.4 Ведом23-25'!G660</f>
        <v>598.4</v>
      </c>
      <c r="H220" s="196">
        <f>'Пр.4 Ведом23-25'!H660</f>
        <v>622.29999999999995</v>
      </c>
      <c r="I220" s="196">
        <f>'Пр.4 Ведом23-25'!I660</f>
        <v>647.1</v>
      </c>
    </row>
    <row r="221" spans="1:9" ht="31.5" x14ac:dyDescent="0.25">
      <c r="A221" s="20" t="s">
        <v>887</v>
      </c>
      <c r="B221" s="370" t="s">
        <v>745</v>
      </c>
      <c r="C221" s="369" t="s">
        <v>148</v>
      </c>
      <c r="D221" s="369" t="s">
        <v>84</v>
      </c>
      <c r="E221" s="369" t="s">
        <v>155</v>
      </c>
      <c r="F221" s="369" t="s">
        <v>243</v>
      </c>
      <c r="G221" s="196">
        <f>G220</f>
        <v>598.4</v>
      </c>
      <c r="H221" s="196">
        <f t="shared" ref="H221:I221" si="109">H220</f>
        <v>622.29999999999995</v>
      </c>
      <c r="I221" s="196">
        <f t="shared" si="109"/>
        <v>647.1</v>
      </c>
    </row>
    <row r="222" spans="1:9" ht="15.75" x14ac:dyDescent="0.25">
      <c r="A222" s="20" t="s">
        <v>193</v>
      </c>
      <c r="B222" s="370" t="s">
        <v>597</v>
      </c>
      <c r="C222" s="369" t="s">
        <v>148</v>
      </c>
      <c r="D222" s="369" t="s">
        <v>122</v>
      </c>
      <c r="E222" s="369"/>
      <c r="F222" s="369"/>
      <c r="G222" s="9">
        <f>G223</f>
        <v>5868.9616999999998</v>
      </c>
      <c r="H222" s="9">
        <f t="shared" ref="H222:I224" si="110">H223</f>
        <v>5887.8638499999997</v>
      </c>
      <c r="I222" s="9">
        <f t="shared" si="110"/>
        <v>5962.5704500000002</v>
      </c>
    </row>
    <row r="223" spans="1:9" ht="31.5" x14ac:dyDescent="0.25">
      <c r="A223" s="367" t="s">
        <v>744</v>
      </c>
      <c r="B223" s="370" t="s">
        <v>745</v>
      </c>
      <c r="C223" s="369" t="s">
        <v>148</v>
      </c>
      <c r="D223" s="369" t="s">
        <v>122</v>
      </c>
      <c r="E223" s="369"/>
      <c r="F223" s="369"/>
      <c r="G223" s="196">
        <f>G224</f>
        <v>5868.9616999999998</v>
      </c>
      <c r="H223" s="196">
        <f t="shared" si="110"/>
        <v>5887.8638499999997</v>
      </c>
      <c r="I223" s="196">
        <f t="shared" si="110"/>
        <v>5962.5704500000002</v>
      </c>
    </row>
    <row r="224" spans="1:9" ht="47.25" x14ac:dyDescent="0.25">
      <c r="A224" s="20" t="s">
        <v>152</v>
      </c>
      <c r="B224" s="370" t="s">
        <v>745</v>
      </c>
      <c r="C224" s="369" t="s">
        <v>148</v>
      </c>
      <c r="D224" s="369" t="s">
        <v>122</v>
      </c>
      <c r="E224" s="369" t="s">
        <v>153</v>
      </c>
      <c r="F224" s="369"/>
      <c r="G224" s="196">
        <f>G225</f>
        <v>5868.9616999999998</v>
      </c>
      <c r="H224" s="196">
        <f t="shared" si="110"/>
        <v>5887.8638499999997</v>
      </c>
      <c r="I224" s="196">
        <f t="shared" si="110"/>
        <v>5962.5704500000002</v>
      </c>
    </row>
    <row r="225" spans="1:9" ht="15.75" x14ac:dyDescent="0.25">
      <c r="A225" s="20" t="s">
        <v>154</v>
      </c>
      <c r="B225" s="370" t="s">
        <v>745</v>
      </c>
      <c r="C225" s="369" t="s">
        <v>148</v>
      </c>
      <c r="D225" s="369" t="s">
        <v>122</v>
      </c>
      <c r="E225" s="369" t="s">
        <v>155</v>
      </c>
      <c r="F225" s="369"/>
      <c r="G225" s="196">
        <f>'Пр.4 Ведом23-25'!G711</f>
        <v>5868.9616999999998</v>
      </c>
      <c r="H225" s="196">
        <f>'Пр.4 Ведом23-25'!H711</f>
        <v>5887.8638499999997</v>
      </c>
      <c r="I225" s="196">
        <f>'Пр.4 Ведом23-25'!I711</f>
        <v>5962.5704500000002</v>
      </c>
    </row>
    <row r="226" spans="1:9" ht="31.5" x14ac:dyDescent="0.25">
      <c r="A226" s="20" t="s">
        <v>887</v>
      </c>
      <c r="B226" s="370" t="s">
        <v>745</v>
      </c>
      <c r="C226" s="369" t="s">
        <v>148</v>
      </c>
      <c r="D226" s="369" t="s">
        <v>122</v>
      </c>
      <c r="E226" s="369" t="s">
        <v>155</v>
      </c>
      <c r="F226" s="369" t="s">
        <v>243</v>
      </c>
      <c r="G226" s="9">
        <f>G225</f>
        <v>5868.9616999999998</v>
      </c>
      <c r="H226" s="9">
        <f t="shared" ref="H226:I226" si="111">H225</f>
        <v>5887.8638499999997</v>
      </c>
      <c r="I226" s="9">
        <f t="shared" si="111"/>
        <v>5962.5704500000002</v>
      </c>
    </row>
    <row r="227" spans="1:9" ht="47.25" x14ac:dyDescent="0.25">
      <c r="A227" s="23" t="s">
        <v>733</v>
      </c>
      <c r="B227" s="200" t="s">
        <v>1008</v>
      </c>
      <c r="C227" s="370"/>
      <c r="D227" s="370"/>
      <c r="E227" s="370"/>
      <c r="F227" s="369"/>
      <c r="G227" s="35">
        <f>G228</f>
        <v>974.8</v>
      </c>
      <c r="H227" s="35">
        <f t="shared" ref="H227:I231" si="112">H228</f>
        <v>974.8</v>
      </c>
      <c r="I227" s="35">
        <f t="shared" si="112"/>
        <v>974.8</v>
      </c>
    </row>
    <row r="228" spans="1:9" ht="15.75" x14ac:dyDescent="0.25">
      <c r="A228" s="20" t="s">
        <v>147</v>
      </c>
      <c r="B228" s="370" t="s">
        <v>1008</v>
      </c>
      <c r="C228" s="370" t="s">
        <v>148</v>
      </c>
      <c r="D228" s="370"/>
      <c r="E228" s="370"/>
      <c r="F228" s="369"/>
      <c r="G228" s="9">
        <f>G229</f>
        <v>974.8</v>
      </c>
      <c r="H228" s="9">
        <f t="shared" si="112"/>
        <v>974.8</v>
      </c>
      <c r="I228" s="9">
        <f t="shared" si="112"/>
        <v>974.8</v>
      </c>
    </row>
    <row r="229" spans="1:9" ht="15.75" x14ac:dyDescent="0.25">
      <c r="A229" s="367" t="s">
        <v>160</v>
      </c>
      <c r="B229" s="370" t="s">
        <v>1008</v>
      </c>
      <c r="C229" s="370" t="s">
        <v>148</v>
      </c>
      <c r="D229" s="370" t="s">
        <v>125</v>
      </c>
      <c r="E229" s="370"/>
      <c r="F229" s="369"/>
      <c r="G229" s="9">
        <f>G230</f>
        <v>974.8</v>
      </c>
      <c r="H229" s="9">
        <f t="shared" si="112"/>
        <v>974.8</v>
      </c>
      <c r="I229" s="9">
        <f t="shared" si="112"/>
        <v>974.8</v>
      </c>
    </row>
    <row r="230" spans="1:9" ht="47.25" x14ac:dyDescent="0.25">
      <c r="A230" s="21" t="s">
        <v>746</v>
      </c>
      <c r="B230" s="370" t="s">
        <v>1009</v>
      </c>
      <c r="C230" s="370" t="s">
        <v>148</v>
      </c>
      <c r="D230" s="370" t="s">
        <v>125</v>
      </c>
      <c r="E230" s="370"/>
      <c r="F230" s="369"/>
      <c r="G230" s="9">
        <f>G231</f>
        <v>974.8</v>
      </c>
      <c r="H230" s="9">
        <f t="shared" si="112"/>
        <v>974.8</v>
      </c>
      <c r="I230" s="9">
        <f t="shared" si="112"/>
        <v>974.8</v>
      </c>
    </row>
    <row r="231" spans="1:9" ht="47.25" x14ac:dyDescent="0.25">
      <c r="A231" s="367" t="s">
        <v>152</v>
      </c>
      <c r="B231" s="370" t="s">
        <v>1009</v>
      </c>
      <c r="C231" s="370" t="s">
        <v>148</v>
      </c>
      <c r="D231" s="370" t="s">
        <v>125</v>
      </c>
      <c r="E231" s="370" t="s">
        <v>153</v>
      </c>
      <c r="F231" s="369"/>
      <c r="G231" s="9">
        <f>G232</f>
        <v>974.8</v>
      </c>
      <c r="H231" s="9">
        <f t="shared" si="112"/>
        <v>974.8</v>
      </c>
      <c r="I231" s="9">
        <f t="shared" si="112"/>
        <v>974.8</v>
      </c>
    </row>
    <row r="232" spans="1:9" ht="31.5" x14ac:dyDescent="0.25">
      <c r="A232" s="101" t="s">
        <v>734</v>
      </c>
      <c r="B232" s="370" t="s">
        <v>1009</v>
      </c>
      <c r="C232" s="370" t="s">
        <v>148</v>
      </c>
      <c r="D232" s="370" t="s">
        <v>125</v>
      </c>
      <c r="E232" s="370" t="s">
        <v>735</v>
      </c>
      <c r="F232" s="369"/>
      <c r="G232" s="9">
        <f>'Пр.4 Ведом23-25'!G807</f>
        <v>974.8</v>
      </c>
      <c r="H232" s="9">
        <f>'Пр.4 Ведом23-25'!H807</f>
        <v>974.8</v>
      </c>
      <c r="I232" s="9">
        <f>'Пр.4 Ведом23-25'!I807</f>
        <v>974.8</v>
      </c>
    </row>
    <row r="233" spans="1:9" ht="31.5" x14ac:dyDescent="0.25">
      <c r="A233" s="97" t="s">
        <v>887</v>
      </c>
      <c r="B233" s="370" t="s">
        <v>1009</v>
      </c>
      <c r="C233" s="370" t="s">
        <v>148</v>
      </c>
      <c r="D233" s="370" t="s">
        <v>125</v>
      </c>
      <c r="E233" s="370" t="s">
        <v>735</v>
      </c>
      <c r="F233" s="369" t="s">
        <v>243</v>
      </c>
      <c r="G233" s="9">
        <f>G232</f>
        <v>974.8</v>
      </c>
      <c r="H233" s="9">
        <f t="shared" ref="H233:I233" si="113">H232</f>
        <v>974.8</v>
      </c>
      <c r="I233" s="9">
        <f t="shared" si="113"/>
        <v>974.8</v>
      </c>
    </row>
    <row r="234" spans="1:9" ht="110.25" x14ac:dyDescent="0.25">
      <c r="A234" s="199" t="s">
        <v>659</v>
      </c>
      <c r="B234" s="200" t="s">
        <v>1010</v>
      </c>
      <c r="C234" s="200"/>
      <c r="D234" s="200"/>
      <c r="E234" s="369"/>
      <c r="F234" s="369"/>
      <c r="G234" s="195">
        <f>G235</f>
        <v>701.07550000000003</v>
      </c>
      <c r="H234" s="195">
        <f t="shared" ref="H234:I238" si="114">H235</f>
        <v>701.07550000000003</v>
      </c>
      <c r="I234" s="195">
        <f t="shared" si="114"/>
        <v>701.07550000000003</v>
      </c>
    </row>
    <row r="235" spans="1:9" ht="15.75" x14ac:dyDescent="0.25">
      <c r="A235" s="20" t="s">
        <v>147</v>
      </c>
      <c r="B235" s="370" t="s">
        <v>1010</v>
      </c>
      <c r="C235" s="370" t="s">
        <v>148</v>
      </c>
      <c r="D235" s="370"/>
      <c r="E235" s="369"/>
      <c r="F235" s="369"/>
      <c r="G235" s="196">
        <f>G236</f>
        <v>701.07550000000003</v>
      </c>
      <c r="H235" s="196">
        <f t="shared" si="114"/>
        <v>701.07550000000003</v>
      </c>
      <c r="I235" s="196">
        <f t="shared" si="114"/>
        <v>701.07550000000003</v>
      </c>
    </row>
    <row r="236" spans="1:9" ht="15.75" x14ac:dyDescent="0.25">
      <c r="A236" s="28" t="s">
        <v>191</v>
      </c>
      <c r="B236" s="370" t="s">
        <v>1010</v>
      </c>
      <c r="C236" s="370" t="s">
        <v>148</v>
      </c>
      <c r="D236" s="370" t="s">
        <v>84</v>
      </c>
      <c r="E236" s="369"/>
      <c r="F236" s="369"/>
      <c r="G236" s="196">
        <f>G237</f>
        <v>701.07550000000003</v>
      </c>
      <c r="H236" s="196">
        <f t="shared" si="114"/>
        <v>701.07550000000003</v>
      </c>
      <c r="I236" s="196">
        <f t="shared" si="114"/>
        <v>701.07550000000003</v>
      </c>
    </row>
    <row r="237" spans="1:9" ht="110.25" x14ac:dyDescent="0.25">
      <c r="A237" s="86" t="s">
        <v>678</v>
      </c>
      <c r="B237" s="370" t="s">
        <v>1011</v>
      </c>
      <c r="C237" s="370" t="s">
        <v>148</v>
      </c>
      <c r="D237" s="370" t="s">
        <v>84</v>
      </c>
      <c r="E237" s="369"/>
      <c r="F237" s="369"/>
      <c r="G237" s="196">
        <f>G238</f>
        <v>701.07550000000003</v>
      </c>
      <c r="H237" s="196">
        <f t="shared" si="114"/>
        <v>701.07550000000003</v>
      </c>
      <c r="I237" s="196">
        <f t="shared" si="114"/>
        <v>701.07550000000003</v>
      </c>
    </row>
    <row r="238" spans="1:9" ht="47.25" x14ac:dyDescent="0.25">
      <c r="A238" s="367" t="s">
        <v>152</v>
      </c>
      <c r="B238" s="370" t="s">
        <v>1011</v>
      </c>
      <c r="C238" s="370" t="s">
        <v>148</v>
      </c>
      <c r="D238" s="370" t="s">
        <v>84</v>
      </c>
      <c r="E238" s="370" t="s">
        <v>153</v>
      </c>
      <c r="F238" s="369"/>
      <c r="G238" s="9">
        <f>G239</f>
        <v>701.07550000000003</v>
      </c>
      <c r="H238" s="9">
        <f t="shared" si="114"/>
        <v>701.07550000000003</v>
      </c>
      <c r="I238" s="9">
        <f t="shared" si="114"/>
        <v>701.07550000000003</v>
      </c>
    </row>
    <row r="239" spans="1:9" ht="15.75" x14ac:dyDescent="0.25">
      <c r="A239" s="367" t="s">
        <v>154</v>
      </c>
      <c r="B239" s="370" t="s">
        <v>1011</v>
      </c>
      <c r="C239" s="370" t="s">
        <v>148</v>
      </c>
      <c r="D239" s="370" t="s">
        <v>84</v>
      </c>
      <c r="E239" s="370" t="s">
        <v>155</v>
      </c>
      <c r="F239" s="369"/>
      <c r="G239" s="196">
        <f>'Пр.4 Ведом23-25'!G664</f>
        <v>701.07550000000003</v>
      </c>
      <c r="H239" s="196">
        <f>'Пр.4 Ведом23-25'!H664</f>
        <v>701.07550000000003</v>
      </c>
      <c r="I239" s="196">
        <f>'Пр.4 Ведом23-25'!I664</f>
        <v>701.07550000000003</v>
      </c>
    </row>
    <row r="240" spans="1:9" ht="31.5" x14ac:dyDescent="0.25">
      <c r="A240" s="20" t="s">
        <v>887</v>
      </c>
      <c r="B240" s="370" t="s">
        <v>1011</v>
      </c>
      <c r="C240" s="370" t="s">
        <v>148</v>
      </c>
      <c r="D240" s="370" t="s">
        <v>84</v>
      </c>
      <c r="E240" s="370" t="s">
        <v>155</v>
      </c>
      <c r="F240" s="369" t="s">
        <v>243</v>
      </c>
      <c r="G240" s="196">
        <f>G239</f>
        <v>701.07550000000003</v>
      </c>
      <c r="H240" s="196">
        <f t="shared" ref="H240:I240" si="115">H239</f>
        <v>701.07550000000003</v>
      </c>
      <c r="I240" s="196">
        <f t="shared" si="115"/>
        <v>701.07550000000003</v>
      </c>
    </row>
    <row r="241" spans="1:9" ht="47.25" x14ac:dyDescent="0.25">
      <c r="A241" s="148" t="s">
        <v>656</v>
      </c>
      <c r="B241" s="200" t="s">
        <v>1012</v>
      </c>
      <c r="C241" s="200"/>
      <c r="D241" s="200"/>
      <c r="E241" s="200"/>
      <c r="F241" s="6"/>
      <c r="G241" s="195">
        <f>G242</f>
        <v>5302.7956999999997</v>
      </c>
      <c r="H241" s="195">
        <f t="shared" ref="H241:I245" si="116">H242</f>
        <v>5463.1</v>
      </c>
      <c r="I241" s="195">
        <f t="shared" si="116"/>
        <v>5463.1</v>
      </c>
    </row>
    <row r="242" spans="1:9" ht="15.75" x14ac:dyDescent="0.25">
      <c r="A242" s="97" t="s">
        <v>147</v>
      </c>
      <c r="B242" s="370" t="s">
        <v>1012</v>
      </c>
      <c r="C242" s="370" t="s">
        <v>148</v>
      </c>
      <c r="D242" s="370"/>
      <c r="E242" s="370"/>
      <c r="F242" s="369"/>
      <c r="G242" s="9">
        <f>G243</f>
        <v>5302.7956999999997</v>
      </c>
      <c r="H242" s="9">
        <f t="shared" si="116"/>
        <v>5463.1</v>
      </c>
      <c r="I242" s="9">
        <f t="shared" si="116"/>
        <v>5463.1</v>
      </c>
    </row>
    <row r="243" spans="1:9" ht="15.75" x14ac:dyDescent="0.25">
      <c r="A243" s="97" t="s">
        <v>193</v>
      </c>
      <c r="B243" s="370" t="s">
        <v>1012</v>
      </c>
      <c r="C243" s="370" t="s">
        <v>148</v>
      </c>
      <c r="D243" s="370" t="s">
        <v>122</v>
      </c>
      <c r="E243" s="370"/>
      <c r="F243" s="369"/>
      <c r="G243" s="9">
        <f>G244</f>
        <v>5302.7956999999997</v>
      </c>
      <c r="H243" s="9">
        <f t="shared" si="116"/>
        <v>5463.1</v>
      </c>
      <c r="I243" s="9">
        <f t="shared" si="116"/>
        <v>5463.1</v>
      </c>
    </row>
    <row r="244" spans="1:9" ht="78.75" x14ac:dyDescent="0.25">
      <c r="A244" s="147" t="s">
        <v>652</v>
      </c>
      <c r="B244" s="370" t="s">
        <v>1013</v>
      </c>
      <c r="C244" s="370" t="s">
        <v>148</v>
      </c>
      <c r="D244" s="370" t="s">
        <v>122</v>
      </c>
      <c r="E244" s="370"/>
      <c r="F244" s="369"/>
      <c r="G244" s="9">
        <f>G245</f>
        <v>5302.7956999999997</v>
      </c>
      <c r="H244" s="9">
        <f t="shared" si="116"/>
        <v>5463.1</v>
      </c>
      <c r="I244" s="9">
        <f t="shared" si="116"/>
        <v>5463.1</v>
      </c>
    </row>
    <row r="245" spans="1:9" ht="47.25" x14ac:dyDescent="0.25">
      <c r="A245" s="21" t="s">
        <v>152</v>
      </c>
      <c r="B245" s="370" t="s">
        <v>1013</v>
      </c>
      <c r="C245" s="370" t="s">
        <v>148</v>
      </c>
      <c r="D245" s="370" t="s">
        <v>122</v>
      </c>
      <c r="E245" s="370" t="s">
        <v>153</v>
      </c>
      <c r="F245" s="369"/>
      <c r="G245" s="9">
        <f>G246</f>
        <v>5302.7956999999997</v>
      </c>
      <c r="H245" s="9">
        <f t="shared" si="116"/>
        <v>5463.1</v>
      </c>
      <c r="I245" s="9">
        <f t="shared" si="116"/>
        <v>5463.1</v>
      </c>
    </row>
    <row r="246" spans="1:9" ht="15.75" x14ac:dyDescent="0.25">
      <c r="A246" s="21" t="s">
        <v>154</v>
      </c>
      <c r="B246" s="370" t="s">
        <v>1013</v>
      </c>
      <c r="C246" s="370" t="s">
        <v>148</v>
      </c>
      <c r="D246" s="370" t="s">
        <v>122</v>
      </c>
      <c r="E246" s="370" t="s">
        <v>155</v>
      </c>
      <c r="F246" s="369"/>
      <c r="G246" s="9">
        <f>'Пр.4 Ведом23-25'!G715</f>
        <v>5302.7956999999997</v>
      </c>
      <c r="H246" s="9">
        <f>'Пр.4 Ведом23-25'!H715</f>
        <v>5463.1</v>
      </c>
      <c r="I246" s="9">
        <f>'Пр.4 Ведом23-25'!I715</f>
        <v>5463.1</v>
      </c>
    </row>
    <row r="247" spans="1:9" ht="31.5" x14ac:dyDescent="0.25">
      <c r="A247" s="97" t="s">
        <v>887</v>
      </c>
      <c r="B247" s="370" t="s">
        <v>1013</v>
      </c>
      <c r="C247" s="370" t="s">
        <v>148</v>
      </c>
      <c r="D247" s="370" t="s">
        <v>122</v>
      </c>
      <c r="E247" s="370" t="s">
        <v>155</v>
      </c>
      <c r="F247" s="369" t="s">
        <v>243</v>
      </c>
      <c r="G247" s="9">
        <f>G246</f>
        <v>5302.7956999999997</v>
      </c>
      <c r="H247" s="9">
        <f t="shared" ref="H247:I247" si="117">H246</f>
        <v>5463.1</v>
      </c>
      <c r="I247" s="9">
        <f t="shared" si="117"/>
        <v>5463.1</v>
      </c>
    </row>
    <row r="248" spans="1:9" ht="31.5" x14ac:dyDescent="0.25">
      <c r="A248" s="23" t="s">
        <v>673</v>
      </c>
      <c r="B248" s="200" t="s">
        <v>672</v>
      </c>
      <c r="C248" s="369"/>
      <c r="D248" s="369"/>
      <c r="E248" s="369"/>
      <c r="F248" s="369"/>
      <c r="G248" s="35">
        <f>G249</f>
        <v>2709.8</v>
      </c>
      <c r="H248" s="35">
        <f t="shared" ref="H248:I252" si="118">H249</f>
        <v>0</v>
      </c>
      <c r="I248" s="35">
        <f t="shared" si="118"/>
        <v>0</v>
      </c>
    </row>
    <row r="249" spans="1:9" ht="15.75" x14ac:dyDescent="0.25">
      <c r="A249" s="20" t="s">
        <v>147</v>
      </c>
      <c r="B249" s="370" t="s">
        <v>672</v>
      </c>
      <c r="C249" s="369" t="s">
        <v>148</v>
      </c>
      <c r="D249" s="369"/>
      <c r="E249" s="369"/>
      <c r="F249" s="369"/>
      <c r="G249" s="9">
        <f>G250</f>
        <v>2709.8</v>
      </c>
      <c r="H249" s="9">
        <f t="shared" si="118"/>
        <v>0</v>
      </c>
      <c r="I249" s="9">
        <f t="shared" si="118"/>
        <v>0</v>
      </c>
    </row>
    <row r="250" spans="1:9" ht="15.75" x14ac:dyDescent="0.25">
      <c r="A250" s="20" t="s">
        <v>193</v>
      </c>
      <c r="B250" s="370" t="s">
        <v>672</v>
      </c>
      <c r="C250" s="369" t="s">
        <v>148</v>
      </c>
      <c r="D250" s="369" t="s">
        <v>122</v>
      </c>
      <c r="E250" s="369"/>
      <c r="F250" s="369"/>
      <c r="G250" s="9">
        <f>G251</f>
        <v>2709.8</v>
      </c>
      <c r="H250" s="9">
        <f t="shared" si="118"/>
        <v>0</v>
      </c>
      <c r="I250" s="9">
        <f t="shared" si="118"/>
        <v>0</v>
      </c>
    </row>
    <row r="251" spans="1:9" ht="63" x14ac:dyDescent="0.25">
      <c r="A251" s="21" t="s">
        <v>1041</v>
      </c>
      <c r="B251" s="370" t="s">
        <v>1040</v>
      </c>
      <c r="C251" s="369" t="s">
        <v>148</v>
      </c>
      <c r="D251" s="369" t="s">
        <v>122</v>
      </c>
      <c r="E251" s="369"/>
      <c r="F251" s="369"/>
      <c r="G251" s="9">
        <f>G252</f>
        <v>2709.8</v>
      </c>
      <c r="H251" s="9">
        <f t="shared" si="118"/>
        <v>0</v>
      </c>
      <c r="I251" s="9">
        <f t="shared" si="118"/>
        <v>0</v>
      </c>
    </row>
    <row r="252" spans="1:9" ht="47.25" x14ac:dyDescent="0.25">
      <c r="A252" s="21" t="s">
        <v>152</v>
      </c>
      <c r="B252" s="370" t="s">
        <v>1040</v>
      </c>
      <c r="C252" s="369" t="s">
        <v>148</v>
      </c>
      <c r="D252" s="369" t="s">
        <v>122</v>
      </c>
      <c r="E252" s="369" t="s">
        <v>153</v>
      </c>
      <c r="F252" s="369"/>
      <c r="G252" s="9">
        <f>G253</f>
        <v>2709.8</v>
      </c>
      <c r="H252" s="9">
        <f t="shared" si="118"/>
        <v>0</v>
      </c>
      <c r="I252" s="9">
        <f t="shared" si="118"/>
        <v>0</v>
      </c>
    </row>
    <row r="253" spans="1:9" ht="15.75" x14ac:dyDescent="0.25">
      <c r="A253" s="21" t="s">
        <v>154</v>
      </c>
      <c r="B253" s="370" t="s">
        <v>1040</v>
      </c>
      <c r="C253" s="369" t="s">
        <v>148</v>
      </c>
      <c r="D253" s="369" t="s">
        <v>122</v>
      </c>
      <c r="E253" s="369" t="s">
        <v>155</v>
      </c>
      <c r="F253" s="369"/>
      <c r="G253" s="9">
        <f>'Пр.4 Ведом23-25'!G727</f>
        <v>2709.8</v>
      </c>
      <c r="H253" s="9">
        <f>'Пр.4 Ведом23-25'!H727</f>
        <v>0</v>
      </c>
      <c r="I253" s="9">
        <f>'Пр.4 Ведом23-25'!I727</f>
        <v>0</v>
      </c>
    </row>
    <row r="254" spans="1:9" ht="31.5" x14ac:dyDescent="0.25">
      <c r="A254" s="20" t="s">
        <v>887</v>
      </c>
      <c r="B254" s="370" t="s">
        <v>1040</v>
      </c>
      <c r="C254" s="369" t="s">
        <v>148</v>
      </c>
      <c r="D254" s="369" t="s">
        <v>122</v>
      </c>
      <c r="E254" s="369" t="s">
        <v>155</v>
      </c>
      <c r="F254" s="369" t="s">
        <v>243</v>
      </c>
      <c r="G254" s="9">
        <f>G253</f>
        <v>2709.8</v>
      </c>
      <c r="H254" s="9">
        <f t="shared" ref="H254:I254" si="119">H253</f>
        <v>0</v>
      </c>
      <c r="I254" s="9">
        <f t="shared" si="119"/>
        <v>0</v>
      </c>
    </row>
    <row r="255" spans="1:9" ht="94.5" x14ac:dyDescent="0.25">
      <c r="A255" s="23" t="s">
        <v>1090</v>
      </c>
      <c r="B255" s="200" t="s">
        <v>1088</v>
      </c>
      <c r="C255" s="369"/>
      <c r="D255" s="369"/>
      <c r="E255" s="369"/>
      <c r="F255" s="369"/>
      <c r="G255" s="35">
        <f>G256</f>
        <v>263.20499999999998</v>
      </c>
      <c r="H255" s="35">
        <f t="shared" ref="H255:I259" si="120">H256</f>
        <v>776.27099999999996</v>
      </c>
      <c r="I255" s="35">
        <f t="shared" si="120"/>
        <v>776.27099999999996</v>
      </c>
    </row>
    <row r="256" spans="1:9" ht="15.75" x14ac:dyDescent="0.25">
      <c r="A256" s="20" t="s">
        <v>147</v>
      </c>
      <c r="B256" s="370" t="s">
        <v>1088</v>
      </c>
      <c r="C256" s="369" t="s">
        <v>148</v>
      </c>
      <c r="D256" s="369"/>
      <c r="E256" s="369"/>
      <c r="F256" s="369"/>
      <c r="G256" s="9">
        <f>G257</f>
        <v>263.20499999999998</v>
      </c>
      <c r="H256" s="9">
        <f t="shared" si="120"/>
        <v>776.27099999999996</v>
      </c>
      <c r="I256" s="9">
        <f t="shared" si="120"/>
        <v>776.27099999999996</v>
      </c>
    </row>
    <row r="257" spans="1:9" ht="15.75" x14ac:dyDescent="0.25">
      <c r="A257" s="20" t="s">
        <v>193</v>
      </c>
      <c r="B257" s="370" t="s">
        <v>1088</v>
      </c>
      <c r="C257" s="369" t="s">
        <v>148</v>
      </c>
      <c r="D257" s="369" t="s">
        <v>122</v>
      </c>
      <c r="E257" s="369"/>
      <c r="F257" s="369"/>
      <c r="G257" s="9">
        <f>G258</f>
        <v>263.20499999999998</v>
      </c>
      <c r="H257" s="9">
        <f t="shared" si="120"/>
        <v>776.27099999999996</v>
      </c>
      <c r="I257" s="9">
        <f t="shared" si="120"/>
        <v>776.27099999999996</v>
      </c>
    </row>
    <row r="258" spans="1:9" ht="78.75" x14ac:dyDescent="0.25">
      <c r="A258" s="367" t="s">
        <v>1042</v>
      </c>
      <c r="B258" s="370" t="s">
        <v>1089</v>
      </c>
      <c r="C258" s="369" t="s">
        <v>148</v>
      </c>
      <c r="D258" s="369" t="s">
        <v>122</v>
      </c>
      <c r="E258" s="369"/>
      <c r="F258" s="369"/>
      <c r="G258" s="9">
        <f>G259</f>
        <v>263.20499999999998</v>
      </c>
      <c r="H258" s="9">
        <f t="shared" si="120"/>
        <v>776.27099999999996</v>
      </c>
      <c r="I258" s="9">
        <f t="shared" si="120"/>
        <v>776.27099999999996</v>
      </c>
    </row>
    <row r="259" spans="1:9" ht="47.25" x14ac:dyDescent="0.25">
      <c r="A259" s="367" t="s">
        <v>152</v>
      </c>
      <c r="B259" s="370" t="s">
        <v>1089</v>
      </c>
      <c r="C259" s="369" t="s">
        <v>148</v>
      </c>
      <c r="D259" s="369" t="s">
        <v>122</v>
      </c>
      <c r="E259" s="369" t="s">
        <v>153</v>
      </c>
      <c r="F259" s="369"/>
      <c r="G259" s="9">
        <f>G260</f>
        <v>263.20499999999998</v>
      </c>
      <c r="H259" s="9">
        <f t="shared" si="120"/>
        <v>776.27099999999996</v>
      </c>
      <c r="I259" s="9">
        <f t="shared" si="120"/>
        <v>776.27099999999996</v>
      </c>
    </row>
    <row r="260" spans="1:9" ht="15.75" x14ac:dyDescent="0.25">
      <c r="A260" s="367" t="s">
        <v>154</v>
      </c>
      <c r="B260" s="370" t="s">
        <v>1089</v>
      </c>
      <c r="C260" s="369" t="s">
        <v>148</v>
      </c>
      <c r="D260" s="369" t="s">
        <v>122</v>
      </c>
      <c r="E260" s="369" t="s">
        <v>155</v>
      </c>
      <c r="F260" s="369"/>
      <c r="G260" s="9">
        <f>'Пр.4 Ведом23-25'!G731</f>
        <v>263.20499999999998</v>
      </c>
      <c r="H260" s="9">
        <f>'Пр.4 Ведом23-25'!H731</f>
        <v>776.27099999999996</v>
      </c>
      <c r="I260" s="9">
        <f>'Пр.4 Ведом23-25'!I731</f>
        <v>776.27099999999996</v>
      </c>
    </row>
    <row r="261" spans="1:9" ht="31.5" x14ac:dyDescent="0.25">
      <c r="A261" s="20" t="s">
        <v>887</v>
      </c>
      <c r="B261" s="370" t="s">
        <v>1089</v>
      </c>
      <c r="C261" s="369" t="s">
        <v>148</v>
      </c>
      <c r="D261" s="369" t="s">
        <v>122</v>
      </c>
      <c r="E261" s="369" t="s">
        <v>155</v>
      </c>
      <c r="F261" s="369" t="s">
        <v>243</v>
      </c>
      <c r="G261" s="9">
        <f>G260</f>
        <v>263.20499999999998</v>
      </c>
      <c r="H261" s="9">
        <f t="shared" ref="H261:I261" si="121">H260</f>
        <v>776.27099999999996</v>
      </c>
      <c r="I261" s="9">
        <f t="shared" si="121"/>
        <v>776.27099999999996</v>
      </c>
    </row>
    <row r="262" spans="1:9" ht="47.25" x14ac:dyDescent="0.25">
      <c r="A262" s="199" t="s">
        <v>900</v>
      </c>
      <c r="B262" s="200" t="s">
        <v>150</v>
      </c>
      <c r="C262" s="200"/>
      <c r="D262" s="200"/>
      <c r="E262" s="200"/>
      <c r="F262" s="6"/>
      <c r="G262" s="35">
        <f>G263+G276+G290+G297</f>
        <v>17522.14</v>
      </c>
      <c r="H262" s="35">
        <f t="shared" ref="H262:I262" si="122">H263+H276+H290+H297</f>
        <v>16610.57</v>
      </c>
      <c r="I262" s="35">
        <f t="shared" si="122"/>
        <v>17030.77</v>
      </c>
    </row>
    <row r="263" spans="1:9" ht="47.25" x14ac:dyDescent="0.25">
      <c r="A263" s="199" t="s">
        <v>627</v>
      </c>
      <c r="B263" s="200" t="s">
        <v>565</v>
      </c>
      <c r="C263" s="200"/>
      <c r="D263" s="370"/>
      <c r="E263" s="200"/>
      <c r="F263" s="369"/>
      <c r="G263" s="35">
        <f>G264</f>
        <v>15964.140000000001</v>
      </c>
      <c r="H263" s="35">
        <f t="shared" ref="H263:I263" si="123">H264</f>
        <v>15282.970000000001</v>
      </c>
      <c r="I263" s="35">
        <f t="shared" si="123"/>
        <v>15987.17</v>
      </c>
    </row>
    <row r="264" spans="1:9" ht="15.75" x14ac:dyDescent="0.25">
      <c r="A264" s="367" t="s">
        <v>147</v>
      </c>
      <c r="B264" s="370" t="s">
        <v>565</v>
      </c>
      <c r="C264" s="370" t="s">
        <v>148</v>
      </c>
      <c r="D264" s="370"/>
      <c r="E264" s="200"/>
      <c r="F264" s="369"/>
      <c r="G264" s="9">
        <f>G265</f>
        <v>15964.140000000001</v>
      </c>
      <c r="H264" s="9">
        <f t="shared" ref="H264:I265" si="124">H265</f>
        <v>15282.970000000001</v>
      </c>
      <c r="I264" s="9">
        <f t="shared" si="124"/>
        <v>15987.17</v>
      </c>
    </row>
    <row r="265" spans="1:9" ht="15.75" x14ac:dyDescent="0.25">
      <c r="A265" s="367" t="s">
        <v>149</v>
      </c>
      <c r="B265" s="370" t="s">
        <v>565</v>
      </c>
      <c r="C265" s="370" t="s">
        <v>148</v>
      </c>
      <c r="D265" s="370" t="s">
        <v>123</v>
      </c>
      <c r="E265" s="200"/>
      <c r="F265" s="369"/>
      <c r="G265" s="9">
        <f>G266</f>
        <v>15964.140000000001</v>
      </c>
      <c r="H265" s="9">
        <f t="shared" si="124"/>
        <v>15282.970000000001</v>
      </c>
      <c r="I265" s="9">
        <f t="shared" si="124"/>
        <v>15987.17</v>
      </c>
    </row>
    <row r="266" spans="1:9" ht="31.5" x14ac:dyDescent="0.25">
      <c r="A266" s="367" t="s">
        <v>287</v>
      </c>
      <c r="B266" s="370" t="s">
        <v>566</v>
      </c>
      <c r="C266" s="370" t="s">
        <v>148</v>
      </c>
      <c r="D266" s="370" t="s">
        <v>123</v>
      </c>
      <c r="E266" s="370"/>
      <c r="F266" s="369"/>
      <c r="G266" s="9">
        <f>G267+G270+G273</f>
        <v>15964.140000000001</v>
      </c>
      <c r="H266" s="9">
        <f t="shared" ref="H266:I266" si="125">H267+H270+H273</f>
        <v>15282.970000000001</v>
      </c>
      <c r="I266" s="9">
        <f t="shared" si="125"/>
        <v>15987.17</v>
      </c>
    </row>
    <row r="267" spans="1:9" ht="94.5" x14ac:dyDescent="0.25">
      <c r="A267" s="367" t="s">
        <v>87</v>
      </c>
      <c r="B267" s="370" t="s">
        <v>566</v>
      </c>
      <c r="C267" s="370" t="s">
        <v>148</v>
      </c>
      <c r="D267" s="370" t="s">
        <v>123</v>
      </c>
      <c r="E267" s="370" t="s">
        <v>88</v>
      </c>
      <c r="F267" s="369"/>
      <c r="G267" s="9">
        <f>G268</f>
        <v>13806.04</v>
      </c>
      <c r="H267" s="9">
        <f t="shared" ref="H267:I267" si="126">H268</f>
        <v>14390.93</v>
      </c>
      <c r="I267" s="9">
        <f t="shared" si="126"/>
        <v>15061.63</v>
      </c>
    </row>
    <row r="268" spans="1:9" ht="31.5" x14ac:dyDescent="0.25">
      <c r="A268" s="29" t="s">
        <v>171</v>
      </c>
      <c r="B268" s="370" t="s">
        <v>566</v>
      </c>
      <c r="C268" s="370" t="s">
        <v>148</v>
      </c>
      <c r="D268" s="370" t="s">
        <v>123</v>
      </c>
      <c r="E268" s="370" t="s">
        <v>120</v>
      </c>
      <c r="F268" s="369"/>
      <c r="G268" s="9">
        <f>'Пр.4 Ведом23-25'!G316</f>
        <v>13806.04</v>
      </c>
      <c r="H268" s="9">
        <f>'Пр.4 Ведом23-25'!H316</f>
        <v>14390.93</v>
      </c>
      <c r="I268" s="9">
        <f>'Пр.4 Ведом23-25'!I316</f>
        <v>15061.63</v>
      </c>
    </row>
    <row r="269" spans="1:9" ht="47.25" x14ac:dyDescent="0.25">
      <c r="A269" s="367" t="s">
        <v>885</v>
      </c>
      <c r="B269" s="370" t="s">
        <v>566</v>
      </c>
      <c r="C269" s="370" t="s">
        <v>148</v>
      </c>
      <c r="D269" s="370" t="s">
        <v>123</v>
      </c>
      <c r="E269" s="370" t="s">
        <v>120</v>
      </c>
      <c r="F269" s="369" t="s">
        <v>242</v>
      </c>
      <c r="G269" s="9">
        <f>G268</f>
        <v>13806.04</v>
      </c>
      <c r="H269" s="9">
        <f t="shared" ref="H269:I269" si="127">H268</f>
        <v>14390.93</v>
      </c>
      <c r="I269" s="9">
        <f t="shared" si="127"/>
        <v>15061.63</v>
      </c>
    </row>
    <row r="270" spans="1:9" ht="31.5" x14ac:dyDescent="0.25">
      <c r="A270" s="367" t="s">
        <v>91</v>
      </c>
      <c r="B270" s="370" t="s">
        <v>566</v>
      </c>
      <c r="C270" s="370" t="s">
        <v>148</v>
      </c>
      <c r="D270" s="370" t="s">
        <v>123</v>
      </c>
      <c r="E270" s="370" t="s">
        <v>92</v>
      </c>
      <c r="F270" s="369"/>
      <c r="G270" s="9">
        <f>G271</f>
        <v>2114</v>
      </c>
      <c r="H270" s="9">
        <f t="shared" ref="H270:I270" si="128">H271</f>
        <v>847.94</v>
      </c>
      <c r="I270" s="9">
        <f t="shared" si="128"/>
        <v>881.44</v>
      </c>
    </row>
    <row r="271" spans="1:9" ht="47.25" x14ac:dyDescent="0.25">
      <c r="A271" s="367" t="s">
        <v>93</v>
      </c>
      <c r="B271" s="370" t="s">
        <v>566</v>
      </c>
      <c r="C271" s="370" t="s">
        <v>148</v>
      </c>
      <c r="D271" s="370" t="s">
        <v>123</v>
      </c>
      <c r="E271" s="370" t="s">
        <v>94</v>
      </c>
      <c r="F271" s="369"/>
      <c r="G271" s="9">
        <f>'Пр.4 Ведом23-25'!G318</f>
        <v>2114</v>
      </c>
      <c r="H271" s="9">
        <f>'Пр.4 Ведом23-25'!H318</f>
        <v>847.94</v>
      </c>
      <c r="I271" s="9">
        <f>'Пр.4 Ведом23-25'!I318</f>
        <v>881.44</v>
      </c>
    </row>
    <row r="272" spans="1:9" ht="47.25" x14ac:dyDescent="0.25">
      <c r="A272" s="367" t="s">
        <v>885</v>
      </c>
      <c r="B272" s="370" t="s">
        <v>566</v>
      </c>
      <c r="C272" s="370" t="s">
        <v>148</v>
      </c>
      <c r="D272" s="370" t="s">
        <v>123</v>
      </c>
      <c r="E272" s="370" t="s">
        <v>94</v>
      </c>
      <c r="F272" s="369" t="s">
        <v>242</v>
      </c>
      <c r="G272" s="9">
        <f>G271</f>
        <v>2114</v>
      </c>
      <c r="H272" s="9">
        <f t="shared" ref="H272:I272" si="129">H271</f>
        <v>847.94</v>
      </c>
      <c r="I272" s="9">
        <f t="shared" si="129"/>
        <v>881.44</v>
      </c>
    </row>
    <row r="273" spans="1:9" ht="15.75" x14ac:dyDescent="0.25">
      <c r="A273" s="367" t="s">
        <v>95</v>
      </c>
      <c r="B273" s="370" t="s">
        <v>566</v>
      </c>
      <c r="C273" s="370" t="s">
        <v>148</v>
      </c>
      <c r="D273" s="370" t="s">
        <v>123</v>
      </c>
      <c r="E273" s="370" t="s">
        <v>101</v>
      </c>
      <c r="F273" s="6"/>
      <c r="G273" s="9">
        <f>G274</f>
        <v>44.1</v>
      </c>
      <c r="H273" s="9">
        <f t="shared" ref="H273:I273" si="130">H274</f>
        <v>44.1</v>
      </c>
      <c r="I273" s="9">
        <f t="shared" si="130"/>
        <v>44.1</v>
      </c>
    </row>
    <row r="274" spans="1:9" ht="15.75" x14ac:dyDescent="0.25">
      <c r="A274" s="367" t="s">
        <v>263</v>
      </c>
      <c r="B274" s="370" t="s">
        <v>566</v>
      </c>
      <c r="C274" s="370" t="s">
        <v>148</v>
      </c>
      <c r="D274" s="370" t="s">
        <v>123</v>
      </c>
      <c r="E274" s="370" t="s">
        <v>97</v>
      </c>
      <c r="F274" s="369"/>
      <c r="G274" s="9">
        <f>'Пр.4 Ведом23-25'!G320</f>
        <v>44.1</v>
      </c>
      <c r="H274" s="9">
        <f>'Пр.4 Ведом23-25'!H320</f>
        <v>44.1</v>
      </c>
      <c r="I274" s="9">
        <f>'Пр.4 Ведом23-25'!I320</f>
        <v>44.1</v>
      </c>
    </row>
    <row r="275" spans="1:9" ht="47.25" x14ac:dyDescent="0.25">
      <c r="A275" s="367" t="s">
        <v>885</v>
      </c>
      <c r="B275" s="370" t="s">
        <v>566</v>
      </c>
      <c r="C275" s="370" t="s">
        <v>148</v>
      </c>
      <c r="D275" s="370" t="s">
        <v>123</v>
      </c>
      <c r="E275" s="370" t="s">
        <v>97</v>
      </c>
      <c r="F275" s="369" t="s">
        <v>242</v>
      </c>
      <c r="G275" s="9">
        <f>G274</f>
        <v>44.1</v>
      </c>
      <c r="H275" s="9">
        <f t="shared" ref="H275:I275" si="131">H274</f>
        <v>44.1</v>
      </c>
      <c r="I275" s="9">
        <f t="shared" si="131"/>
        <v>44.1</v>
      </c>
    </row>
    <row r="276" spans="1:9" ht="31.5" x14ac:dyDescent="0.25">
      <c r="A276" s="365" t="s">
        <v>630</v>
      </c>
      <c r="B276" s="200" t="s">
        <v>567</v>
      </c>
      <c r="C276" s="200"/>
      <c r="D276" s="370"/>
      <c r="E276" s="200"/>
      <c r="F276" s="369"/>
      <c r="G276" s="35">
        <f>G277</f>
        <v>143.4</v>
      </c>
      <c r="H276" s="35">
        <f t="shared" ref="H276:I276" si="132">H277</f>
        <v>42</v>
      </c>
      <c r="I276" s="35">
        <f t="shared" si="132"/>
        <v>42</v>
      </c>
    </row>
    <row r="277" spans="1:9" ht="15.75" x14ac:dyDescent="0.25">
      <c r="A277" s="367" t="s">
        <v>147</v>
      </c>
      <c r="B277" s="370" t="s">
        <v>567</v>
      </c>
      <c r="C277" s="370" t="s">
        <v>148</v>
      </c>
      <c r="D277" s="370"/>
      <c r="E277" s="200"/>
      <c r="F277" s="369"/>
      <c r="G277" s="9">
        <f>G278</f>
        <v>143.4</v>
      </c>
      <c r="H277" s="9">
        <f t="shared" ref="H277:I277" si="133">H278</f>
        <v>42</v>
      </c>
      <c r="I277" s="9">
        <f t="shared" si="133"/>
        <v>42</v>
      </c>
    </row>
    <row r="278" spans="1:9" ht="15.75" x14ac:dyDescent="0.25">
      <c r="A278" s="367" t="s">
        <v>149</v>
      </c>
      <c r="B278" s="370" t="s">
        <v>567</v>
      </c>
      <c r="C278" s="370" t="s">
        <v>148</v>
      </c>
      <c r="D278" s="370" t="s">
        <v>123</v>
      </c>
      <c r="E278" s="200"/>
      <c r="F278" s="369"/>
      <c r="G278" s="9">
        <f>G279+G283</f>
        <v>143.4</v>
      </c>
      <c r="H278" s="9">
        <f t="shared" ref="H278:I278" si="134">H279+H283</f>
        <v>42</v>
      </c>
      <c r="I278" s="9">
        <f t="shared" si="134"/>
        <v>42</v>
      </c>
    </row>
    <row r="279" spans="1:9" ht="20.45" customHeight="1" x14ac:dyDescent="0.25">
      <c r="A279" s="28" t="s">
        <v>286</v>
      </c>
      <c r="B279" s="370" t="s">
        <v>568</v>
      </c>
      <c r="C279" s="370" t="s">
        <v>148</v>
      </c>
      <c r="D279" s="370" t="s">
        <v>123</v>
      </c>
      <c r="E279" s="370"/>
      <c r="F279" s="369"/>
      <c r="G279" s="9">
        <f>G280</f>
        <v>42</v>
      </c>
      <c r="H279" s="9">
        <f t="shared" ref="H279:I280" si="135">H280</f>
        <v>42</v>
      </c>
      <c r="I279" s="9">
        <f t="shared" si="135"/>
        <v>42</v>
      </c>
    </row>
    <row r="280" spans="1:9" ht="31.5" x14ac:dyDescent="0.25">
      <c r="A280" s="367" t="s">
        <v>140</v>
      </c>
      <c r="B280" s="370" t="s">
        <v>568</v>
      </c>
      <c r="C280" s="370" t="s">
        <v>148</v>
      </c>
      <c r="D280" s="370" t="s">
        <v>123</v>
      </c>
      <c r="E280" s="370" t="s">
        <v>141</v>
      </c>
      <c r="F280" s="369"/>
      <c r="G280" s="9">
        <f>G281</f>
        <v>42</v>
      </c>
      <c r="H280" s="9">
        <f t="shared" si="135"/>
        <v>42</v>
      </c>
      <c r="I280" s="9">
        <f t="shared" si="135"/>
        <v>42</v>
      </c>
    </row>
    <row r="281" spans="1:9" ht="17.45" customHeight="1" x14ac:dyDescent="0.25">
      <c r="A281" s="367" t="s">
        <v>299</v>
      </c>
      <c r="B281" s="370" t="s">
        <v>568</v>
      </c>
      <c r="C281" s="370" t="s">
        <v>148</v>
      </c>
      <c r="D281" s="370" t="s">
        <v>123</v>
      </c>
      <c r="E281" s="370" t="s">
        <v>298</v>
      </c>
      <c r="F281" s="369"/>
      <c r="G281" s="9">
        <f>'Пр.4 Ведом23-25'!G324</f>
        <v>42</v>
      </c>
      <c r="H281" s="9">
        <f>'Пр.4 Ведом23-25'!H324</f>
        <v>42</v>
      </c>
      <c r="I281" s="9">
        <f>'Пр.4 Ведом23-25'!I324</f>
        <v>42</v>
      </c>
    </row>
    <row r="282" spans="1:9" ht="47.45" customHeight="1" x14ac:dyDescent="0.25">
      <c r="A282" s="367" t="s">
        <v>885</v>
      </c>
      <c r="B282" s="370" t="s">
        <v>568</v>
      </c>
      <c r="C282" s="370" t="s">
        <v>148</v>
      </c>
      <c r="D282" s="370" t="s">
        <v>123</v>
      </c>
      <c r="E282" s="370" t="s">
        <v>298</v>
      </c>
      <c r="F282" s="369" t="s">
        <v>242</v>
      </c>
      <c r="G282" s="9">
        <f>G281</f>
        <v>42</v>
      </c>
      <c r="H282" s="9">
        <f t="shared" ref="H282:I282" si="136">H281</f>
        <v>42</v>
      </c>
      <c r="I282" s="9">
        <f t="shared" si="136"/>
        <v>42</v>
      </c>
    </row>
    <row r="283" spans="1:9" ht="31.5" hidden="1" x14ac:dyDescent="0.25">
      <c r="A283" s="21" t="s">
        <v>295</v>
      </c>
      <c r="B283" s="370" t="s">
        <v>569</v>
      </c>
      <c r="C283" s="370" t="s">
        <v>148</v>
      </c>
      <c r="D283" s="370" t="s">
        <v>123</v>
      </c>
      <c r="E283" s="370"/>
      <c r="F283" s="369"/>
      <c r="G283" s="9">
        <f>G284</f>
        <v>101.4</v>
      </c>
      <c r="H283" s="9">
        <f t="shared" ref="H283:I284" si="137">H284</f>
        <v>0</v>
      </c>
      <c r="I283" s="9">
        <f t="shared" si="137"/>
        <v>0</v>
      </c>
    </row>
    <row r="284" spans="1:9" ht="48.2" hidden="1" customHeight="1" x14ac:dyDescent="0.25">
      <c r="A284" s="367" t="s">
        <v>87</v>
      </c>
      <c r="B284" s="370" t="s">
        <v>569</v>
      </c>
      <c r="C284" s="370" t="s">
        <v>148</v>
      </c>
      <c r="D284" s="370" t="s">
        <v>123</v>
      </c>
      <c r="E284" s="370" t="s">
        <v>88</v>
      </c>
      <c r="F284" s="369"/>
      <c r="G284" s="9">
        <f>G285</f>
        <v>101.4</v>
      </c>
      <c r="H284" s="9">
        <f t="shared" si="137"/>
        <v>0</v>
      </c>
      <c r="I284" s="9">
        <f t="shared" si="137"/>
        <v>0</v>
      </c>
    </row>
    <row r="285" spans="1:9" ht="15" hidden="1" customHeight="1" x14ac:dyDescent="0.25">
      <c r="A285" s="29" t="s">
        <v>171</v>
      </c>
      <c r="B285" s="370" t="s">
        <v>569</v>
      </c>
      <c r="C285" s="370" t="s">
        <v>148</v>
      </c>
      <c r="D285" s="370" t="s">
        <v>123</v>
      </c>
      <c r="E285" s="370" t="s">
        <v>120</v>
      </c>
      <c r="F285" s="369"/>
      <c r="G285" s="9">
        <f>'Пр.4 Ведом23-25'!G327</f>
        <v>101.4</v>
      </c>
      <c r="H285" s="9">
        <f>'Пр.4 Ведом23-25'!H327</f>
        <v>0</v>
      </c>
      <c r="I285" s="9">
        <f>'Пр.4 Ведом23-25'!I327</f>
        <v>0</v>
      </c>
    </row>
    <row r="286" spans="1:9" ht="49.15" hidden="1" customHeight="1" x14ac:dyDescent="0.25">
      <c r="A286" s="367" t="s">
        <v>885</v>
      </c>
      <c r="B286" s="370" t="s">
        <v>569</v>
      </c>
      <c r="C286" s="370" t="s">
        <v>148</v>
      </c>
      <c r="D286" s="370" t="s">
        <v>123</v>
      </c>
      <c r="E286" s="370" t="s">
        <v>120</v>
      </c>
      <c r="F286" s="369" t="s">
        <v>242</v>
      </c>
      <c r="G286" s="9">
        <f>G285</f>
        <v>101.4</v>
      </c>
      <c r="H286" s="9">
        <f t="shared" ref="H286:I286" si="138">H285</f>
        <v>0</v>
      </c>
      <c r="I286" s="9">
        <f t="shared" si="138"/>
        <v>0</v>
      </c>
    </row>
    <row r="287" spans="1:9" ht="35.450000000000003" hidden="1" customHeight="1" x14ac:dyDescent="0.25">
      <c r="A287" s="367" t="s">
        <v>91</v>
      </c>
      <c r="B287" s="370" t="s">
        <v>569</v>
      </c>
      <c r="C287" s="370" t="s">
        <v>148</v>
      </c>
      <c r="D287" s="370" t="s">
        <v>123</v>
      </c>
      <c r="E287" s="370" t="s">
        <v>92</v>
      </c>
      <c r="F287" s="369"/>
      <c r="G287" s="9">
        <f>G288</f>
        <v>0</v>
      </c>
      <c r="H287" s="9">
        <f t="shared" ref="H287:I287" si="139">H288</f>
        <v>0</v>
      </c>
      <c r="I287" s="9">
        <f t="shared" si="139"/>
        <v>0</v>
      </c>
    </row>
    <row r="288" spans="1:9" ht="37.15" hidden="1" customHeight="1" x14ac:dyDescent="0.25">
      <c r="A288" s="367" t="s">
        <v>93</v>
      </c>
      <c r="B288" s="370" t="s">
        <v>569</v>
      </c>
      <c r="C288" s="370" t="s">
        <v>148</v>
      </c>
      <c r="D288" s="370" t="s">
        <v>123</v>
      </c>
      <c r="E288" s="370" t="s">
        <v>94</v>
      </c>
      <c r="F288" s="369"/>
      <c r="G288" s="9">
        <f>'Пр.4 Ведом23-25'!G329</f>
        <v>0</v>
      </c>
      <c r="H288" s="9">
        <f>'Пр.4 Ведом23-25'!H329</f>
        <v>0</v>
      </c>
      <c r="I288" s="9">
        <f>'Пр.4 Ведом23-25'!I329</f>
        <v>0</v>
      </c>
    </row>
    <row r="289" spans="1:9" ht="51" hidden="1" customHeight="1" x14ac:dyDescent="0.25">
      <c r="A289" s="367" t="s">
        <v>885</v>
      </c>
      <c r="B289" s="370" t="s">
        <v>569</v>
      </c>
      <c r="C289" s="370" t="s">
        <v>148</v>
      </c>
      <c r="D289" s="370" t="s">
        <v>123</v>
      </c>
      <c r="E289" s="370" t="s">
        <v>94</v>
      </c>
      <c r="F289" s="369" t="s">
        <v>242</v>
      </c>
      <c r="G289" s="9">
        <f>G288</f>
        <v>0</v>
      </c>
      <c r="H289" s="9">
        <f t="shared" ref="H289:I289" si="140">H288</f>
        <v>0</v>
      </c>
      <c r="I289" s="9">
        <f t="shared" si="140"/>
        <v>0</v>
      </c>
    </row>
    <row r="290" spans="1:9" ht="33.75" customHeight="1" x14ac:dyDescent="0.25">
      <c r="A290" s="199" t="s">
        <v>385</v>
      </c>
      <c r="B290" s="200" t="s">
        <v>570</v>
      </c>
      <c r="C290" s="200"/>
      <c r="D290" s="369"/>
      <c r="E290" s="200"/>
      <c r="F290" s="369"/>
      <c r="G290" s="35">
        <f>G291</f>
        <v>473</v>
      </c>
      <c r="H290" s="35">
        <f t="shared" ref="H290:I290" si="141">H291</f>
        <v>344</v>
      </c>
      <c r="I290" s="35">
        <f t="shared" si="141"/>
        <v>60</v>
      </c>
    </row>
    <row r="291" spans="1:9" ht="15.75" x14ac:dyDescent="0.25">
      <c r="A291" s="367" t="s">
        <v>147</v>
      </c>
      <c r="B291" s="370" t="s">
        <v>570</v>
      </c>
      <c r="C291" s="370" t="s">
        <v>148</v>
      </c>
      <c r="D291" s="370"/>
      <c r="E291" s="200"/>
      <c r="F291" s="369"/>
      <c r="G291" s="9">
        <f>G292</f>
        <v>473</v>
      </c>
      <c r="H291" s="9">
        <f t="shared" ref="H291:I294" si="142">H292</f>
        <v>344</v>
      </c>
      <c r="I291" s="9">
        <f t="shared" si="142"/>
        <v>60</v>
      </c>
    </row>
    <row r="292" spans="1:9" ht="15.75" x14ac:dyDescent="0.25">
      <c r="A292" s="367" t="s">
        <v>149</v>
      </c>
      <c r="B292" s="370" t="s">
        <v>570</v>
      </c>
      <c r="C292" s="370" t="s">
        <v>148</v>
      </c>
      <c r="D292" s="370" t="s">
        <v>123</v>
      </c>
      <c r="E292" s="200"/>
      <c r="F292" s="369"/>
      <c r="G292" s="9">
        <f>G293</f>
        <v>473</v>
      </c>
      <c r="H292" s="9">
        <f t="shared" si="142"/>
        <v>344</v>
      </c>
      <c r="I292" s="9">
        <f t="shared" si="142"/>
        <v>60</v>
      </c>
    </row>
    <row r="293" spans="1:9" ht="47.25" x14ac:dyDescent="0.25">
      <c r="A293" s="367" t="s">
        <v>309</v>
      </c>
      <c r="B293" s="370" t="s">
        <v>571</v>
      </c>
      <c r="C293" s="370" t="s">
        <v>148</v>
      </c>
      <c r="D293" s="370" t="s">
        <v>123</v>
      </c>
      <c r="E293" s="370"/>
      <c r="F293" s="369"/>
      <c r="G293" s="9">
        <f>G294</f>
        <v>473</v>
      </c>
      <c r="H293" s="9">
        <f t="shared" si="142"/>
        <v>344</v>
      </c>
      <c r="I293" s="9">
        <f t="shared" si="142"/>
        <v>60</v>
      </c>
    </row>
    <row r="294" spans="1:9" ht="94.5" x14ac:dyDescent="0.25">
      <c r="A294" s="367" t="s">
        <v>87</v>
      </c>
      <c r="B294" s="370" t="s">
        <v>571</v>
      </c>
      <c r="C294" s="370" t="s">
        <v>148</v>
      </c>
      <c r="D294" s="370" t="s">
        <v>123</v>
      </c>
      <c r="E294" s="370" t="s">
        <v>88</v>
      </c>
      <c r="F294" s="369"/>
      <c r="G294" s="9">
        <f>G295</f>
        <v>473</v>
      </c>
      <c r="H294" s="9">
        <f t="shared" si="142"/>
        <v>344</v>
      </c>
      <c r="I294" s="9">
        <f t="shared" si="142"/>
        <v>60</v>
      </c>
    </row>
    <row r="295" spans="1:9" ht="31.5" x14ac:dyDescent="0.25">
      <c r="A295" s="367" t="s">
        <v>171</v>
      </c>
      <c r="B295" s="370" t="s">
        <v>571</v>
      </c>
      <c r="C295" s="370" t="s">
        <v>148</v>
      </c>
      <c r="D295" s="370" t="s">
        <v>123</v>
      </c>
      <c r="E295" s="370" t="s">
        <v>120</v>
      </c>
      <c r="F295" s="369"/>
      <c r="G295" s="9">
        <f>'Пр.4 Ведом23-25'!G333</f>
        <v>473</v>
      </c>
      <c r="H295" s="9">
        <f>'Пр.4 Ведом23-25'!H333</f>
        <v>344</v>
      </c>
      <c r="I295" s="9">
        <f>'Пр.4 Ведом23-25'!I333</f>
        <v>60</v>
      </c>
    </row>
    <row r="296" spans="1:9" ht="47.25" x14ac:dyDescent="0.25">
      <c r="A296" s="367" t="s">
        <v>885</v>
      </c>
      <c r="B296" s="370" t="s">
        <v>571</v>
      </c>
      <c r="C296" s="370" t="s">
        <v>148</v>
      </c>
      <c r="D296" s="370" t="s">
        <v>123</v>
      </c>
      <c r="E296" s="370" t="s">
        <v>120</v>
      </c>
      <c r="F296" s="369" t="s">
        <v>242</v>
      </c>
      <c r="G296" s="9">
        <f>G295</f>
        <v>473</v>
      </c>
      <c r="H296" s="9">
        <f t="shared" ref="H296:I296" si="143">H295</f>
        <v>344</v>
      </c>
      <c r="I296" s="9">
        <f t="shared" si="143"/>
        <v>60</v>
      </c>
    </row>
    <row r="297" spans="1:9" ht="47.25" x14ac:dyDescent="0.25">
      <c r="A297" s="199" t="s">
        <v>354</v>
      </c>
      <c r="B297" s="200" t="s">
        <v>572</v>
      </c>
      <c r="C297" s="200"/>
      <c r="D297" s="369"/>
      <c r="E297" s="200"/>
      <c r="F297" s="369"/>
      <c r="G297" s="35">
        <f>G298</f>
        <v>941.6</v>
      </c>
      <c r="H297" s="35">
        <f t="shared" ref="H297:I297" si="144">H298</f>
        <v>941.6</v>
      </c>
      <c r="I297" s="35">
        <f t="shared" si="144"/>
        <v>941.6</v>
      </c>
    </row>
    <row r="298" spans="1:9" ht="15.75" x14ac:dyDescent="0.25">
      <c r="A298" s="367" t="s">
        <v>147</v>
      </c>
      <c r="B298" s="370" t="s">
        <v>572</v>
      </c>
      <c r="C298" s="370" t="s">
        <v>148</v>
      </c>
      <c r="D298" s="370"/>
      <c r="E298" s="200"/>
      <c r="F298" s="369"/>
      <c r="G298" s="9">
        <f>G299</f>
        <v>941.6</v>
      </c>
      <c r="H298" s="9">
        <f t="shared" ref="H298:I301" si="145">H299</f>
        <v>941.6</v>
      </c>
      <c r="I298" s="9">
        <f t="shared" si="145"/>
        <v>941.6</v>
      </c>
    </row>
    <row r="299" spans="1:9" ht="15.75" x14ac:dyDescent="0.25">
      <c r="A299" s="367" t="s">
        <v>149</v>
      </c>
      <c r="B299" s="370" t="s">
        <v>572</v>
      </c>
      <c r="C299" s="370" t="s">
        <v>148</v>
      </c>
      <c r="D299" s="370" t="s">
        <v>123</v>
      </c>
      <c r="E299" s="200"/>
      <c r="F299" s="369"/>
      <c r="G299" s="9">
        <f>G300</f>
        <v>941.6</v>
      </c>
      <c r="H299" s="9">
        <f t="shared" si="145"/>
        <v>941.6</v>
      </c>
      <c r="I299" s="9">
        <f t="shared" si="145"/>
        <v>941.6</v>
      </c>
    </row>
    <row r="300" spans="1:9" ht="63" x14ac:dyDescent="0.25">
      <c r="A300" s="367" t="s">
        <v>860</v>
      </c>
      <c r="B300" s="370" t="s">
        <v>770</v>
      </c>
      <c r="C300" s="370" t="s">
        <v>148</v>
      </c>
      <c r="D300" s="370" t="s">
        <v>123</v>
      </c>
      <c r="E300" s="370"/>
      <c r="F300" s="369"/>
      <c r="G300" s="9">
        <f>G301</f>
        <v>941.6</v>
      </c>
      <c r="H300" s="9">
        <f t="shared" si="145"/>
        <v>941.6</v>
      </c>
      <c r="I300" s="9">
        <f t="shared" si="145"/>
        <v>941.6</v>
      </c>
    </row>
    <row r="301" spans="1:9" ht="81.599999999999994" customHeight="1" x14ac:dyDescent="0.25">
      <c r="A301" s="367" t="s">
        <v>87</v>
      </c>
      <c r="B301" s="370" t="s">
        <v>770</v>
      </c>
      <c r="C301" s="370" t="s">
        <v>148</v>
      </c>
      <c r="D301" s="370" t="s">
        <v>123</v>
      </c>
      <c r="E301" s="370" t="s">
        <v>88</v>
      </c>
      <c r="F301" s="369"/>
      <c r="G301" s="9">
        <f>G302</f>
        <v>941.6</v>
      </c>
      <c r="H301" s="9">
        <f t="shared" si="145"/>
        <v>941.6</v>
      </c>
      <c r="I301" s="9">
        <f t="shared" si="145"/>
        <v>941.6</v>
      </c>
    </row>
    <row r="302" spans="1:9" ht="29.45" customHeight="1" x14ac:dyDescent="0.25">
      <c r="A302" s="29" t="s">
        <v>171</v>
      </c>
      <c r="B302" s="370" t="s">
        <v>770</v>
      </c>
      <c r="C302" s="370" t="s">
        <v>148</v>
      </c>
      <c r="D302" s="370" t="s">
        <v>123</v>
      </c>
      <c r="E302" s="370" t="s">
        <v>120</v>
      </c>
      <c r="F302" s="369"/>
      <c r="G302" s="9">
        <f>'Пр.4 Ведом23-25'!G337</f>
        <v>941.6</v>
      </c>
      <c r="H302" s="9">
        <f>'Пр.4 Ведом23-25'!H337</f>
        <v>941.6</v>
      </c>
      <c r="I302" s="9">
        <f>'Пр.4 Ведом23-25'!I337</f>
        <v>941.6</v>
      </c>
    </row>
    <row r="303" spans="1:9" ht="54" customHeight="1" x14ac:dyDescent="0.25">
      <c r="A303" s="367" t="s">
        <v>885</v>
      </c>
      <c r="B303" s="370" t="s">
        <v>770</v>
      </c>
      <c r="C303" s="370" t="s">
        <v>148</v>
      </c>
      <c r="D303" s="370" t="s">
        <v>123</v>
      </c>
      <c r="E303" s="370" t="s">
        <v>120</v>
      </c>
      <c r="F303" s="369" t="s">
        <v>242</v>
      </c>
      <c r="G303" s="9">
        <f>G302</f>
        <v>941.6</v>
      </c>
      <c r="H303" s="9">
        <f t="shared" ref="H303:I303" si="146">H302</f>
        <v>941.6</v>
      </c>
      <c r="I303" s="9">
        <f t="shared" si="146"/>
        <v>941.6</v>
      </c>
    </row>
    <row r="304" spans="1:9" ht="63" x14ac:dyDescent="0.25">
      <c r="A304" s="199" t="s">
        <v>903</v>
      </c>
      <c r="B304" s="200" t="s">
        <v>165</v>
      </c>
      <c r="C304" s="200"/>
      <c r="D304" s="369"/>
      <c r="E304" s="369"/>
      <c r="F304" s="4"/>
      <c r="G304" s="35">
        <f>G305</f>
        <v>125</v>
      </c>
      <c r="H304" s="35">
        <f t="shared" ref="H304:I305" si="147">H305</f>
        <v>100</v>
      </c>
      <c r="I304" s="35">
        <f t="shared" si="147"/>
        <v>100</v>
      </c>
    </row>
    <row r="305" spans="1:14" ht="63" x14ac:dyDescent="0.25">
      <c r="A305" s="23" t="s">
        <v>457</v>
      </c>
      <c r="B305" s="200" t="s">
        <v>377</v>
      </c>
      <c r="C305" s="370"/>
      <c r="D305" s="369"/>
      <c r="E305" s="369"/>
      <c r="F305" s="4"/>
      <c r="G305" s="35">
        <f>G306</f>
        <v>125</v>
      </c>
      <c r="H305" s="35">
        <f t="shared" si="147"/>
        <v>100</v>
      </c>
      <c r="I305" s="35">
        <f t="shared" si="147"/>
        <v>100</v>
      </c>
    </row>
    <row r="306" spans="1:14" s="67" customFormat="1" ht="15.75" x14ac:dyDescent="0.25">
      <c r="A306" s="367" t="s">
        <v>147</v>
      </c>
      <c r="B306" s="370" t="s">
        <v>377</v>
      </c>
      <c r="C306" s="370" t="s">
        <v>148</v>
      </c>
      <c r="D306" s="369"/>
      <c r="E306" s="369"/>
      <c r="F306" s="4"/>
      <c r="G306" s="9">
        <f>G307+G312+G317</f>
        <v>125</v>
      </c>
      <c r="H306" s="9">
        <f t="shared" ref="H306:I306" si="148">H307+H312+H317</f>
        <v>100</v>
      </c>
      <c r="I306" s="9">
        <f t="shared" si="148"/>
        <v>100</v>
      </c>
      <c r="J306" s="223"/>
      <c r="K306" s="223"/>
      <c r="L306" s="223"/>
      <c r="M306" s="223"/>
      <c r="N306" s="223"/>
    </row>
    <row r="307" spans="1:14" s="67" customFormat="1" ht="15.75" x14ac:dyDescent="0.25">
      <c r="A307" s="367" t="s">
        <v>191</v>
      </c>
      <c r="B307" s="370" t="s">
        <v>377</v>
      </c>
      <c r="C307" s="370" t="s">
        <v>148</v>
      </c>
      <c r="D307" s="369" t="s">
        <v>84</v>
      </c>
      <c r="E307" s="369"/>
      <c r="F307" s="4"/>
      <c r="G307" s="9">
        <f>G308</f>
        <v>25</v>
      </c>
      <c r="H307" s="9">
        <f t="shared" ref="H307:I309" si="149">H308</f>
        <v>0</v>
      </c>
      <c r="I307" s="9">
        <f t="shared" si="149"/>
        <v>0</v>
      </c>
      <c r="J307" s="223"/>
      <c r="K307" s="223"/>
      <c r="L307" s="223"/>
      <c r="M307" s="223"/>
      <c r="N307" s="223"/>
    </row>
    <row r="308" spans="1:14" s="67" customFormat="1" ht="47.25" x14ac:dyDescent="0.25">
      <c r="A308" s="21" t="s">
        <v>499</v>
      </c>
      <c r="B308" s="370" t="s">
        <v>378</v>
      </c>
      <c r="C308" s="370" t="s">
        <v>148</v>
      </c>
      <c r="D308" s="369" t="s">
        <v>84</v>
      </c>
      <c r="E308" s="369"/>
      <c r="F308" s="4"/>
      <c r="G308" s="9">
        <f>G309</f>
        <v>25</v>
      </c>
      <c r="H308" s="9">
        <f t="shared" si="149"/>
        <v>0</v>
      </c>
      <c r="I308" s="9">
        <f t="shared" si="149"/>
        <v>0</v>
      </c>
      <c r="J308" s="223"/>
      <c r="K308" s="223"/>
      <c r="L308" s="223"/>
      <c r="M308" s="223"/>
      <c r="N308" s="223"/>
    </row>
    <row r="309" spans="1:14" s="67" customFormat="1" ht="47.25" x14ac:dyDescent="0.25">
      <c r="A309" s="21" t="s">
        <v>152</v>
      </c>
      <c r="B309" s="370" t="s">
        <v>378</v>
      </c>
      <c r="C309" s="370" t="s">
        <v>148</v>
      </c>
      <c r="D309" s="369" t="s">
        <v>84</v>
      </c>
      <c r="E309" s="370" t="s">
        <v>153</v>
      </c>
      <c r="F309" s="4"/>
      <c r="G309" s="9">
        <f>G310</f>
        <v>25</v>
      </c>
      <c r="H309" s="9">
        <f t="shared" si="149"/>
        <v>0</v>
      </c>
      <c r="I309" s="9">
        <f t="shared" si="149"/>
        <v>0</v>
      </c>
      <c r="J309" s="223"/>
      <c r="K309" s="223"/>
      <c r="L309" s="223"/>
      <c r="M309" s="223"/>
      <c r="N309" s="223"/>
    </row>
    <row r="310" spans="1:14" s="67" customFormat="1" ht="15.75" x14ac:dyDescent="0.25">
      <c r="A310" s="21" t="s">
        <v>154</v>
      </c>
      <c r="B310" s="370" t="s">
        <v>378</v>
      </c>
      <c r="C310" s="370" t="s">
        <v>148</v>
      </c>
      <c r="D310" s="369" t="s">
        <v>84</v>
      </c>
      <c r="E310" s="370" t="s">
        <v>155</v>
      </c>
      <c r="F310" s="4"/>
      <c r="G310" s="9">
        <f>'Пр.4 Ведом23-25'!G669</f>
        <v>25</v>
      </c>
      <c r="H310" s="9">
        <f>'Пр.4 Ведом23-25'!H669</f>
        <v>0</v>
      </c>
      <c r="I310" s="9">
        <f>'Пр.4 Ведом23-25'!I669</f>
        <v>0</v>
      </c>
      <c r="J310" s="223"/>
      <c r="K310" s="223"/>
      <c r="L310" s="223"/>
      <c r="M310" s="223"/>
      <c r="N310" s="223"/>
    </row>
    <row r="311" spans="1:14" s="67" customFormat="1" ht="31.5" x14ac:dyDescent="0.25">
      <c r="A311" s="97" t="s">
        <v>887</v>
      </c>
      <c r="B311" s="370" t="s">
        <v>378</v>
      </c>
      <c r="C311" s="370" t="s">
        <v>148</v>
      </c>
      <c r="D311" s="369" t="s">
        <v>84</v>
      </c>
      <c r="E311" s="370" t="s">
        <v>155</v>
      </c>
      <c r="F311" s="4">
        <v>906</v>
      </c>
      <c r="G311" s="9">
        <f>G310</f>
        <v>25</v>
      </c>
      <c r="H311" s="9">
        <f t="shared" ref="H311:I311" si="150">H310</f>
        <v>0</v>
      </c>
      <c r="I311" s="9">
        <f t="shared" si="150"/>
        <v>0</v>
      </c>
      <c r="J311" s="223"/>
      <c r="K311" s="223"/>
      <c r="L311" s="223"/>
      <c r="M311" s="223"/>
      <c r="N311" s="223"/>
    </row>
    <row r="312" spans="1:14" s="67" customFormat="1" ht="15.75" x14ac:dyDescent="0.25">
      <c r="A312" s="21" t="s">
        <v>193</v>
      </c>
      <c r="B312" s="370" t="s">
        <v>377</v>
      </c>
      <c r="C312" s="370" t="s">
        <v>148</v>
      </c>
      <c r="D312" s="369" t="s">
        <v>122</v>
      </c>
      <c r="E312" s="369"/>
      <c r="F312" s="4"/>
      <c r="G312" s="9">
        <f>G313</f>
        <v>40</v>
      </c>
      <c r="H312" s="9">
        <f t="shared" ref="H312:I314" si="151">H313</f>
        <v>40</v>
      </c>
      <c r="I312" s="9">
        <f t="shared" si="151"/>
        <v>40</v>
      </c>
      <c r="J312" s="223"/>
      <c r="K312" s="223"/>
      <c r="L312" s="223"/>
      <c r="M312" s="223"/>
      <c r="N312" s="223"/>
    </row>
    <row r="313" spans="1:14" s="67" customFormat="1" ht="47.25" x14ac:dyDescent="0.25">
      <c r="A313" s="21" t="s">
        <v>499</v>
      </c>
      <c r="B313" s="370" t="s">
        <v>378</v>
      </c>
      <c r="C313" s="370" t="s">
        <v>148</v>
      </c>
      <c r="D313" s="369" t="s">
        <v>122</v>
      </c>
      <c r="E313" s="369"/>
      <c r="F313" s="4"/>
      <c r="G313" s="9">
        <f>G314</f>
        <v>40</v>
      </c>
      <c r="H313" s="9">
        <f t="shared" si="151"/>
        <v>40</v>
      </c>
      <c r="I313" s="9">
        <f t="shared" si="151"/>
        <v>40</v>
      </c>
      <c r="J313" s="223"/>
      <c r="K313" s="223"/>
      <c r="L313" s="223"/>
      <c r="M313" s="223"/>
      <c r="N313" s="223"/>
    </row>
    <row r="314" spans="1:14" s="67" customFormat="1" ht="47.25" x14ac:dyDescent="0.25">
      <c r="A314" s="21" t="s">
        <v>152</v>
      </c>
      <c r="B314" s="370" t="s">
        <v>378</v>
      </c>
      <c r="C314" s="370" t="s">
        <v>148</v>
      </c>
      <c r="D314" s="369" t="s">
        <v>122</v>
      </c>
      <c r="E314" s="370" t="s">
        <v>153</v>
      </c>
      <c r="F314" s="4"/>
      <c r="G314" s="9">
        <f>G315</f>
        <v>40</v>
      </c>
      <c r="H314" s="9">
        <f t="shared" si="151"/>
        <v>40</v>
      </c>
      <c r="I314" s="9">
        <f t="shared" si="151"/>
        <v>40</v>
      </c>
      <c r="J314" s="223"/>
      <c r="K314" s="223"/>
      <c r="L314" s="223"/>
      <c r="M314" s="223"/>
      <c r="N314" s="223"/>
    </row>
    <row r="315" spans="1:14" s="67" customFormat="1" ht="15.75" x14ac:dyDescent="0.25">
      <c r="A315" s="21" t="s">
        <v>154</v>
      </c>
      <c r="B315" s="370" t="s">
        <v>378</v>
      </c>
      <c r="C315" s="370" t="s">
        <v>148</v>
      </c>
      <c r="D315" s="369" t="s">
        <v>122</v>
      </c>
      <c r="E315" s="370" t="s">
        <v>155</v>
      </c>
      <c r="F315" s="4"/>
      <c r="G315" s="9">
        <f>'Пр.4 Ведом23-25'!G736</f>
        <v>40</v>
      </c>
      <c r="H315" s="9">
        <f>'Пр.4 Ведом23-25'!H736</f>
        <v>40</v>
      </c>
      <c r="I315" s="9">
        <f>'Пр.4 Ведом23-25'!I736</f>
        <v>40</v>
      </c>
      <c r="J315" s="223"/>
      <c r="K315" s="223"/>
      <c r="L315" s="223"/>
      <c r="M315" s="223"/>
      <c r="N315" s="223"/>
    </row>
    <row r="316" spans="1:14" s="67" customFormat="1" ht="31.5" x14ac:dyDescent="0.25">
      <c r="A316" s="97" t="s">
        <v>887</v>
      </c>
      <c r="B316" s="370" t="s">
        <v>378</v>
      </c>
      <c r="C316" s="370" t="s">
        <v>148</v>
      </c>
      <c r="D316" s="369" t="s">
        <v>122</v>
      </c>
      <c r="E316" s="370" t="s">
        <v>155</v>
      </c>
      <c r="F316" s="4">
        <v>906</v>
      </c>
      <c r="G316" s="9">
        <f>G315</f>
        <v>40</v>
      </c>
      <c r="H316" s="9">
        <f t="shared" ref="H316:I316" si="152">H315</f>
        <v>40</v>
      </c>
      <c r="I316" s="9">
        <f t="shared" si="152"/>
        <v>40</v>
      </c>
      <c r="J316" s="223"/>
      <c r="K316" s="223"/>
      <c r="L316" s="223"/>
      <c r="M316" s="223"/>
      <c r="N316" s="223"/>
    </row>
    <row r="317" spans="1:14" s="67" customFormat="1" ht="15.75" x14ac:dyDescent="0.25">
      <c r="A317" s="367" t="s">
        <v>149</v>
      </c>
      <c r="B317" s="370" t="s">
        <v>377</v>
      </c>
      <c r="C317" s="370" t="s">
        <v>148</v>
      </c>
      <c r="D317" s="369" t="s">
        <v>123</v>
      </c>
      <c r="E317" s="41"/>
      <c r="F317" s="2"/>
      <c r="G317" s="9">
        <f>G318</f>
        <v>60</v>
      </c>
      <c r="H317" s="9">
        <f t="shared" ref="H317:I319" si="153">H318</f>
        <v>60</v>
      </c>
      <c r="I317" s="9">
        <f t="shared" si="153"/>
        <v>60</v>
      </c>
      <c r="J317" s="223"/>
      <c r="K317" s="223"/>
      <c r="L317" s="223"/>
      <c r="M317" s="223"/>
      <c r="N317" s="223"/>
    </row>
    <row r="318" spans="1:14" ht="47.25" x14ac:dyDescent="0.25">
      <c r="A318" s="21" t="s">
        <v>498</v>
      </c>
      <c r="B318" s="370" t="s">
        <v>458</v>
      </c>
      <c r="C318" s="370" t="s">
        <v>148</v>
      </c>
      <c r="D318" s="369" t="s">
        <v>123</v>
      </c>
      <c r="E318" s="42"/>
      <c r="F318" s="4"/>
      <c r="G318" s="9">
        <f>G319</f>
        <v>60</v>
      </c>
      <c r="H318" s="9">
        <f t="shared" si="153"/>
        <v>60</v>
      </c>
      <c r="I318" s="9">
        <f t="shared" si="153"/>
        <v>60</v>
      </c>
    </row>
    <row r="319" spans="1:14" ht="31.5" x14ac:dyDescent="0.25">
      <c r="A319" s="367" t="s">
        <v>91</v>
      </c>
      <c r="B319" s="370" t="s">
        <v>458</v>
      </c>
      <c r="C319" s="370" t="s">
        <v>148</v>
      </c>
      <c r="D319" s="369" t="s">
        <v>123</v>
      </c>
      <c r="E319" s="370" t="s">
        <v>92</v>
      </c>
      <c r="F319" s="4"/>
      <c r="G319" s="9">
        <f>G320</f>
        <v>60</v>
      </c>
      <c r="H319" s="9">
        <f t="shared" si="153"/>
        <v>60</v>
      </c>
      <c r="I319" s="9">
        <f t="shared" si="153"/>
        <v>60</v>
      </c>
    </row>
    <row r="320" spans="1:14" ht="47.25" x14ac:dyDescent="0.25">
      <c r="A320" s="367" t="s">
        <v>93</v>
      </c>
      <c r="B320" s="370" t="s">
        <v>458</v>
      </c>
      <c r="C320" s="370" t="s">
        <v>148</v>
      </c>
      <c r="D320" s="369" t="s">
        <v>123</v>
      </c>
      <c r="E320" s="370" t="s">
        <v>94</v>
      </c>
      <c r="F320" s="4"/>
      <c r="G320" s="9">
        <f>'Пр.4 Ведом23-25'!G342</f>
        <v>60</v>
      </c>
      <c r="H320" s="9">
        <f>'Пр.4 Ведом23-25'!H342</f>
        <v>60</v>
      </c>
      <c r="I320" s="9">
        <f>'Пр.4 Ведом23-25'!I342</f>
        <v>60</v>
      </c>
    </row>
    <row r="321" spans="1:9" ht="47.25" x14ac:dyDescent="0.25">
      <c r="A321" s="367" t="s">
        <v>885</v>
      </c>
      <c r="B321" s="370" t="s">
        <v>458</v>
      </c>
      <c r="C321" s="370" t="s">
        <v>148</v>
      </c>
      <c r="D321" s="369" t="s">
        <v>123</v>
      </c>
      <c r="E321" s="370" t="s">
        <v>94</v>
      </c>
      <c r="F321" s="4">
        <v>903</v>
      </c>
      <c r="G321" s="9">
        <f>G320</f>
        <v>60</v>
      </c>
      <c r="H321" s="9">
        <f t="shared" ref="H321:I321" si="154">H320</f>
        <v>60</v>
      </c>
      <c r="I321" s="9">
        <f t="shared" si="154"/>
        <v>60</v>
      </c>
    </row>
    <row r="322" spans="1:9" ht="63" x14ac:dyDescent="0.25">
      <c r="A322" s="230" t="s">
        <v>861</v>
      </c>
      <c r="B322" s="200" t="s">
        <v>264</v>
      </c>
      <c r="C322" s="204"/>
      <c r="D322" s="369"/>
      <c r="E322" s="200"/>
      <c r="F322" s="2"/>
      <c r="G322" s="35">
        <f>G323</f>
        <v>2084.6400000000003</v>
      </c>
      <c r="H322" s="35">
        <f t="shared" ref="H322:I323" si="155">H323</f>
        <v>2084.6400000000003</v>
      </c>
      <c r="I322" s="35">
        <f t="shared" si="155"/>
        <v>2084.6400000000003</v>
      </c>
    </row>
    <row r="323" spans="1:9" ht="52.15" customHeight="1" x14ac:dyDescent="0.25">
      <c r="A323" s="230" t="s">
        <v>346</v>
      </c>
      <c r="B323" s="200" t="s">
        <v>344</v>
      </c>
      <c r="C323" s="200"/>
      <c r="D323" s="369"/>
      <c r="E323" s="200"/>
      <c r="F323" s="2"/>
      <c r="G323" s="35">
        <f>G324</f>
        <v>2084.6400000000003</v>
      </c>
      <c r="H323" s="35">
        <f t="shared" si="155"/>
        <v>2084.6400000000003</v>
      </c>
      <c r="I323" s="35">
        <f t="shared" si="155"/>
        <v>2084.6400000000003</v>
      </c>
    </row>
    <row r="324" spans="1:9" ht="15.75" x14ac:dyDescent="0.25">
      <c r="A324" s="20" t="s">
        <v>147</v>
      </c>
      <c r="B324" s="370" t="s">
        <v>344</v>
      </c>
      <c r="C324" s="202" t="s">
        <v>148</v>
      </c>
      <c r="D324" s="369"/>
      <c r="E324" s="200"/>
      <c r="F324" s="2"/>
      <c r="G324" s="9">
        <f>G325+G330+G335</f>
        <v>2084.6400000000003</v>
      </c>
      <c r="H324" s="9">
        <f t="shared" ref="H324:I324" si="156">H325+H330+H335</f>
        <v>2084.6400000000003</v>
      </c>
      <c r="I324" s="9">
        <f t="shared" si="156"/>
        <v>2084.6400000000003</v>
      </c>
    </row>
    <row r="325" spans="1:9" ht="15.75" x14ac:dyDescent="0.25">
      <c r="A325" s="20" t="s">
        <v>191</v>
      </c>
      <c r="B325" s="370" t="s">
        <v>344</v>
      </c>
      <c r="C325" s="202" t="s">
        <v>148</v>
      </c>
      <c r="D325" s="369" t="s">
        <v>84</v>
      </c>
      <c r="E325" s="200"/>
      <c r="F325" s="2"/>
      <c r="G325" s="9">
        <f>G326</f>
        <v>594</v>
      </c>
      <c r="H325" s="9">
        <f t="shared" ref="H325:I327" si="157">H326</f>
        <v>594</v>
      </c>
      <c r="I325" s="9">
        <f t="shared" si="157"/>
        <v>594</v>
      </c>
    </row>
    <row r="326" spans="1:9" ht="47.25" x14ac:dyDescent="0.25">
      <c r="A326" s="28" t="s">
        <v>279</v>
      </c>
      <c r="B326" s="370" t="s">
        <v>379</v>
      </c>
      <c r="C326" s="202" t="s">
        <v>148</v>
      </c>
      <c r="D326" s="369" t="s">
        <v>84</v>
      </c>
      <c r="E326" s="202"/>
      <c r="F326" s="2"/>
      <c r="G326" s="9">
        <f>G327</f>
        <v>594</v>
      </c>
      <c r="H326" s="9">
        <f t="shared" si="157"/>
        <v>594</v>
      </c>
      <c r="I326" s="9">
        <f t="shared" si="157"/>
        <v>594</v>
      </c>
    </row>
    <row r="327" spans="1:9" ht="47.25" x14ac:dyDescent="0.25">
      <c r="A327" s="20" t="s">
        <v>152</v>
      </c>
      <c r="B327" s="370" t="s">
        <v>379</v>
      </c>
      <c r="C327" s="202" t="s">
        <v>148</v>
      </c>
      <c r="D327" s="369" t="s">
        <v>84</v>
      </c>
      <c r="E327" s="202" t="s">
        <v>153</v>
      </c>
      <c r="F327" s="2"/>
      <c r="G327" s="9">
        <f>G328</f>
        <v>594</v>
      </c>
      <c r="H327" s="9">
        <f t="shared" si="157"/>
        <v>594</v>
      </c>
      <c r="I327" s="9">
        <f t="shared" si="157"/>
        <v>594</v>
      </c>
    </row>
    <row r="328" spans="1:9" ht="15.75" x14ac:dyDescent="0.25">
      <c r="A328" s="97" t="s">
        <v>154</v>
      </c>
      <c r="B328" s="370" t="s">
        <v>379</v>
      </c>
      <c r="C328" s="202" t="s">
        <v>148</v>
      </c>
      <c r="D328" s="369" t="s">
        <v>84</v>
      </c>
      <c r="E328" s="202" t="s">
        <v>155</v>
      </c>
      <c r="F328" s="2"/>
      <c r="G328" s="9">
        <f>'Пр.4 Ведом23-25'!G674</f>
        <v>594</v>
      </c>
      <c r="H328" s="9">
        <f>'Пр.4 Ведом23-25'!H674</f>
        <v>594</v>
      </c>
      <c r="I328" s="9">
        <f>'Пр.4 Ведом23-25'!I674</f>
        <v>594</v>
      </c>
    </row>
    <row r="329" spans="1:9" ht="31.5" x14ac:dyDescent="0.25">
      <c r="A329" s="97" t="s">
        <v>887</v>
      </c>
      <c r="B329" s="370" t="s">
        <v>379</v>
      </c>
      <c r="C329" s="202" t="s">
        <v>148</v>
      </c>
      <c r="D329" s="369" t="s">
        <v>84</v>
      </c>
      <c r="E329" s="202" t="s">
        <v>155</v>
      </c>
      <c r="F329" s="2">
        <v>906</v>
      </c>
      <c r="G329" s="9">
        <f>G328</f>
        <v>594</v>
      </c>
      <c r="H329" s="9">
        <f t="shared" ref="H329:I329" si="158">H328</f>
        <v>594</v>
      </c>
      <c r="I329" s="9">
        <f t="shared" si="158"/>
        <v>594</v>
      </c>
    </row>
    <row r="330" spans="1:9" ht="15.75" x14ac:dyDescent="0.25">
      <c r="A330" s="20" t="s">
        <v>193</v>
      </c>
      <c r="B330" s="370" t="s">
        <v>344</v>
      </c>
      <c r="C330" s="202" t="s">
        <v>148</v>
      </c>
      <c r="D330" s="369" t="s">
        <v>122</v>
      </c>
      <c r="E330" s="200"/>
      <c r="F330" s="2"/>
      <c r="G330" s="9">
        <f>G331</f>
        <v>867.84</v>
      </c>
      <c r="H330" s="9">
        <f t="shared" ref="H330:I332" si="159">H331</f>
        <v>867.84</v>
      </c>
      <c r="I330" s="9">
        <f t="shared" si="159"/>
        <v>867.84</v>
      </c>
    </row>
    <row r="331" spans="1:9" ht="47.25" x14ac:dyDescent="0.25">
      <c r="A331" s="28" t="s">
        <v>279</v>
      </c>
      <c r="B331" s="370" t="s">
        <v>379</v>
      </c>
      <c r="C331" s="202" t="s">
        <v>148</v>
      </c>
      <c r="D331" s="369" t="s">
        <v>122</v>
      </c>
      <c r="E331" s="202"/>
      <c r="F331" s="2"/>
      <c r="G331" s="9">
        <f>G332</f>
        <v>867.84</v>
      </c>
      <c r="H331" s="9">
        <f t="shared" si="159"/>
        <v>867.84</v>
      </c>
      <c r="I331" s="9">
        <f t="shared" si="159"/>
        <v>867.84</v>
      </c>
    </row>
    <row r="332" spans="1:9" ht="47.25" x14ac:dyDescent="0.25">
      <c r="A332" s="20" t="s">
        <v>152</v>
      </c>
      <c r="B332" s="370" t="s">
        <v>379</v>
      </c>
      <c r="C332" s="202" t="s">
        <v>148</v>
      </c>
      <c r="D332" s="369" t="s">
        <v>122</v>
      </c>
      <c r="E332" s="202" t="s">
        <v>153</v>
      </c>
      <c r="F332" s="2"/>
      <c r="G332" s="9">
        <f>G333</f>
        <v>867.84</v>
      </c>
      <c r="H332" s="9">
        <f t="shared" si="159"/>
        <v>867.84</v>
      </c>
      <c r="I332" s="9">
        <f t="shared" si="159"/>
        <v>867.84</v>
      </c>
    </row>
    <row r="333" spans="1:9" ht="15.75" x14ac:dyDescent="0.25">
      <c r="A333" s="97" t="s">
        <v>154</v>
      </c>
      <c r="B333" s="370" t="s">
        <v>379</v>
      </c>
      <c r="C333" s="202" t="s">
        <v>148</v>
      </c>
      <c r="D333" s="369" t="s">
        <v>122</v>
      </c>
      <c r="E333" s="202" t="s">
        <v>155</v>
      </c>
      <c r="F333" s="2"/>
      <c r="G333" s="9">
        <f>'Пр.4 Ведом23-25'!G741</f>
        <v>867.84</v>
      </c>
      <c r="H333" s="9">
        <f>'Пр.4 Ведом23-25'!H741</f>
        <v>867.84</v>
      </c>
      <c r="I333" s="9">
        <f>'Пр.4 Ведом23-25'!I741</f>
        <v>867.84</v>
      </c>
    </row>
    <row r="334" spans="1:9" ht="31.5" x14ac:dyDescent="0.25">
      <c r="A334" s="97" t="s">
        <v>887</v>
      </c>
      <c r="B334" s="370" t="s">
        <v>379</v>
      </c>
      <c r="C334" s="202" t="s">
        <v>148</v>
      </c>
      <c r="D334" s="369" t="s">
        <v>122</v>
      </c>
      <c r="E334" s="202" t="s">
        <v>155</v>
      </c>
      <c r="F334" s="2">
        <v>906</v>
      </c>
      <c r="G334" s="9">
        <f>G333</f>
        <v>867.84</v>
      </c>
      <c r="H334" s="9">
        <f t="shared" ref="H334:I334" si="160">H333</f>
        <v>867.84</v>
      </c>
      <c r="I334" s="9">
        <f t="shared" si="160"/>
        <v>867.84</v>
      </c>
    </row>
    <row r="335" spans="1:9" ht="15.75" x14ac:dyDescent="0.25">
      <c r="A335" s="20" t="s">
        <v>149</v>
      </c>
      <c r="B335" s="370" t="s">
        <v>344</v>
      </c>
      <c r="C335" s="202" t="s">
        <v>148</v>
      </c>
      <c r="D335" s="369" t="s">
        <v>123</v>
      </c>
      <c r="E335" s="200"/>
      <c r="F335" s="2"/>
      <c r="G335" s="9">
        <f>G336+G340</f>
        <v>622.79999999999995</v>
      </c>
      <c r="H335" s="9">
        <f t="shared" ref="H335:I335" si="161">H336+H340</f>
        <v>622.79999999999995</v>
      </c>
      <c r="I335" s="9">
        <f t="shared" si="161"/>
        <v>622.79999999999995</v>
      </c>
    </row>
    <row r="336" spans="1:9" ht="47.25" x14ac:dyDescent="0.25">
      <c r="A336" s="28" t="s">
        <v>438</v>
      </c>
      <c r="B336" s="370" t="s">
        <v>345</v>
      </c>
      <c r="C336" s="202" t="s">
        <v>148</v>
      </c>
      <c r="D336" s="369" t="s">
        <v>123</v>
      </c>
      <c r="E336" s="202"/>
      <c r="F336" s="2"/>
      <c r="G336" s="9">
        <f>G337</f>
        <v>320.39999999999998</v>
      </c>
      <c r="H336" s="9">
        <f t="shared" ref="H336:I337" si="162">H337</f>
        <v>320.39999999999998</v>
      </c>
      <c r="I336" s="9">
        <f t="shared" si="162"/>
        <v>320.39999999999998</v>
      </c>
    </row>
    <row r="337" spans="1:14" ht="31.5" x14ac:dyDescent="0.25">
      <c r="A337" s="367" t="s">
        <v>91</v>
      </c>
      <c r="B337" s="370" t="s">
        <v>345</v>
      </c>
      <c r="C337" s="202" t="s">
        <v>148</v>
      </c>
      <c r="D337" s="369" t="s">
        <v>123</v>
      </c>
      <c r="E337" s="202" t="s">
        <v>92</v>
      </c>
      <c r="F337" s="2"/>
      <c r="G337" s="9">
        <f>G338</f>
        <v>320.39999999999998</v>
      </c>
      <c r="H337" s="9">
        <f t="shared" si="162"/>
        <v>320.39999999999998</v>
      </c>
      <c r="I337" s="9">
        <f t="shared" si="162"/>
        <v>320.39999999999998</v>
      </c>
    </row>
    <row r="338" spans="1:14" ht="47.25" x14ac:dyDescent="0.25">
      <c r="A338" s="367" t="s">
        <v>93</v>
      </c>
      <c r="B338" s="370" t="s">
        <v>345</v>
      </c>
      <c r="C338" s="202" t="s">
        <v>148</v>
      </c>
      <c r="D338" s="369" t="s">
        <v>123</v>
      </c>
      <c r="E338" s="202" t="s">
        <v>94</v>
      </c>
      <c r="F338" s="2"/>
      <c r="G338" s="9">
        <f>'Пр.4 Ведом23-25'!G347</f>
        <v>320.39999999999998</v>
      </c>
      <c r="H338" s="9">
        <f>'Пр.4 Ведом23-25'!H347</f>
        <v>320.39999999999998</v>
      </c>
      <c r="I338" s="9">
        <f>'Пр.4 Ведом23-25'!I347</f>
        <v>320.39999999999998</v>
      </c>
    </row>
    <row r="339" spans="1:14" ht="47.25" x14ac:dyDescent="0.25">
      <c r="A339" s="367" t="s">
        <v>885</v>
      </c>
      <c r="B339" s="370" t="s">
        <v>345</v>
      </c>
      <c r="C339" s="202" t="s">
        <v>148</v>
      </c>
      <c r="D339" s="369" t="s">
        <v>123</v>
      </c>
      <c r="E339" s="202" t="s">
        <v>94</v>
      </c>
      <c r="F339" s="2">
        <v>903</v>
      </c>
      <c r="G339" s="9">
        <f>G338</f>
        <v>320.39999999999998</v>
      </c>
      <c r="H339" s="9">
        <f t="shared" ref="H339:I339" si="163">H338</f>
        <v>320.39999999999998</v>
      </c>
      <c r="I339" s="9">
        <f t="shared" si="163"/>
        <v>320.39999999999998</v>
      </c>
    </row>
    <row r="340" spans="1:14" ht="47.25" x14ac:dyDescent="0.25">
      <c r="A340" s="28" t="s">
        <v>279</v>
      </c>
      <c r="B340" s="370" t="s">
        <v>379</v>
      </c>
      <c r="C340" s="202" t="s">
        <v>148</v>
      </c>
      <c r="D340" s="369" t="s">
        <v>123</v>
      </c>
      <c r="E340" s="202"/>
      <c r="F340" s="2"/>
      <c r="G340" s="9">
        <f>G341</f>
        <v>302.39999999999998</v>
      </c>
      <c r="H340" s="9">
        <f t="shared" ref="H340:I341" si="164">H341</f>
        <v>302.39999999999998</v>
      </c>
      <c r="I340" s="9">
        <f t="shared" si="164"/>
        <v>302.39999999999998</v>
      </c>
    </row>
    <row r="341" spans="1:14" ht="47.25" x14ac:dyDescent="0.25">
      <c r="A341" s="20" t="s">
        <v>152</v>
      </c>
      <c r="B341" s="370" t="s">
        <v>379</v>
      </c>
      <c r="C341" s="202" t="s">
        <v>148</v>
      </c>
      <c r="D341" s="369" t="s">
        <v>123</v>
      </c>
      <c r="E341" s="202" t="s">
        <v>153</v>
      </c>
      <c r="F341" s="2"/>
      <c r="G341" s="9">
        <f>G342</f>
        <v>302.39999999999998</v>
      </c>
      <c r="H341" s="9">
        <f t="shared" si="164"/>
        <v>302.39999999999998</v>
      </c>
      <c r="I341" s="9">
        <f t="shared" si="164"/>
        <v>302.39999999999998</v>
      </c>
    </row>
    <row r="342" spans="1:14" ht="15.75" x14ac:dyDescent="0.25">
      <c r="A342" s="97" t="s">
        <v>154</v>
      </c>
      <c r="B342" s="370" t="s">
        <v>379</v>
      </c>
      <c r="C342" s="202" t="s">
        <v>148</v>
      </c>
      <c r="D342" s="369" t="s">
        <v>123</v>
      </c>
      <c r="E342" s="202" t="s">
        <v>155</v>
      </c>
      <c r="F342" s="2"/>
      <c r="G342" s="9">
        <f>'Пр.4 Ведом23-25'!G764</f>
        <v>302.39999999999998</v>
      </c>
      <c r="H342" s="9">
        <f>'Пр.4 Ведом23-25'!H764</f>
        <v>302.39999999999998</v>
      </c>
      <c r="I342" s="9">
        <f>'Пр.4 Ведом23-25'!I764</f>
        <v>302.39999999999998</v>
      </c>
    </row>
    <row r="343" spans="1:14" ht="31.5" x14ac:dyDescent="0.25">
      <c r="A343" s="97" t="s">
        <v>887</v>
      </c>
      <c r="B343" s="370" t="s">
        <v>379</v>
      </c>
      <c r="C343" s="202" t="s">
        <v>148</v>
      </c>
      <c r="D343" s="369" t="s">
        <v>123</v>
      </c>
      <c r="E343" s="202" t="s">
        <v>155</v>
      </c>
      <c r="F343" s="2">
        <v>906</v>
      </c>
      <c r="G343" s="9">
        <f>G342</f>
        <v>302.39999999999998</v>
      </c>
      <c r="H343" s="9">
        <f t="shared" ref="H343:I343" si="165">H342</f>
        <v>302.39999999999998</v>
      </c>
      <c r="I343" s="9">
        <f t="shared" si="165"/>
        <v>302.39999999999998</v>
      </c>
    </row>
    <row r="344" spans="1:14" s="366" customFormat="1" ht="15.75" x14ac:dyDescent="0.25">
      <c r="A344" s="23" t="s">
        <v>906</v>
      </c>
      <c r="B344" s="200"/>
      <c r="C344" s="6"/>
      <c r="D344" s="6"/>
      <c r="E344" s="6"/>
      <c r="F344" s="3"/>
      <c r="G344" s="35">
        <f>G46+G102+G262+G304+G322+G9+G38</f>
        <v>422028.42620000005</v>
      </c>
      <c r="H344" s="35">
        <f>H46+H102+H262+H304+H322+H9+H38</f>
        <v>415791.45624999993</v>
      </c>
      <c r="I344" s="35">
        <f>I46+I102+I262+I304+I322+I9+I38</f>
        <v>432674.78724999999</v>
      </c>
      <c r="J344" s="417"/>
      <c r="K344" s="417"/>
      <c r="L344" s="417"/>
      <c r="M344" s="417"/>
      <c r="N344" s="417"/>
    </row>
  </sheetData>
  <mergeCells count="14">
    <mergeCell ref="G7:I7"/>
    <mergeCell ref="F1:G1"/>
    <mergeCell ref="F2:G2"/>
    <mergeCell ref="F3:G3"/>
    <mergeCell ref="A5:I5"/>
    <mergeCell ref="A7:A8"/>
    <mergeCell ref="B7:B8"/>
    <mergeCell ref="C7:C8"/>
    <mergeCell ref="D7:D8"/>
    <mergeCell ref="E7:E8"/>
    <mergeCell ref="F7:F8"/>
    <mergeCell ref="H3:I3"/>
    <mergeCell ref="H2:I2"/>
    <mergeCell ref="H1:I1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8" zoomScale="80" zoomScaleNormal="100" zoomScaleSheetLayoutView="80" workbookViewId="0">
      <selection activeCell="M9" sqref="M9"/>
    </sheetView>
  </sheetViews>
  <sheetFormatPr defaultRowHeight="15" x14ac:dyDescent="0.25"/>
  <cols>
    <col min="1" max="1" width="44.28515625" customWidth="1"/>
    <col min="2" max="2" width="15.5703125" style="112" customWidth="1"/>
    <col min="3" max="3" width="7.140625" customWidth="1"/>
    <col min="4" max="4" width="6.28515625" customWidth="1"/>
    <col min="5" max="5" width="7.28515625" style="112" customWidth="1"/>
    <col min="6" max="6" width="10.140625" customWidth="1"/>
    <col min="7" max="9" width="12.5703125" style="15" customWidth="1"/>
  </cols>
  <sheetData>
    <row r="1" spans="1:9" ht="18.75" customHeight="1" x14ac:dyDescent="0.25">
      <c r="A1" s="526"/>
      <c r="B1" s="526"/>
      <c r="C1" s="526"/>
      <c r="D1" s="37"/>
      <c r="E1" s="37"/>
      <c r="F1" s="527"/>
      <c r="G1" s="527"/>
      <c r="H1" s="507" t="s">
        <v>1035</v>
      </c>
      <c r="I1" s="507"/>
    </row>
    <row r="2" spans="1:9" ht="18.75" customHeight="1" x14ac:dyDescent="0.25">
      <c r="A2" s="526"/>
      <c r="B2" s="526"/>
      <c r="C2" s="526"/>
      <c r="D2" s="37"/>
      <c r="E2" s="37"/>
      <c r="F2" s="527"/>
      <c r="G2" s="527"/>
      <c r="H2" s="507" t="s">
        <v>0</v>
      </c>
      <c r="I2" s="507"/>
    </row>
    <row r="3" spans="1:9" ht="15.75" x14ac:dyDescent="0.25">
      <c r="A3" s="37"/>
      <c r="B3" s="37"/>
      <c r="C3" s="37"/>
      <c r="D3" s="37"/>
      <c r="E3" s="37"/>
      <c r="F3" s="527"/>
      <c r="G3" s="527"/>
      <c r="H3" s="507" t="s">
        <v>1032</v>
      </c>
      <c r="I3" s="507"/>
    </row>
    <row r="4" spans="1:9" s="112" customFormat="1" ht="15.75" x14ac:dyDescent="0.25">
      <c r="A4" s="37"/>
      <c r="B4" s="37"/>
      <c r="C4" s="37"/>
      <c r="D4" s="37"/>
      <c r="E4" s="37"/>
      <c r="F4" s="37"/>
      <c r="G4" s="142"/>
      <c r="H4" s="404"/>
      <c r="I4" s="404"/>
    </row>
    <row r="5" spans="1:9" s="112" customFormat="1" ht="15.75" hidden="1" x14ac:dyDescent="0.25">
      <c r="A5" s="37"/>
      <c r="B5" s="37"/>
      <c r="C5" s="37"/>
      <c r="D5" s="37"/>
      <c r="E5" s="37"/>
      <c r="F5" s="37"/>
      <c r="G5" s="142"/>
      <c r="H5" s="404"/>
      <c r="I5" s="404"/>
    </row>
    <row r="6" spans="1:9" ht="14.45" customHeight="1" x14ac:dyDescent="0.25">
      <c r="A6" s="528" t="s">
        <v>1003</v>
      </c>
      <c r="B6" s="528"/>
      <c r="C6" s="528"/>
      <c r="D6" s="528"/>
      <c r="E6" s="528"/>
      <c r="F6" s="528"/>
      <c r="G6" s="528"/>
      <c r="H6" s="528"/>
      <c r="I6" s="528"/>
    </row>
    <row r="7" spans="1:9" ht="14.45" customHeight="1" x14ac:dyDescent="0.25">
      <c r="A7" s="528"/>
      <c r="B7" s="528"/>
      <c r="C7" s="528"/>
      <c r="D7" s="528"/>
      <c r="E7" s="528"/>
      <c r="F7" s="528"/>
      <c r="G7" s="528"/>
      <c r="H7" s="528"/>
      <c r="I7" s="528"/>
    </row>
    <row r="8" spans="1:9" ht="16.5" x14ac:dyDescent="0.25">
      <c r="A8" s="129"/>
      <c r="B8" s="129"/>
      <c r="C8" s="129"/>
      <c r="D8" s="129"/>
      <c r="E8" s="129"/>
      <c r="F8" s="129"/>
      <c r="G8" s="164"/>
      <c r="H8" s="164"/>
      <c r="I8" s="164"/>
    </row>
    <row r="9" spans="1:9" ht="15.75" x14ac:dyDescent="0.25">
      <c r="A9" s="37"/>
      <c r="B9" s="37"/>
      <c r="C9" s="37"/>
      <c r="D9" s="37"/>
      <c r="E9" s="37"/>
      <c r="F9" s="39"/>
      <c r="G9" s="155"/>
      <c r="H9" s="405"/>
      <c r="I9" s="405" t="s">
        <v>1</v>
      </c>
    </row>
    <row r="10" spans="1:9" s="232" customFormat="1" ht="15.75" x14ac:dyDescent="0.25">
      <c r="A10" s="529" t="s">
        <v>239</v>
      </c>
      <c r="B10" s="529" t="s">
        <v>507</v>
      </c>
      <c r="C10" s="529" t="s">
        <v>505</v>
      </c>
      <c r="D10" s="529" t="s">
        <v>80</v>
      </c>
      <c r="E10" s="529" t="s">
        <v>506</v>
      </c>
      <c r="F10" s="529" t="s">
        <v>78</v>
      </c>
      <c r="G10" s="495" t="s">
        <v>907</v>
      </c>
      <c r="H10" s="495"/>
      <c r="I10" s="495"/>
    </row>
    <row r="11" spans="1:9" ht="53.65" customHeight="1" x14ac:dyDescent="0.25">
      <c r="A11" s="529"/>
      <c r="B11" s="529"/>
      <c r="C11" s="529"/>
      <c r="D11" s="529"/>
      <c r="E11" s="529"/>
      <c r="F11" s="529"/>
      <c r="G11" s="165" t="s">
        <v>908</v>
      </c>
      <c r="H11" s="165" t="s">
        <v>909</v>
      </c>
      <c r="I11" s="165" t="s">
        <v>910</v>
      </c>
    </row>
    <row r="12" spans="1:9" s="112" customFormat="1" ht="33.4" customHeight="1" x14ac:dyDescent="0.25">
      <c r="A12" s="17" t="s">
        <v>139</v>
      </c>
      <c r="B12" s="14" t="s">
        <v>342</v>
      </c>
      <c r="C12" s="40"/>
      <c r="D12" s="40"/>
      <c r="E12" s="40"/>
      <c r="F12" s="40"/>
      <c r="G12" s="165">
        <f>G13</f>
        <v>11610.6</v>
      </c>
      <c r="H12" s="165">
        <f t="shared" ref="H12:I15" si="0">H13</f>
        <v>11610.6</v>
      </c>
      <c r="I12" s="165">
        <f t="shared" si="0"/>
        <v>11610.6</v>
      </c>
    </row>
    <row r="13" spans="1:9" s="112" customFormat="1" ht="18.399999999999999" customHeight="1" x14ac:dyDescent="0.25">
      <c r="A13" s="17" t="s">
        <v>136</v>
      </c>
      <c r="B13" s="14" t="s">
        <v>342</v>
      </c>
      <c r="C13" s="40">
        <v>10</v>
      </c>
      <c r="D13" s="40"/>
      <c r="E13" s="40"/>
      <c r="F13" s="40"/>
      <c r="G13" s="165">
        <f>G14</f>
        <v>11610.6</v>
      </c>
      <c r="H13" s="165">
        <f t="shared" si="0"/>
        <v>11610.6</v>
      </c>
      <c r="I13" s="165">
        <f t="shared" si="0"/>
        <v>11610.6</v>
      </c>
    </row>
    <row r="14" spans="1:9" s="112" customFormat="1" ht="18.399999999999999" customHeight="1" x14ac:dyDescent="0.25">
      <c r="A14" s="17" t="s">
        <v>138</v>
      </c>
      <c r="B14" s="14" t="s">
        <v>342</v>
      </c>
      <c r="C14" s="40">
        <v>10</v>
      </c>
      <c r="D14" s="25" t="s">
        <v>84</v>
      </c>
      <c r="E14" s="40"/>
      <c r="F14" s="40"/>
      <c r="G14" s="165">
        <f>G15</f>
        <v>11610.6</v>
      </c>
      <c r="H14" s="165">
        <f t="shared" si="0"/>
        <v>11610.6</v>
      </c>
      <c r="I14" s="165">
        <f t="shared" si="0"/>
        <v>11610.6</v>
      </c>
    </row>
    <row r="15" spans="1:9" s="112" customFormat="1" ht="28.15" customHeight="1" x14ac:dyDescent="0.25">
      <c r="A15" s="20" t="s">
        <v>140</v>
      </c>
      <c r="B15" s="14" t="s">
        <v>342</v>
      </c>
      <c r="C15" s="40">
        <v>10</v>
      </c>
      <c r="D15" s="25" t="s">
        <v>84</v>
      </c>
      <c r="E15" s="40">
        <v>300</v>
      </c>
      <c r="F15" s="40"/>
      <c r="G15" s="165">
        <f>G16</f>
        <v>11610.6</v>
      </c>
      <c r="H15" s="165">
        <f t="shared" si="0"/>
        <v>11610.6</v>
      </c>
      <c r="I15" s="165">
        <f t="shared" si="0"/>
        <v>11610.6</v>
      </c>
    </row>
    <row r="16" spans="1:9" s="112" customFormat="1" ht="34.700000000000003" customHeight="1" x14ac:dyDescent="0.25">
      <c r="A16" s="17" t="s">
        <v>175</v>
      </c>
      <c r="B16" s="14" t="s">
        <v>342</v>
      </c>
      <c r="C16" s="40">
        <v>10</v>
      </c>
      <c r="D16" s="25" t="s">
        <v>84</v>
      </c>
      <c r="E16" s="40">
        <v>310</v>
      </c>
      <c r="F16" s="40"/>
      <c r="G16" s="165">
        <f>'Пр.4 Ведом23-25'!G231</f>
        <v>11610.6</v>
      </c>
      <c r="H16" s="165">
        <f>'Пр.4 Ведом23-25'!H231</f>
        <v>11610.6</v>
      </c>
      <c r="I16" s="165">
        <f>'Пр.4 Ведом23-25'!I231</f>
        <v>11610.6</v>
      </c>
    </row>
    <row r="17" spans="1:9" s="112" customFormat="1" ht="37.35" customHeight="1" x14ac:dyDescent="0.25">
      <c r="A17" s="154" t="s">
        <v>104</v>
      </c>
      <c r="B17" s="14" t="s">
        <v>342</v>
      </c>
      <c r="C17" s="40">
        <v>10</v>
      </c>
      <c r="D17" s="25" t="s">
        <v>84</v>
      </c>
      <c r="E17" s="40">
        <v>310</v>
      </c>
      <c r="F17" s="40">
        <v>902</v>
      </c>
      <c r="G17" s="165">
        <f>G12</f>
        <v>11610.6</v>
      </c>
      <c r="H17" s="165">
        <f t="shared" ref="H17:I17" si="1">H12</f>
        <v>11610.6</v>
      </c>
      <c r="I17" s="165">
        <f t="shared" si="1"/>
        <v>11610.6</v>
      </c>
    </row>
    <row r="18" spans="1:9" s="112" customFormat="1" ht="63" hidden="1" x14ac:dyDescent="0.25">
      <c r="A18" s="124" t="s">
        <v>464</v>
      </c>
      <c r="B18" s="14" t="s">
        <v>475</v>
      </c>
      <c r="C18" s="25"/>
      <c r="D18" s="25"/>
      <c r="E18" s="25"/>
      <c r="F18" s="4"/>
      <c r="G18" s="5">
        <f>G19</f>
        <v>0</v>
      </c>
      <c r="H18" s="196">
        <f t="shared" ref="H18:I22" si="2">H19</f>
        <v>0</v>
      </c>
      <c r="I18" s="196">
        <f t="shared" si="2"/>
        <v>0</v>
      </c>
    </row>
    <row r="19" spans="1:9" s="112" customFormat="1" ht="15.75" hidden="1" x14ac:dyDescent="0.25">
      <c r="A19" s="28" t="s">
        <v>147</v>
      </c>
      <c r="B19" s="14" t="s">
        <v>475</v>
      </c>
      <c r="C19" s="25" t="s">
        <v>148</v>
      </c>
      <c r="D19" s="25"/>
      <c r="E19" s="107"/>
      <c r="F19" s="4"/>
      <c r="G19" s="5">
        <f>G20</f>
        <v>0</v>
      </c>
      <c r="H19" s="196">
        <f t="shared" si="2"/>
        <v>0</v>
      </c>
      <c r="I19" s="196">
        <f t="shared" si="2"/>
        <v>0</v>
      </c>
    </row>
    <row r="20" spans="1:9" s="112" customFormat="1" ht="31.5" hidden="1" x14ac:dyDescent="0.25">
      <c r="A20" s="28" t="s">
        <v>196</v>
      </c>
      <c r="B20" s="14" t="s">
        <v>475</v>
      </c>
      <c r="C20" s="25" t="s">
        <v>148</v>
      </c>
      <c r="D20" s="25" t="s">
        <v>148</v>
      </c>
      <c r="E20" s="107"/>
      <c r="F20" s="4"/>
      <c r="G20" s="5">
        <f>G21</f>
        <v>0</v>
      </c>
      <c r="H20" s="196">
        <f t="shared" si="2"/>
        <v>0</v>
      </c>
      <c r="I20" s="196">
        <f t="shared" si="2"/>
        <v>0</v>
      </c>
    </row>
    <row r="21" spans="1:9" ht="31.5" hidden="1" x14ac:dyDescent="0.25">
      <c r="A21" s="20" t="s">
        <v>140</v>
      </c>
      <c r="B21" s="14" t="s">
        <v>475</v>
      </c>
      <c r="C21" s="25" t="s">
        <v>148</v>
      </c>
      <c r="D21" s="25" t="s">
        <v>148</v>
      </c>
      <c r="E21" s="25" t="s">
        <v>141</v>
      </c>
      <c r="F21" s="4"/>
      <c r="G21" s="5">
        <f>G22</f>
        <v>0</v>
      </c>
      <c r="H21" s="196">
        <f t="shared" si="2"/>
        <v>0</v>
      </c>
      <c r="I21" s="196">
        <f t="shared" si="2"/>
        <v>0</v>
      </c>
    </row>
    <row r="22" spans="1:9" ht="38.1" hidden="1" customHeight="1" x14ac:dyDescent="0.25">
      <c r="A22" s="20" t="s">
        <v>559</v>
      </c>
      <c r="B22" s="14" t="s">
        <v>475</v>
      </c>
      <c r="C22" s="25" t="s">
        <v>148</v>
      </c>
      <c r="D22" s="25" t="s">
        <v>148</v>
      </c>
      <c r="E22" s="25" t="s">
        <v>558</v>
      </c>
      <c r="F22" s="4"/>
      <c r="G22" s="5">
        <f>G23</f>
        <v>0</v>
      </c>
      <c r="H22" s="196">
        <f t="shared" si="2"/>
        <v>0</v>
      </c>
      <c r="I22" s="196">
        <f t="shared" si="2"/>
        <v>0</v>
      </c>
    </row>
    <row r="23" spans="1:9" s="112" customFormat="1" ht="46.9" hidden="1" customHeight="1" x14ac:dyDescent="0.25">
      <c r="A23" s="28" t="s">
        <v>246</v>
      </c>
      <c r="B23" s="14" t="s">
        <v>475</v>
      </c>
      <c r="C23" s="25" t="s">
        <v>148</v>
      </c>
      <c r="D23" s="25" t="s">
        <v>148</v>
      </c>
      <c r="E23" s="25" t="s">
        <v>558</v>
      </c>
      <c r="F23" s="4">
        <v>903</v>
      </c>
      <c r="G23" s="5"/>
      <c r="H23" s="196"/>
      <c r="I23" s="196"/>
    </row>
    <row r="24" spans="1:9" s="112" customFormat="1" ht="18.399999999999999" customHeight="1" x14ac:dyDescent="0.25">
      <c r="A24" s="17" t="s">
        <v>466</v>
      </c>
      <c r="B24" s="14" t="s">
        <v>361</v>
      </c>
      <c r="C24" s="25"/>
      <c r="D24" s="25"/>
      <c r="E24" s="25"/>
      <c r="F24" s="4"/>
      <c r="G24" s="5">
        <f>G25</f>
        <v>220</v>
      </c>
      <c r="H24" s="196">
        <f t="shared" ref="H24:I28" si="3">H25</f>
        <v>220</v>
      </c>
      <c r="I24" s="196">
        <f t="shared" si="3"/>
        <v>0</v>
      </c>
    </row>
    <row r="25" spans="1:9" s="112" customFormat="1" ht="20.25" customHeight="1" x14ac:dyDescent="0.25">
      <c r="A25" s="17" t="s">
        <v>500</v>
      </c>
      <c r="B25" s="14" t="s">
        <v>361</v>
      </c>
      <c r="C25" s="25" t="s">
        <v>137</v>
      </c>
      <c r="D25" s="25"/>
      <c r="E25" s="25"/>
      <c r="F25" s="4"/>
      <c r="G25" s="5">
        <f>G26</f>
        <v>220</v>
      </c>
      <c r="H25" s="196">
        <f t="shared" si="3"/>
        <v>220</v>
      </c>
      <c r="I25" s="196">
        <f t="shared" si="3"/>
        <v>0</v>
      </c>
    </row>
    <row r="26" spans="1:9" s="112" customFormat="1" ht="19.7" customHeight="1" x14ac:dyDescent="0.25">
      <c r="A26" s="20" t="s">
        <v>144</v>
      </c>
      <c r="B26" s="14" t="s">
        <v>361</v>
      </c>
      <c r="C26" s="25" t="s">
        <v>137</v>
      </c>
      <c r="D26" s="25" t="s">
        <v>123</v>
      </c>
      <c r="E26" s="25"/>
      <c r="F26" s="4"/>
      <c r="G26" s="5">
        <f>G27</f>
        <v>220</v>
      </c>
      <c r="H26" s="196">
        <f t="shared" si="3"/>
        <v>220</v>
      </c>
      <c r="I26" s="196">
        <f t="shared" si="3"/>
        <v>0</v>
      </c>
    </row>
    <row r="27" spans="1:9" s="112" customFormat="1" ht="33.75" customHeight="1" x14ac:dyDescent="0.25">
      <c r="A27" s="17" t="s">
        <v>140</v>
      </c>
      <c r="B27" s="14" t="s">
        <v>361</v>
      </c>
      <c r="C27" s="25" t="s">
        <v>137</v>
      </c>
      <c r="D27" s="25" t="s">
        <v>123</v>
      </c>
      <c r="E27" s="25" t="s">
        <v>141</v>
      </c>
      <c r="F27" s="4"/>
      <c r="G27" s="5">
        <f>G28</f>
        <v>220</v>
      </c>
      <c r="H27" s="196">
        <f t="shared" si="3"/>
        <v>220</v>
      </c>
      <c r="I27" s="196">
        <f t="shared" si="3"/>
        <v>0</v>
      </c>
    </row>
    <row r="28" spans="1:9" s="112" customFormat="1" ht="31.9" customHeight="1" x14ac:dyDescent="0.25">
      <c r="A28" s="17" t="s">
        <v>175</v>
      </c>
      <c r="B28" s="14" t="s">
        <v>361</v>
      </c>
      <c r="C28" s="25" t="s">
        <v>137</v>
      </c>
      <c r="D28" s="25" t="s">
        <v>123</v>
      </c>
      <c r="E28" s="25" t="s">
        <v>176</v>
      </c>
      <c r="F28" s="4"/>
      <c r="G28" s="5">
        <f>G29</f>
        <v>220</v>
      </c>
      <c r="H28" s="196">
        <f t="shared" si="3"/>
        <v>220</v>
      </c>
      <c r="I28" s="196">
        <f t="shared" si="3"/>
        <v>0</v>
      </c>
    </row>
    <row r="29" spans="1:9" s="112" customFormat="1" ht="55.7" customHeight="1" x14ac:dyDescent="0.25">
      <c r="A29" s="28" t="s">
        <v>246</v>
      </c>
      <c r="B29" s="14" t="s">
        <v>361</v>
      </c>
      <c r="C29" s="25" t="s">
        <v>137</v>
      </c>
      <c r="D29" s="25" t="s">
        <v>123</v>
      </c>
      <c r="E29" s="25" t="s">
        <v>176</v>
      </c>
      <c r="F29" s="4">
        <v>903</v>
      </c>
      <c r="G29" s="5">
        <f>'Пр.4 Ведом23-25'!G530</f>
        <v>220</v>
      </c>
      <c r="H29" s="196">
        <f>'Пр.4 Ведом23-25'!H530</f>
        <v>220</v>
      </c>
      <c r="I29" s="196">
        <f>'Пр.4 Ведом23-25'!I530</f>
        <v>0</v>
      </c>
    </row>
    <row r="30" spans="1:9" s="112" customFormat="1" ht="61.15" customHeight="1" x14ac:dyDescent="0.25">
      <c r="A30" s="61" t="s">
        <v>469</v>
      </c>
      <c r="B30" s="14" t="s">
        <v>363</v>
      </c>
      <c r="C30" s="25"/>
      <c r="D30" s="25"/>
      <c r="E30" s="25"/>
      <c r="F30" s="4"/>
      <c r="G30" s="5">
        <f>G31</f>
        <v>630</v>
      </c>
      <c r="H30" s="196">
        <f t="shared" ref="H30:I34" si="4">H31</f>
        <v>630</v>
      </c>
      <c r="I30" s="196">
        <f t="shared" si="4"/>
        <v>0</v>
      </c>
    </row>
    <row r="31" spans="1:9" ht="15.75" x14ac:dyDescent="0.25">
      <c r="A31" s="46" t="s">
        <v>136</v>
      </c>
      <c r="B31" s="14" t="s">
        <v>363</v>
      </c>
      <c r="C31" s="8" t="s">
        <v>137</v>
      </c>
      <c r="D31" s="8"/>
      <c r="E31" s="8"/>
      <c r="F31" s="8"/>
      <c r="G31" s="9">
        <f>G32</f>
        <v>630</v>
      </c>
      <c r="H31" s="9">
        <f t="shared" si="4"/>
        <v>630</v>
      </c>
      <c r="I31" s="9">
        <f t="shared" si="4"/>
        <v>0</v>
      </c>
    </row>
    <row r="32" spans="1:9" ht="19.149999999999999" customHeight="1" x14ac:dyDescent="0.25">
      <c r="A32" s="20" t="s">
        <v>144</v>
      </c>
      <c r="B32" s="14" t="s">
        <v>363</v>
      </c>
      <c r="C32" s="25" t="s">
        <v>137</v>
      </c>
      <c r="D32" s="25" t="s">
        <v>123</v>
      </c>
      <c r="E32" s="25"/>
      <c r="F32" s="4"/>
      <c r="G32" s="5">
        <f>G33</f>
        <v>630</v>
      </c>
      <c r="H32" s="196">
        <f t="shared" si="4"/>
        <v>630</v>
      </c>
      <c r="I32" s="196">
        <f t="shared" si="4"/>
        <v>0</v>
      </c>
    </row>
    <row r="33" spans="1:9" ht="31.5" x14ac:dyDescent="0.25">
      <c r="A33" s="20" t="s">
        <v>140</v>
      </c>
      <c r="B33" s="14" t="s">
        <v>363</v>
      </c>
      <c r="C33" s="25" t="s">
        <v>137</v>
      </c>
      <c r="D33" s="25" t="s">
        <v>123</v>
      </c>
      <c r="E33" s="25" t="s">
        <v>141</v>
      </c>
      <c r="F33" s="4"/>
      <c r="G33" s="5">
        <f>G34</f>
        <v>630</v>
      </c>
      <c r="H33" s="196">
        <f t="shared" si="4"/>
        <v>630</v>
      </c>
      <c r="I33" s="196">
        <f t="shared" si="4"/>
        <v>0</v>
      </c>
    </row>
    <row r="34" spans="1:9" ht="31.5" x14ac:dyDescent="0.25">
      <c r="A34" s="20" t="s">
        <v>175</v>
      </c>
      <c r="B34" s="14" t="s">
        <v>363</v>
      </c>
      <c r="C34" s="25" t="s">
        <v>137</v>
      </c>
      <c r="D34" s="25" t="s">
        <v>123</v>
      </c>
      <c r="E34" s="47" t="s">
        <v>176</v>
      </c>
      <c r="F34" s="4"/>
      <c r="G34" s="5">
        <f>G35</f>
        <v>630</v>
      </c>
      <c r="H34" s="196">
        <f t="shared" si="4"/>
        <v>630</v>
      </c>
      <c r="I34" s="196">
        <f t="shared" si="4"/>
        <v>0</v>
      </c>
    </row>
    <row r="35" spans="1:9" s="112" customFormat="1" ht="46.9" customHeight="1" x14ac:dyDescent="0.25">
      <c r="A35" s="28" t="s">
        <v>246</v>
      </c>
      <c r="B35" s="14" t="s">
        <v>363</v>
      </c>
      <c r="C35" s="25" t="s">
        <v>137</v>
      </c>
      <c r="D35" s="25" t="s">
        <v>123</v>
      </c>
      <c r="E35" s="47" t="s">
        <v>176</v>
      </c>
      <c r="F35" s="4">
        <v>903</v>
      </c>
      <c r="G35" s="5">
        <f>'Пр.4 Ведом23-25'!G520</f>
        <v>630</v>
      </c>
      <c r="H35" s="196">
        <f>'Пр.4 Ведом23-25'!H520</f>
        <v>630</v>
      </c>
      <c r="I35" s="196">
        <f>'Пр.4 Ведом23-25'!I520</f>
        <v>0</v>
      </c>
    </row>
    <row r="36" spans="1:9" ht="31.5" x14ac:dyDescent="0.25">
      <c r="A36" s="17" t="s">
        <v>432</v>
      </c>
      <c r="B36" s="14" t="s">
        <v>364</v>
      </c>
      <c r="C36" s="25"/>
      <c r="D36" s="25"/>
      <c r="E36" s="25"/>
      <c r="F36" s="4"/>
      <c r="G36" s="5">
        <f>G37</f>
        <v>157</v>
      </c>
      <c r="H36" s="196">
        <f t="shared" ref="H36:I40" si="5">H37</f>
        <v>257</v>
      </c>
      <c r="I36" s="196">
        <f t="shared" si="5"/>
        <v>257</v>
      </c>
    </row>
    <row r="37" spans="1:9" s="112" customFormat="1" ht="15.75" x14ac:dyDescent="0.25">
      <c r="A37" s="46" t="s">
        <v>136</v>
      </c>
      <c r="B37" s="14" t="s">
        <v>364</v>
      </c>
      <c r="C37" s="25" t="s">
        <v>137</v>
      </c>
      <c r="D37" s="25"/>
      <c r="E37" s="25"/>
      <c r="F37" s="4"/>
      <c r="G37" s="5">
        <f>G38</f>
        <v>157</v>
      </c>
      <c r="H37" s="196">
        <f t="shared" si="5"/>
        <v>257</v>
      </c>
      <c r="I37" s="196">
        <f t="shared" si="5"/>
        <v>257</v>
      </c>
    </row>
    <row r="38" spans="1:9" ht="17.649999999999999" customHeight="1" x14ac:dyDescent="0.25">
      <c r="A38" s="20" t="s">
        <v>144</v>
      </c>
      <c r="B38" s="14" t="s">
        <v>364</v>
      </c>
      <c r="C38" s="25" t="s">
        <v>137</v>
      </c>
      <c r="D38" s="25" t="s">
        <v>123</v>
      </c>
      <c r="E38" s="25"/>
      <c r="F38" s="4"/>
      <c r="G38" s="5">
        <f>G39</f>
        <v>157</v>
      </c>
      <c r="H38" s="196">
        <f t="shared" si="5"/>
        <v>257</v>
      </c>
      <c r="I38" s="196">
        <f t="shared" si="5"/>
        <v>257</v>
      </c>
    </row>
    <row r="39" spans="1:9" ht="31.5" x14ac:dyDescent="0.25">
      <c r="A39" s="20" t="s">
        <v>140</v>
      </c>
      <c r="B39" s="14" t="s">
        <v>364</v>
      </c>
      <c r="C39" s="25" t="s">
        <v>137</v>
      </c>
      <c r="D39" s="25" t="s">
        <v>123</v>
      </c>
      <c r="E39" s="25" t="s">
        <v>141</v>
      </c>
      <c r="F39" s="4"/>
      <c r="G39" s="5">
        <f>G40</f>
        <v>157</v>
      </c>
      <c r="H39" s="196">
        <f t="shared" si="5"/>
        <v>257</v>
      </c>
      <c r="I39" s="196">
        <f t="shared" si="5"/>
        <v>257</v>
      </c>
    </row>
    <row r="40" spans="1:9" ht="31.5" x14ac:dyDescent="0.25">
      <c r="A40" s="20" t="s">
        <v>175</v>
      </c>
      <c r="B40" s="14" t="s">
        <v>364</v>
      </c>
      <c r="C40" s="25" t="s">
        <v>137</v>
      </c>
      <c r="D40" s="25" t="s">
        <v>123</v>
      </c>
      <c r="E40" s="25" t="s">
        <v>176</v>
      </c>
      <c r="F40" s="4"/>
      <c r="G40" s="5">
        <f>G41</f>
        <v>157</v>
      </c>
      <c r="H40" s="196">
        <f t="shared" si="5"/>
        <v>257</v>
      </c>
      <c r="I40" s="196">
        <f t="shared" si="5"/>
        <v>257</v>
      </c>
    </row>
    <row r="41" spans="1:9" s="112" customFormat="1" ht="57.2" customHeight="1" x14ac:dyDescent="0.25">
      <c r="A41" s="28" t="s">
        <v>246</v>
      </c>
      <c r="B41" s="14" t="s">
        <v>364</v>
      </c>
      <c r="C41" s="25" t="s">
        <v>137</v>
      </c>
      <c r="D41" s="25" t="s">
        <v>123</v>
      </c>
      <c r="E41" s="25" t="s">
        <v>176</v>
      </c>
      <c r="F41" s="4">
        <v>903</v>
      </c>
      <c r="G41" s="5">
        <f>'Пр.4 Ведом23-25'!G526</f>
        <v>157</v>
      </c>
      <c r="H41" s="196">
        <f>'Пр.4 Ведом23-25'!H526</f>
        <v>257</v>
      </c>
      <c r="I41" s="196">
        <f>'Пр.4 Ведом23-25'!I526</f>
        <v>257</v>
      </c>
    </row>
    <row r="42" spans="1:9" s="112" customFormat="1" ht="63" hidden="1" x14ac:dyDescent="0.25">
      <c r="A42" s="17" t="s">
        <v>470</v>
      </c>
      <c r="B42" s="14" t="s">
        <v>365</v>
      </c>
      <c r="C42" s="25"/>
      <c r="D42" s="25"/>
      <c r="E42" s="25"/>
      <c r="F42" s="4"/>
      <c r="G42" s="5">
        <f>G43</f>
        <v>0</v>
      </c>
      <c r="H42" s="196">
        <f t="shared" ref="H42:I45" si="6">H43</f>
        <v>0</v>
      </c>
      <c r="I42" s="196">
        <f t="shared" si="6"/>
        <v>0</v>
      </c>
    </row>
    <row r="43" spans="1:9" s="112" customFormat="1" ht="15.75" hidden="1" x14ac:dyDescent="0.25">
      <c r="A43" s="46" t="s">
        <v>136</v>
      </c>
      <c r="B43" s="14" t="s">
        <v>365</v>
      </c>
      <c r="C43" s="25" t="s">
        <v>137</v>
      </c>
      <c r="D43" s="25"/>
      <c r="E43" s="25"/>
      <c r="F43" s="4"/>
      <c r="G43" s="5">
        <f>G44</f>
        <v>0</v>
      </c>
      <c r="H43" s="196">
        <f t="shared" si="6"/>
        <v>0</v>
      </c>
      <c r="I43" s="196">
        <f t="shared" si="6"/>
        <v>0</v>
      </c>
    </row>
    <row r="44" spans="1:9" ht="15.75" hidden="1" x14ac:dyDescent="0.25">
      <c r="A44" s="20" t="s">
        <v>144</v>
      </c>
      <c r="B44" s="14" t="s">
        <v>365</v>
      </c>
      <c r="C44" s="25" t="s">
        <v>137</v>
      </c>
      <c r="D44" s="25" t="s">
        <v>123</v>
      </c>
      <c r="E44" s="25"/>
      <c r="F44" s="4">
        <v>903</v>
      </c>
      <c r="G44" s="5">
        <f>G45</f>
        <v>0</v>
      </c>
      <c r="H44" s="196">
        <f t="shared" si="6"/>
        <v>0</v>
      </c>
      <c r="I44" s="196">
        <f t="shared" si="6"/>
        <v>0</v>
      </c>
    </row>
    <row r="45" spans="1:9" ht="31.5" hidden="1" x14ac:dyDescent="0.25">
      <c r="A45" s="20" t="s">
        <v>140</v>
      </c>
      <c r="B45" s="14" t="s">
        <v>365</v>
      </c>
      <c r="C45" s="25" t="s">
        <v>137</v>
      </c>
      <c r="D45" s="25" t="s">
        <v>123</v>
      </c>
      <c r="E45" s="25" t="s">
        <v>141</v>
      </c>
      <c r="F45" s="4">
        <v>903</v>
      </c>
      <c r="G45" s="5">
        <f>G46</f>
        <v>0</v>
      </c>
      <c r="H45" s="196">
        <f t="shared" si="6"/>
        <v>0</v>
      </c>
      <c r="I45" s="196">
        <f t="shared" si="6"/>
        <v>0</v>
      </c>
    </row>
    <row r="46" spans="1:9" ht="31.5" hidden="1" x14ac:dyDescent="0.25">
      <c r="A46" s="20" t="s">
        <v>175</v>
      </c>
      <c r="B46" s="14" t="s">
        <v>365</v>
      </c>
      <c r="C46" s="25" t="s">
        <v>137</v>
      </c>
      <c r="D46" s="25" t="s">
        <v>123</v>
      </c>
      <c r="E46" s="25" t="s">
        <v>176</v>
      </c>
      <c r="F46" s="4">
        <v>903</v>
      </c>
      <c r="G46" s="5"/>
      <c r="H46" s="196"/>
      <c r="I46" s="196"/>
    </row>
    <row r="47" spans="1:9" s="112" customFormat="1" ht="47.25" hidden="1" x14ac:dyDescent="0.25">
      <c r="A47" s="28" t="s">
        <v>246</v>
      </c>
      <c r="B47" s="14" t="s">
        <v>365</v>
      </c>
      <c r="C47" s="25" t="s">
        <v>137</v>
      </c>
      <c r="D47" s="25" t="s">
        <v>123</v>
      </c>
      <c r="E47" s="25" t="s">
        <v>176</v>
      </c>
      <c r="F47" s="4">
        <v>903</v>
      </c>
      <c r="G47" s="5"/>
      <c r="H47" s="196"/>
      <c r="I47" s="196"/>
    </row>
    <row r="48" spans="1:9" ht="15.75" x14ac:dyDescent="0.25">
      <c r="A48" s="26" t="s">
        <v>911</v>
      </c>
      <c r="B48" s="130"/>
      <c r="C48" s="130"/>
      <c r="D48" s="130"/>
      <c r="E48" s="130"/>
      <c r="F48" s="26"/>
      <c r="G48" s="35">
        <f>G18+G24+G30+G36+G42+G12</f>
        <v>12617.6</v>
      </c>
      <c r="H48" s="35">
        <f t="shared" ref="H48:I48" si="7">H18+H24+H30+H36+H42+H12</f>
        <v>12717.6</v>
      </c>
      <c r="I48" s="35">
        <f t="shared" si="7"/>
        <v>11867.6</v>
      </c>
    </row>
  </sheetData>
  <mergeCells count="15">
    <mergeCell ref="F10:F11"/>
    <mergeCell ref="G10:I10"/>
    <mergeCell ref="A10:A11"/>
    <mergeCell ref="B10:B11"/>
    <mergeCell ref="C10:C11"/>
    <mergeCell ref="D10:D11"/>
    <mergeCell ref="E10:E11"/>
    <mergeCell ref="A1:C2"/>
    <mergeCell ref="F2:G2"/>
    <mergeCell ref="F1:G1"/>
    <mergeCell ref="F3:G3"/>
    <mergeCell ref="A6:I7"/>
    <mergeCell ref="H3:I3"/>
    <mergeCell ref="H2:I2"/>
    <mergeCell ref="H1:I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3" zoomScaleNormal="100" zoomScaleSheetLayoutView="93" workbookViewId="0">
      <selection activeCell="I7" sqref="I7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  <col min="4" max="5" width="18.85546875" style="232" customWidth="1"/>
  </cols>
  <sheetData>
    <row r="1" spans="1:6" ht="15.75" x14ac:dyDescent="0.25">
      <c r="A1" s="11"/>
      <c r="C1" s="108"/>
      <c r="D1" s="532" t="s">
        <v>1085</v>
      </c>
      <c r="E1" s="532"/>
    </row>
    <row r="2" spans="1:6" ht="15.75" x14ac:dyDescent="0.25">
      <c r="A2" s="11"/>
      <c r="B2" s="11"/>
      <c r="C2" s="108"/>
      <c r="D2" s="532" t="s">
        <v>1086</v>
      </c>
      <c r="E2" s="532"/>
    </row>
    <row r="3" spans="1:6" ht="15.75" x14ac:dyDescent="0.25">
      <c r="A3" s="11"/>
      <c r="B3" s="11"/>
      <c r="C3" s="185"/>
      <c r="D3" s="531" t="s">
        <v>1108</v>
      </c>
      <c r="E3" s="531"/>
    </row>
    <row r="4" spans="1:6" s="112" customFormat="1" ht="15.75" x14ac:dyDescent="0.25">
      <c r="A4" s="11"/>
      <c r="B4" s="11"/>
      <c r="C4" s="171"/>
      <c r="D4" s="171"/>
      <c r="E4" s="171"/>
    </row>
    <row r="5" spans="1:6" ht="33" customHeight="1" x14ac:dyDescent="0.25">
      <c r="A5" s="530" t="s">
        <v>1093</v>
      </c>
      <c r="B5" s="530"/>
      <c r="C5" s="530"/>
      <c r="D5" s="530"/>
      <c r="E5" s="530"/>
    </row>
    <row r="6" spans="1:6" ht="15.75" x14ac:dyDescent="0.25">
      <c r="A6" s="48"/>
      <c r="B6" s="48"/>
    </row>
    <row r="7" spans="1:6" ht="15.75" x14ac:dyDescent="0.25">
      <c r="A7" s="11"/>
      <c r="B7" s="11"/>
      <c r="C7" s="49"/>
      <c r="D7" s="49"/>
      <c r="E7" s="49" t="s">
        <v>1</v>
      </c>
    </row>
    <row r="8" spans="1:6" ht="28.5" customHeight="1" x14ac:dyDescent="0.25">
      <c r="A8" s="45" t="s">
        <v>247</v>
      </c>
      <c r="B8" s="45" t="s">
        <v>248</v>
      </c>
      <c r="C8" s="92" t="s">
        <v>621</v>
      </c>
      <c r="D8" s="92" t="s">
        <v>775</v>
      </c>
      <c r="E8" s="92" t="s">
        <v>1066</v>
      </c>
    </row>
    <row r="9" spans="1:6" ht="33" x14ac:dyDescent="0.25">
      <c r="A9" s="50" t="s">
        <v>249</v>
      </c>
      <c r="B9" s="51" t="s">
        <v>250</v>
      </c>
      <c r="C9" s="167">
        <f>C10-C12</f>
        <v>46679.921480000019</v>
      </c>
      <c r="D9" s="167">
        <f t="shared" ref="D9:E9" si="0">D10-D12</f>
        <v>19867.198850000044</v>
      </c>
      <c r="E9" s="167">
        <f t="shared" si="0"/>
        <v>20861.693450000021</v>
      </c>
    </row>
    <row r="10" spans="1:6" ht="33" customHeight="1" x14ac:dyDescent="0.25">
      <c r="A10" s="52" t="s">
        <v>251</v>
      </c>
      <c r="B10" s="53" t="s">
        <v>252</v>
      </c>
      <c r="C10" s="168">
        <f>C11</f>
        <v>51076.73</v>
      </c>
      <c r="D10" s="168">
        <f t="shared" ref="D10:E10" si="1">D11</f>
        <v>0</v>
      </c>
      <c r="E10" s="168">
        <f t="shared" si="1"/>
        <v>0</v>
      </c>
    </row>
    <row r="11" spans="1:6" ht="30" customHeight="1" x14ac:dyDescent="0.25">
      <c r="A11" s="54" t="s">
        <v>1025</v>
      </c>
      <c r="B11" s="55" t="s">
        <v>1026</v>
      </c>
      <c r="C11" s="169">
        <v>51076.73</v>
      </c>
      <c r="D11" s="169">
        <v>0</v>
      </c>
      <c r="E11" s="169">
        <v>0</v>
      </c>
      <c r="F11" t="s">
        <v>1095</v>
      </c>
    </row>
    <row r="12" spans="1:6" ht="32.25" customHeight="1" x14ac:dyDescent="0.25">
      <c r="A12" s="52" t="s">
        <v>253</v>
      </c>
      <c r="B12" s="53" t="s">
        <v>254</v>
      </c>
      <c r="C12" s="167">
        <f>C13</f>
        <v>4396.8085199999841</v>
      </c>
      <c r="D12" s="167">
        <f t="shared" ref="D12:E12" si="2">D13</f>
        <v>-19867.198850000044</v>
      </c>
      <c r="E12" s="167">
        <f t="shared" si="2"/>
        <v>-20861.693450000021</v>
      </c>
    </row>
    <row r="13" spans="1:6" ht="32.65" customHeight="1" x14ac:dyDescent="0.25">
      <c r="A13" s="54" t="s">
        <v>1028</v>
      </c>
      <c r="B13" s="55" t="s">
        <v>1027</v>
      </c>
      <c r="C13" s="169">
        <f>C11+C19</f>
        <v>4396.8085199999841</v>
      </c>
      <c r="D13" s="169">
        <f t="shared" ref="D13:E13" si="3">D11+D19</f>
        <v>-19867.198850000044</v>
      </c>
      <c r="E13" s="169">
        <f t="shared" si="3"/>
        <v>-20861.693450000021</v>
      </c>
    </row>
    <row r="14" spans="1:6" ht="16.5" x14ac:dyDescent="0.25">
      <c r="A14" s="52" t="s">
        <v>245</v>
      </c>
      <c r="B14" s="55"/>
      <c r="C14" s="170">
        <f>C11-C13</f>
        <v>46679.921480000019</v>
      </c>
      <c r="D14" s="170">
        <f t="shared" ref="D14:E14" si="4">D11-D13</f>
        <v>19867.198850000044</v>
      </c>
      <c r="E14" s="170">
        <f t="shared" si="4"/>
        <v>20861.693450000021</v>
      </c>
    </row>
    <row r="16" spans="1:6" x14ac:dyDescent="0.25">
      <c r="A16" s="533" t="s">
        <v>1036</v>
      </c>
      <c r="B16" s="533"/>
      <c r="C16" s="533"/>
      <c r="D16" s="533"/>
      <c r="E16" s="533"/>
    </row>
    <row r="17" spans="2:5" hidden="1" x14ac:dyDescent="0.25">
      <c r="B17" t="s">
        <v>255</v>
      </c>
      <c r="C17">
        <f>'пр.1дох.23-25'!C157</f>
        <v>918864.76332999999</v>
      </c>
      <c r="D17" s="232">
        <f>'пр.1дох.23-25'!D157</f>
        <v>872326.75236999989</v>
      </c>
      <c r="E17" s="232">
        <f>'пр.1дох.23-25'!E157</f>
        <v>907474.54108999996</v>
      </c>
    </row>
    <row r="18" spans="2:5" hidden="1" x14ac:dyDescent="0.25">
      <c r="B18" t="s">
        <v>256</v>
      </c>
      <c r="C18" s="125">
        <f>'Пр.4 Ведом23-25'!G1204</f>
        <v>965544.68481000001</v>
      </c>
      <c r="D18" s="125">
        <f>'Пр.4 Ведом23-25'!H1204</f>
        <v>892193.95121999993</v>
      </c>
      <c r="E18" s="125">
        <f>'Пр.4 Ведом23-25'!I1204</f>
        <v>928336.23453999998</v>
      </c>
    </row>
    <row r="19" spans="2:5" hidden="1" x14ac:dyDescent="0.25">
      <c r="B19" t="s">
        <v>257</v>
      </c>
      <c r="C19" s="15">
        <f>C17-C18</f>
        <v>-46679.921480000019</v>
      </c>
      <c r="D19" s="15">
        <f t="shared" ref="D19:E19" si="5">D17-D18</f>
        <v>-19867.198850000044</v>
      </c>
      <c r="E19" s="15">
        <f t="shared" si="5"/>
        <v>-20861.693450000021</v>
      </c>
    </row>
    <row r="20" spans="2:5" hidden="1" x14ac:dyDescent="0.25">
      <c r="D20" s="232">
        <v>19867.14</v>
      </c>
      <c r="E20" s="232">
        <v>20861.59</v>
      </c>
    </row>
    <row r="21" spans="2:5" hidden="1" x14ac:dyDescent="0.25">
      <c r="C21">
        <v>51076.73343</v>
      </c>
    </row>
    <row r="22" spans="2:5" hidden="1" x14ac:dyDescent="0.25"/>
    <row r="23" spans="2:5" x14ac:dyDescent="0.25">
      <c r="C23" s="15"/>
      <c r="D23" s="15"/>
      <c r="E23" s="15"/>
    </row>
  </sheetData>
  <mergeCells count="5">
    <mergeCell ref="A5:E5"/>
    <mergeCell ref="D3:E3"/>
    <mergeCell ref="D2:E2"/>
    <mergeCell ref="D1:E1"/>
    <mergeCell ref="A16:E16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="70" zoomScaleNormal="75" zoomScaleSheetLayoutView="70" workbookViewId="0">
      <pane xSplit="4" topLeftCell="E1" activePane="topRight" state="frozen"/>
      <selection pane="topRight" activeCell="J24" sqref="J24"/>
    </sheetView>
  </sheetViews>
  <sheetFormatPr defaultRowHeight="15" x14ac:dyDescent="0.25"/>
  <cols>
    <col min="1" max="1" width="8.85546875" style="232"/>
    <col min="2" max="2" width="6.7109375" style="67" bestFit="1" customWidth="1"/>
    <col min="3" max="3" width="19" style="346" customWidth="1"/>
    <col min="4" max="4" width="45" style="221" customWidth="1"/>
    <col min="5" max="5" width="16.28515625" style="357" customWidth="1"/>
    <col min="6" max="6" width="21.85546875" style="226" customWidth="1"/>
    <col min="7" max="7" width="16.140625" style="226" customWidth="1"/>
    <col min="8" max="8" width="22.140625" style="226" customWidth="1"/>
    <col min="9" max="9" width="11.85546875" style="221" customWidth="1"/>
    <col min="10" max="10" width="17.7109375" style="226" customWidth="1"/>
    <col min="11" max="11" width="15.5703125" style="286" customWidth="1"/>
    <col min="12" max="12" width="16.140625" style="286" customWidth="1"/>
    <col min="13" max="13" width="14" style="286" customWidth="1"/>
    <col min="14" max="14" width="13.28515625" style="286" customWidth="1"/>
    <col min="15" max="15" width="12" style="220" customWidth="1"/>
    <col min="16" max="16" width="14" style="220" customWidth="1"/>
    <col min="17" max="17" width="16.7109375" style="286" customWidth="1"/>
    <col min="18" max="18" width="16.5703125" style="286" customWidth="1"/>
    <col min="19" max="19" width="16.42578125" style="286" customWidth="1"/>
    <col min="20" max="20" width="12.7109375" style="125" customWidth="1"/>
    <col min="21" max="21" width="9" style="125" bestFit="1" customWidth="1"/>
    <col min="22" max="22" width="16.42578125" style="125" customWidth="1"/>
  </cols>
  <sheetData>
    <row r="1" spans="1:22" s="224" customFormat="1" ht="15.75" x14ac:dyDescent="0.25">
      <c r="B1" s="223"/>
      <c r="C1" s="346"/>
      <c r="D1" s="221"/>
      <c r="E1" s="357"/>
      <c r="F1" s="226"/>
      <c r="G1" s="226"/>
      <c r="H1" s="226"/>
      <c r="I1" s="221"/>
      <c r="J1" s="225"/>
      <c r="K1" s="225"/>
      <c r="L1" s="225"/>
      <c r="M1" s="225"/>
      <c r="N1" s="225"/>
      <c r="O1" s="222"/>
      <c r="P1" s="222"/>
      <c r="Q1" s="225"/>
      <c r="R1" s="225"/>
      <c r="S1" s="225"/>
      <c r="T1" s="285"/>
      <c r="U1" s="285"/>
      <c r="V1" s="285"/>
    </row>
    <row r="2" spans="1:22" ht="42" customHeight="1" x14ac:dyDescent="0.25">
      <c r="A2" s="356"/>
      <c r="B2" s="535" t="s">
        <v>751</v>
      </c>
      <c r="C2" s="541" t="s">
        <v>81</v>
      </c>
      <c r="D2" s="539"/>
      <c r="E2" s="536">
        <v>2023</v>
      </c>
      <c r="F2" s="537"/>
      <c r="G2" s="537"/>
      <c r="H2" s="537"/>
      <c r="I2" s="537"/>
      <c r="J2" s="538"/>
      <c r="K2" s="539">
        <v>2024</v>
      </c>
      <c r="L2" s="539"/>
      <c r="M2" s="539"/>
      <c r="N2" s="539"/>
      <c r="O2" s="539"/>
      <c r="P2" s="539"/>
      <c r="Q2" s="540">
        <v>2025</v>
      </c>
      <c r="R2" s="540"/>
      <c r="S2" s="540"/>
      <c r="T2" s="540"/>
      <c r="U2" s="540"/>
      <c r="V2" s="540"/>
    </row>
    <row r="3" spans="1:22" s="194" customFormat="1" ht="28.15" customHeight="1" x14ac:dyDescent="0.25">
      <c r="A3" s="356"/>
      <c r="B3" s="535"/>
      <c r="C3" s="541"/>
      <c r="D3" s="539"/>
      <c r="E3" s="358" t="s">
        <v>749</v>
      </c>
      <c r="F3" s="259" t="s">
        <v>750</v>
      </c>
      <c r="G3" s="304" t="s">
        <v>752</v>
      </c>
      <c r="H3" s="259" t="s">
        <v>236</v>
      </c>
      <c r="I3" s="243" t="s">
        <v>754</v>
      </c>
      <c r="J3" s="244" t="s">
        <v>753</v>
      </c>
      <c r="K3" s="259" t="s">
        <v>749</v>
      </c>
      <c r="L3" s="259" t="s">
        <v>750</v>
      </c>
      <c r="M3" s="259" t="s">
        <v>752</v>
      </c>
      <c r="N3" s="259" t="s">
        <v>236</v>
      </c>
      <c r="O3" s="245" t="s">
        <v>754</v>
      </c>
      <c r="P3" s="242" t="s">
        <v>753</v>
      </c>
      <c r="Q3" s="259" t="s">
        <v>749</v>
      </c>
      <c r="R3" s="259" t="s">
        <v>750</v>
      </c>
      <c r="S3" s="259" t="s">
        <v>752</v>
      </c>
      <c r="T3" s="259" t="s">
        <v>236</v>
      </c>
      <c r="U3" s="242" t="s">
        <v>754</v>
      </c>
      <c r="V3" s="242" t="s">
        <v>753</v>
      </c>
    </row>
    <row r="4" spans="1:22" s="232" customFormat="1" ht="28.15" customHeight="1" x14ac:dyDescent="0.25">
      <c r="A4" s="356"/>
      <c r="B4" s="345"/>
      <c r="C4" s="353"/>
      <c r="D4" s="354"/>
      <c r="E4" s="359"/>
      <c r="F4" s="355"/>
      <c r="G4" s="355"/>
      <c r="H4" s="355"/>
      <c r="I4" s="243"/>
      <c r="J4" s="244"/>
      <c r="K4" s="355"/>
      <c r="L4" s="355"/>
      <c r="M4" s="355"/>
      <c r="N4" s="355"/>
      <c r="O4" s="245"/>
      <c r="P4" s="242"/>
      <c r="Q4" s="355"/>
      <c r="R4" s="355"/>
      <c r="S4" s="355"/>
      <c r="T4" s="355"/>
      <c r="U4" s="242"/>
      <c r="V4" s="242"/>
    </row>
    <row r="5" spans="1:22" ht="78.75" x14ac:dyDescent="0.25">
      <c r="A5" s="534" t="s">
        <v>849</v>
      </c>
      <c r="B5" s="276" t="s">
        <v>658</v>
      </c>
      <c r="C5" s="347" t="s">
        <v>1040</v>
      </c>
      <c r="D5" s="287" t="s">
        <v>748</v>
      </c>
      <c r="E5" s="360">
        <f>F5+G5+H5</f>
        <v>2664000</v>
      </c>
      <c r="F5" s="279">
        <v>50448.26</v>
      </c>
      <c r="G5" s="279">
        <v>2469551.7400000002</v>
      </c>
      <c r="H5" s="279">
        <v>144000</v>
      </c>
      <c r="I5" s="241">
        <v>5.4</v>
      </c>
      <c r="J5" s="242">
        <f>(F5+G5)*100/95.4</f>
        <v>2641509.4339622641</v>
      </c>
      <c r="K5" s="279">
        <f>L5+M5+N5</f>
        <v>0</v>
      </c>
      <c r="L5" s="279"/>
      <c r="M5" s="279"/>
      <c r="N5" s="279">
        <f>P5-L5-M5</f>
        <v>0</v>
      </c>
      <c r="O5" s="241">
        <v>7</v>
      </c>
      <c r="P5" s="242">
        <f t="shared" ref="P5:P7" si="0">(L5+M5)*100/93</f>
        <v>0</v>
      </c>
      <c r="Q5" s="279">
        <f>R5+S5+T5</f>
        <v>0</v>
      </c>
      <c r="R5" s="279"/>
      <c r="S5" s="279"/>
      <c r="T5" s="279">
        <f>V5-R5-S5</f>
        <v>0</v>
      </c>
      <c r="U5" s="241">
        <v>7</v>
      </c>
      <c r="V5" s="242">
        <f t="shared" ref="V5" si="1">(R5+S5)*100/93</f>
        <v>0</v>
      </c>
    </row>
    <row r="6" spans="1:22" s="227" customFormat="1" ht="31.5" x14ac:dyDescent="0.25">
      <c r="A6" s="534"/>
      <c r="B6" s="276" t="s">
        <v>619</v>
      </c>
      <c r="C6" s="277" t="s">
        <v>784</v>
      </c>
      <c r="D6" s="290" t="s">
        <v>557</v>
      </c>
      <c r="E6" s="360">
        <f t="shared" ref="E6" si="2">F6+G6+H6</f>
        <v>120869.99505376344</v>
      </c>
      <c r="F6" s="280">
        <v>12400</v>
      </c>
      <c r="G6" s="280">
        <v>100000</v>
      </c>
      <c r="H6" s="280">
        <f>J6-F6-G6</f>
        <v>8469.9950537634431</v>
      </c>
      <c r="I6" s="241">
        <v>7</v>
      </c>
      <c r="J6" s="442">
        <f>(F6+G6)*100/93+9.78</f>
        <v>120869.99505376344</v>
      </c>
      <c r="K6" s="279">
        <f>L6+M6+N6</f>
        <v>0</v>
      </c>
      <c r="L6" s="280"/>
      <c r="M6" s="280"/>
      <c r="N6" s="280">
        <f t="shared" ref="N6:N7" si="3">P6-L6-M6</f>
        <v>0</v>
      </c>
      <c r="O6" s="241">
        <v>7</v>
      </c>
      <c r="P6" s="242">
        <f t="shared" si="0"/>
        <v>0</v>
      </c>
      <c r="Q6" s="279">
        <f t="shared" ref="Q6:Q7" si="4">R6+S6+T6</f>
        <v>0</v>
      </c>
      <c r="R6" s="280"/>
      <c r="S6" s="280"/>
      <c r="T6" s="280">
        <f t="shared" ref="T6:T7" si="5">V6-R6-S6</f>
        <v>0</v>
      </c>
      <c r="U6" s="241">
        <v>7</v>
      </c>
      <c r="V6" s="242">
        <f t="shared" ref="V6:V7" si="6">(R6+S6)*100/93</f>
        <v>0</v>
      </c>
    </row>
    <row r="7" spans="1:22" s="227" customFormat="1" ht="31.5" hidden="1" x14ac:dyDescent="0.25">
      <c r="A7" s="534"/>
      <c r="B7" s="276" t="s">
        <v>619</v>
      </c>
      <c r="C7" s="277" t="s">
        <v>766</v>
      </c>
      <c r="D7" s="291" t="s">
        <v>765</v>
      </c>
      <c r="E7" s="360">
        <f t="shared" ref="E7" si="7">F7+G7+H7</f>
        <v>0</v>
      </c>
      <c r="F7" s="280"/>
      <c r="G7" s="280"/>
      <c r="H7" s="280">
        <f>J7-F7-G7</f>
        <v>0</v>
      </c>
      <c r="I7" s="241">
        <v>7</v>
      </c>
      <c r="J7" s="242">
        <f>(F7+G7)*100/93</f>
        <v>0</v>
      </c>
      <c r="K7" s="279">
        <f t="shared" ref="K7" si="8">L7+M7+N7</f>
        <v>0</v>
      </c>
      <c r="L7" s="280"/>
      <c r="M7" s="280"/>
      <c r="N7" s="280">
        <f t="shared" si="3"/>
        <v>0</v>
      </c>
      <c r="O7" s="241">
        <v>7</v>
      </c>
      <c r="P7" s="242">
        <f t="shared" si="0"/>
        <v>0</v>
      </c>
      <c r="Q7" s="279">
        <f t="shared" si="4"/>
        <v>0</v>
      </c>
      <c r="R7" s="280"/>
      <c r="S7" s="280"/>
      <c r="T7" s="280">
        <f t="shared" si="5"/>
        <v>0</v>
      </c>
      <c r="U7" s="241">
        <v>7</v>
      </c>
      <c r="V7" s="242">
        <f t="shared" si="6"/>
        <v>0</v>
      </c>
    </row>
    <row r="8" spans="1:22" s="232" customFormat="1" ht="15.75" x14ac:dyDescent="0.25">
      <c r="A8" s="356"/>
      <c r="B8" s="236"/>
      <c r="C8" s="348"/>
      <c r="D8" s="237"/>
      <c r="E8" s="361"/>
      <c r="F8" s="260"/>
      <c r="G8" s="260"/>
      <c r="H8" s="260"/>
      <c r="I8" s="241"/>
      <c r="J8" s="242"/>
      <c r="K8" s="260"/>
      <c r="L8" s="260"/>
      <c r="M8" s="260"/>
      <c r="N8" s="260"/>
      <c r="O8" s="241"/>
      <c r="P8" s="242"/>
      <c r="Q8" s="260"/>
      <c r="R8" s="260"/>
      <c r="S8" s="260"/>
      <c r="T8" s="260"/>
      <c r="U8" s="242"/>
      <c r="V8" s="242"/>
    </row>
    <row r="9" spans="1:22" ht="75" x14ac:dyDescent="0.25">
      <c r="A9" s="356" t="s">
        <v>855</v>
      </c>
      <c r="B9" s="276" t="s">
        <v>620</v>
      </c>
      <c r="C9" s="277" t="s">
        <v>359</v>
      </c>
      <c r="D9" s="278" t="s">
        <v>302</v>
      </c>
      <c r="E9" s="360">
        <f t="shared" ref="E9:E34" si="9">F9+G9+H9</f>
        <v>314000</v>
      </c>
      <c r="F9" s="280">
        <v>132848.5</v>
      </c>
      <c r="G9" s="280">
        <v>149751.5</v>
      </c>
      <c r="H9" s="336">
        <v>31400</v>
      </c>
      <c r="I9" s="241" t="s">
        <v>856</v>
      </c>
      <c r="J9" s="242"/>
      <c r="K9" s="279">
        <f t="shared" ref="K9:K34" si="10">L9+M9+N9</f>
        <v>314000</v>
      </c>
      <c r="L9" s="280">
        <v>31130.5</v>
      </c>
      <c r="M9" s="280">
        <v>251469.5</v>
      </c>
      <c r="N9" s="336">
        <v>31400</v>
      </c>
      <c r="O9" s="241" t="s">
        <v>856</v>
      </c>
      <c r="P9" s="242"/>
      <c r="Q9" s="279">
        <f t="shared" ref="Q9:Q34" si="11">R9+S9+T9</f>
        <v>314000</v>
      </c>
      <c r="R9" s="280">
        <v>31130.5</v>
      </c>
      <c r="S9" s="280">
        <v>251469.5</v>
      </c>
      <c r="T9" s="280">
        <v>31400</v>
      </c>
      <c r="U9" s="241" t="s">
        <v>856</v>
      </c>
      <c r="V9" s="242"/>
    </row>
    <row r="10" spans="1:22" s="227" customFormat="1" ht="47.25" hidden="1" x14ac:dyDescent="0.25">
      <c r="A10" s="356"/>
      <c r="B10" s="276" t="s">
        <v>618</v>
      </c>
      <c r="C10" s="349" t="s">
        <v>764</v>
      </c>
      <c r="D10" s="282" t="s">
        <v>808</v>
      </c>
      <c r="E10" s="360">
        <f t="shared" si="9"/>
        <v>0</v>
      </c>
      <c r="F10" s="280"/>
      <c r="G10" s="280"/>
      <c r="H10" s="280">
        <f t="shared" ref="H10:H34" si="12">J10-F10-G10</f>
        <v>0</v>
      </c>
      <c r="I10" s="241">
        <v>7</v>
      </c>
      <c r="J10" s="242">
        <f t="shared" ref="J10:J34" si="13">(F10+G10)*100/93</f>
        <v>0</v>
      </c>
      <c r="K10" s="279">
        <f t="shared" si="10"/>
        <v>0</v>
      </c>
      <c r="L10" s="280"/>
      <c r="M10" s="280"/>
      <c r="N10" s="280">
        <f t="shared" ref="N10:N31" si="14">P10-L10-M10</f>
        <v>0</v>
      </c>
      <c r="O10" s="241">
        <v>7</v>
      </c>
      <c r="P10" s="242">
        <f t="shared" ref="P10:P34" si="15">(L10+M10)*100/93</f>
        <v>0</v>
      </c>
      <c r="Q10" s="279">
        <f t="shared" si="11"/>
        <v>0</v>
      </c>
      <c r="R10" s="280"/>
      <c r="S10" s="280"/>
      <c r="T10" s="280">
        <f t="shared" ref="T10:T34" si="16">V10-R10-S10</f>
        <v>0</v>
      </c>
      <c r="U10" s="241">
        <v>7</v>
      </c>
      <c r="V10" s="242">
        <f t="shared" ref="V10:V34" si="17">(R10+S10)*100/93</f>
        <v>0</v>
      </c>
    </row>
    <row r="11" spans="1:22" s="232" customFormat="1" ht="47.25" hidden="1" x14ac:dyDescent="0.25">
      <c r="A11" s="356"/>
      <c r="B11" s="276" t="s">
        <v>618</v>
      </c>
      <c r="C11" s="349" t="s">
        <v>764</v>
      </c>
      <c r="D11" s="282" t="s">
        <v>809</v>
      </c>
      <c r="E11" s="360">
        <f t="shared" si="9"/>
        <v>0</v>
      </c>
      <c r="F11" s="280"/>
      <c r="G11" s="280"/>
      <c r="H11" s="280">
        <f t="shared" si="12"/>
        <v>0</v>
      </c>
      <c r="I11" s="241">
        <v>7</v>
      </c>
      <c r="J11" s="242">
        <f t="shared" si="13"/>
        <v>0</v>
      </c>
      <c r="K11" s="279"/>
      <c r="L11" s="280"/>
      <c r="M11" s="280"/>
      <c r="N11" s="280"/>
      <c r="O11" s="241">
        <v>7</v>
      </c>
      <c r="P11" s="242">
        <f t="shared" si="15"/>
        <v>0</v>
      </c>
      <c r="Q11" s="279">
        <f t="shared" si="11"/>
        <v>0</v>
      </c>
      <c r="R11" s="280"/>
      <c r="S11" s="280"/>
      <c r="T11" s="280">
        <f t="shared" si="16"/>
        <v>0</v>
      </c>
      <c r="U11" s="241">
        <v>7</v>
      </c>
      <c r="V11" s="242">
        <f t="shared" si="17"/>
        <v>0</v>
      </c>
    </row>
    <row r="12" spans="1:22" s="227" customFormat="1" ht="47.25" hidden="1" x14ac:dyDescent="0.25">
      <c r="A12" s="356"/>
      <c r="B12" s="276" t="s">
        <v>618</v>
      </c>
      <c r="C12" s="283" t="s">
        <v>716</v>
      </c>
      <c r="D12" s="282" t="s">
        <v>706</v>
      </c>
      <c r="E12" s="360">
        <f t="shared" ref="E12:E17" si="18">F12+G12+H12</f>
        <v>0</v>
      </c>
      <c r="F12" s="280"/>
      <c r="G12" s="280"/>
      <c r="H12" s="280">
        <f t="shared" ref="H12:H17" si="19">J12-F12-G12</f>
        <v>0</v>
      </c>
      <c r="I12" s="241">
        <v>7</v>
      </c>
      <c r="J12" s="242">
        <f t="shared" ref="J12:J15" si="20">(F12+G12)*100/93</f>
        <v>0</v>
      </c>
      <c r="K12" s="279">
        <f>L12+M12+N12</f>
        <v>0</v>
      </c>
      <c r="L12" s="280"/>
      <c r="M12" s="280"/>
      <c r="N12" s="280">
        <f t="shared" ref="N12:N17" si="21">P12-L12-M12</f>
        <v>0</v>
      </c>
      <c r="O12" s="241">
        <v>7</v>
      </c>
      <c r="P12" s="242">
        <f t="shared" ref="P12:P17" si="22">(L12+M12)*100/93</f>
        <v>0</v>
      </c>
      <c r="Q12" s="279">
        <f t="shared" ref="Q12:Q17" si="23">R12+S12+T12</f>
        <v>0</v>
      </c>
      <c r="R12" s="280"/>
      <c r="S12" s="280"/>
      <c r="T12" s="280">
        <f t="shared" ref="T12:T17" si="24">V12-R12-S12</f>
        <v>0</v>
      </c>
      <c r="U12" s="241">
        <v>7</v>
      </c>
      <c r="V12" s="242">
        <f t="shared" ref="V12:V17" si="25">(R12+S12)*100/93</f>
        <v>0</v>
      </c>
    </row>
    <row r="13" spans="1:22" ht="63" x14ac:dyDescent="0.25">
      <c r="A13" s="356" t="s">
        <v>855</v>
      </c>
      <c r="B13" s="276" t="s">
        <v>618</v>
      </c>
      <c r="C13" s="283" t="s">
        <v>560</v>
      </c>
      <c r="D13" s="284" t="s">
        <v>761</v>
      </c>
      <c r="E13" s="360">
        <f t="shared" si="18"/>
        <v>265919.99849462369</v>
      </c>
      <c r="F13" s="280">
        <v>247300</v>
      </c>
      <c r="G13" s="280"/>
      <c r="H13" s="280">
        <f>J13-F13-G13+6.02</f>
        <v>18619.998494623676</v>
      </c>
      <c r="I13" s="241">
        <v>7</v>
      </c>
      <c r="J13" s="242">
        <f t="shared" si="20"/>
        <v>265913.97849462368</v>
      </c>
      <c r="K13" s="279">
        <f>L13+M13+N13</f>
        <v>265913.97849462368</v>
      </c>
      <c r="L13" s="280">
        <v>247300</v>
      </c>
      <c r="M13" s="280"/>
      <c r="N13" s="280">
        <f t="shared" si="21"/>
        <v>18613.978494623676</v>
      </c>
      <c r="O13" s="241">
        <v>7</v>
      </c>
      <c r="P13" s="242">
        <f t="shared" si="22"/>
        <v>265913.97849462368</v>
      </c>
      <c r="Q13" s="279">
        <f t="shared" si="23"/>
        <v>265913.97849462368</v>
      </c>
      <c r="R13" s="280">
        <v>247300</v>
      </c>
      <c r="S13" s="280"/>
      <c r="T13" s="280">
        <f t="shared" si="24"/>
        <v>18613.978494623676</v>
      </c>
      <c r="U13" s="241">
        <v>7</v>
      </c>
      <c r="V13" s="242">
        <f t="shared" si="25"/>
        <v>265913.97849462368</v>
      </c>
    </row>
    <row r="14" spans="1:22" s="232" customFormat="1" ht="31.5" hidden="1" x14ac:dyDescent="0.25">
      <c r="A14" s="356"/>
      <c r="B14" s="324" t="s">
        <v>827</v>
      </c>
      <c r="C14" s="277" t="s">
        <v>453</v>
      </c>
      <c r="D14" s="289" t="s">
        <v>684</v>
      </c>
      <c r="E14" s="360">
        <f t="shared" si="18"/>
        <v>0</v>
      </c>
      <c r="F14" s="280"/>
      <c r="G14" s="280"/>
      <c r="H14" s="280">
        <f t="shared" si="19"/>
        <v>0</v>
      </c>
      <c r="I14" s="241">
        <v>7</v>
      </c>
      <c r="J14" s="242">
        <f t="shared" si="20"/>
        <v>0</v>
      </c>
      <c r="K14" s="279"/>
      <c r="L14" s="280"/>
      <c r="M14" s="280"/>
      <c r="N14" s="280">
        <f t="shared" si="21"/>
        <v>0</v>
      </c>
      <c r="O14" s="241">
        <v>7</v>
      </c>
      <c r="P14" s="242">
        <f t="shared" si="22"/>
        <v>0</v>
      </c>
      <c r="Q14" s="279">
        <f t="shared" si="23"/>
        <v>0</v>
      </c>
      <c r="R14" s="280"/>
      <c r="S14" s="280"/>
      <c r="T14" s="280">
        <f t="shared" si="24"/>
        <v>0</v>
      </c>
      <c r="U14" s="241">
        <v>7</v>
      </c>
      <c r="V14" s="242">
        <f t="shared" si="25"/>
        <v>0</v>
      </c>
    </row>
    <row r="15" spans="1:22" ht="31.5" x14ac:dyDescent="0.25">
      <c r="A15" s="356"/>
      <c r="B15" s="276" t="s">
        <v>679</v>
      </c>
      <c r="C15" s="277" t="s">
        <v>352</v>
      </c>
      <c r="D15" s="278" t="s">
        <v>133</v>
      </c>
      <c r="E15" s="360">
        <f t="shared" si="18"/>
        <v>255053.7634408602</v>
      </c>
      <c r="F15" s="280">
        <v>237200</v>
      </c>
      <c r="G15" s="280"/>
      <c r="H15" s="364">
        <f t="shared" si="19"/>
        <v>17853.763440860203</v>
      </c>
      <c r="I15" s="241">
        <v>7</v>
      </c>
      <c r="J15" s="242">
        <f t="shared" si="20"/>
        <v>255053.7634408602</v>
      </c>
      <c r="K15" s="279">
        <f>L15+M15+N15</f>
        <v>255053.7634408602</v>
      </c>
      <c r="L15" s="336">
        <v>237200</v>
      </c>
      <c r="M15" s="280"/>
      <c r="N15" s="364">
        <f t="shared" si="21"/>
        <v>17853.763440860203</v>
      </c>
      <c r="O15" s="241">
        <v>7</v>
      </c>
      <c r="P15" s="242">
        <f t="shared" si="22"/>
        <v>255053.7634408602</v>
      </c>
      <c r="Q15" s="279">
        <f t="shared" si="23"/>
        <v>255053.7634408602</v>
      </c>
      <c r="R15" s="280">
        <v>237200</v>
      </c>
      <c r="S15" s="280"/>
      <c r="T15" s="364">
        <f t="shared" si="24"/>
        <v>17853.763440860203</v>
      </c>
      <c r="U15" s="241">
        <v>7</v>
      </c>
      <c r="V15" s="242">
        <f t="shared" si="25"/>
        <v>255053.7634408602</v>
      </c>
    </row>
    <row r="16" spans="1:22" ht="126" x14ac:dyDescent="0.25">
      <c r="A16" s="356" t="s">
        <v>855</v>
      </c>
      <c r="B16" s="276" t="s">
        <v>680</v>
      </c>
      <c r="C16" s="277" t="s">
        <v>562</v>
      </c>
      <c r="D16" s="278" t="s">
        <v>184</v>
      </c>
      <c r="E16" s="360">
        <f t="shared" si="18"/>
        <v>215060.00344086019</v>
      </c>
      <c r="F16" s="280">
        <v>200000</v>
      </c>
      <c r="G16" s="280"/>
      <c r="H16" s="280">
        <f t="shared" si="19"/>
        <v>15060.003440860193</v>
      </c>
      <c r="I16" s="241">
        <v>7</v>
      </c>
      <c r="J16" s="242">
        <f>(F16+G16)*100/93+6.24</f>
        <v>215060.00344086019</v>
      </c>
      <c r="K16" s="279">
        <f>L16+M16+N16</f>
        <v>215060.00344086019</v>
      </c>
      <c r="L16" s="280">
        <v>200000</v>
      </c>
      <c r="M16" s="280"/>
      <c r="N16" s="280">
        <f t="shared" si="21"/>
        <v>15060.003440860193</v>
      </c>
      <c r="O16" s="241">
        <v>7</v>
      </c>
      <c r="P16" s="242">
        <f>(L16+M16)*100/93+6.24</f>
        <v>215060.00344086019</v>
      </c>
      <c r="Q16" s="279">
        <f t="shared" si="23"/>
        <v>215060.00344086019</v>
      </c>
      <c r="R16" s="280">
        <v>200000</v>
      </c>
      <c r="S16" s="280"/>
      <c r="T16" s="280">
        <f t="shared" si="24"/>
        <v>15060.003440860193</v>
      </c>
      <c r="U16" s="241">
        <v>7</v>
      </c>
      <c r="V16" s="242">
        <f>(R16+S16)*100/93+6.24</f>
        <v>215060.00344086019</v>
      </c>
    </row>
    <row r="17" spans="1:22" ht="58.15" customHeight="1" x14ac:dyDescent="0.25">
      <c r="A17" s="356"/>
      <c r="B17" s="276" t="s">
        <v>707</v>
      </c>
      <c r="C17" s="277" t="s">
        <v>701</v>
      </c>
      <c r="D17" s="278" t="s">
        <v>700</v>
      </c>
      <c r="E17" s="360">
        <f t="shared" si="18"/>
        <v>7419829.9996774197</v>
      </c>
      <c r="F17" s="280">
        <v>6900436.9800000004</v>
      </c>
      <c r="G17" s="280"/>
      <c r="H17" s="280">
        <f t="shared" si="19"/>
        <v>519393.01967741922</v>
      </c>
      <c r="I17" s="241">
        <v>7</v>
      </c>
      <c r="J17" s="242">
        <f>(F17+G17)*100/93+5.29</f>
        <v>7419829.9996774197</v>
      </c>
      <c r="K17" s="279">
        <f>L17+M17+N17</f>
        <v>0</v>
      </c>
      <c r="L17" s="280"/>
      <c r="M17" s="280"/>
      <c r="N17" s="280">
        <f t="shared" si="21"/>
        <v>0</v>
      </c>
      <c r="O17" s="241">
        <v>7</v>
      </c>
      <c r="P17" s="242">
        <f t="shared" si="22"/>
        <v>0</v>
      </c>
      <c r="Q17" s="279">
        <f t="shared" si="23"/>
        <v>0</v>
      </c>
      <c r="R17" s="280"/>
      <c r="S17" s="280"/>
      <c r="T17" s="280">
        <f t="shared" si="24"/>
        <v>0</v>
      </c>
      <c r="U17" s="241">
        <v>7</v>
      </c>
      <c r="V17" s="242">
        <f t="shared" si="25"/>
        <v>0</v>
      </c>
    </row>
    <row r="18" spans="1:22" s="232" customFormat="1" ht="58.15" customHeight="1" x14ac:dyDescent="0.25">
      <c r="A18" s="356"/>
      <c r="B18" s="276" t="s">
        <v>851</v>
      </c>
      <c r="C18" s="277" t="s">
        <v>823</v>
      </c>
      <c r="D18" s="278" t="s">
        <v>825</v>
      </c>
      <c r="E18" s="360">
        <f>F18</f>
        <v>22222222</v>
      </c>
      <c r="F18" s="280">
        <v>22222222</v>
      </c>
      <c r="G18" s="280"/>
      <c r="H18" s="280"/>
      <c r="I18" s="241" t="s">
        <v>854</v>
      </c>
      <c r="J18" s="242"/>
      <c r="K18" s="279"/>
      <c r="L18" s="280"/>
      <c r="M18" s="280"/>
      <c r="N18" s="280"/>
      <c r="O18" s="241"/>
      <c r="P18" s="242"/>
      <c r="Q18" s="279"/>
      <c r="R18" s="280"/>
      <c r="S18" s="280"/>
      <c r="T18" s="280"/>
      <c r="U18" s="241"/>
      <c r="V18" s="242"/>
    </row>
    <row r="19" spans="1:22" s="227" customFormat="1" ht="31.5" hidden="1" x14ac:dyDescent="0.25">
      <c r="A19" s="356"/>
      <c r="B19" s="276" t="s">
        <v>661</v>
      </c>
      <c r="C19" s="277" t="s">
        <v>731</v>
      </c>
      <c r="D19" s="284" t="s">
        <v>762</v>
      </c>
      <c r="E19" s="360">
        <f t="shared" ref="E19:E27" si="26">F19+G19+H19</f>
        <v>0</v>
      </c>
      <c r="F19" s="280"/>
      <c r="G19" s="280"/>
      <c r="H19" s="280">
        <f t="shared" ref="H19:H27" si="27">J19-F19-G19</f>
        <v>0</v>
      </c>
      <c r="I19" s="241">
        <v>7</v>
      </c>
      <c r="J19" s="242">
        <f t="shared" ref="J19:J26" si="28">(F19+G19)*100/93</f>
        <v>0</v>
      </c>
      <c r="K19" s="279">
        <f>L19+M19+N19</f>
        <v>0</v>
      </c>
      <c r="L19" s="280"/>
      <c r="M19" s="280"/>
      <c r="N19" s="280">
        <f t="shared" ref="N19:N30" si="29">P19-L19-M19</f>
        <v>0</v>
      </c>
      <c r="O19" s="241">
        <v>7</v>
      </c>
      <c r="P19" s="242">
        <f t="shared" ref="P19:P26" si="30">(L19+M19)*100/93</f>
        <v>0</v>
      </c>
      <c r="Q19" s="279">
        <f t="shared" ref="Q19:Q27" si="31">R19+S19+T19</f>
        <v>0</v>
      </c>
      <c r="R19" s="280"/>
      <c r="S19" s="280"/>
      <c r="T19" s="280">
        <f t="shared" ref="T19:T27" si="32">V19-R19-S19</f>
        <v>0</v>
      </c>
      <c r="U19" s="241">
        <v>7</v>
      </c>
      <c r="V19" s="242">
        <f t="shared" ref="V19:V26" si="33">(R19+S19)*100/93</f>
        <v>0</v>
      </c>
    </row>
    <row r="20" spans="1:22" s="232" customFormat="1" ht="94.5" hidden="1" x14ac:dyDescent="0.25">
      <c r="A20" s="356"/>
      <c r="B20" s="284" t="s">
        <v>661</v>
      </c>
      <c r="C20" s="277" t="s">
        <v>813</v>
      </c>
      <c r="D20" s="289" t="s">
        <v>805</v>
      </c>
      <c r="E20" s="360">
        <f t="shared" si="26"/>
        <v>0</v>
      </c>
      <c r="F20" s="280"/>
      <c r="G20" s="280"/>
      <c r="H20" s="280">
        <f t="shared" si="27"/>
        <v>0</v>
      </c>
      <c r="I20" s="241">
        <v>7</v>
      </c>
      <c r="J20" s="242">
        <f t="shared" si="28"/>
        <v>0</v>
      </c>
      <c r="K20" s="279"/>
      <c r="L20" s="280"/>
      <c r="M20" s="280"/>
      <c r="N20" s="280">
        <f t="shared" si="29"/>
        <v>0</v>
      </c>
      <c r="O20" s="241">
        <v>7</v>
      </c>
      <c r="P20" s="242">
        <f t="shared" si="30"/>
        <v>0</v>
      </c>
      <c r="Q20" s="279">
        <f t="shared" si="31"/>
        <v>0</v>
      </c>
      <c r="R20" s="280"/>
      <c r="S20" s="280"/>
      <c r="T20" s="280">
        <f t="shared" si="32"/>
        <v>0</v>
      </c>
      <c r="U20" s="241">
        <v>7</v>
      </c>
      <c r="V20" s="242">
        <f t="shared" si="33"/>
        <v>0</v>
      </c>
    </row>
    <row r="21" spans="1:22" s="232" customFormat="1" ht="31.5" hidden="1" x14ac:dyDescent="0.25">
      <c r="A21" s="356"/>
      <c r="B21" s="284" t="s">
        <v>661</v>
      </c>
      <c r="C21" s="277" t="s">
        <v>816</v>
      </c>
      <c r="D21" s="289" t="s">
        <v>815</v>
      </c>
      <c r="E21" s="360">
        <f t="shared" si="26"/>
        <v>0</v>
      </c>
      <c r="F21" s="280"/>
      <c r="G21" s="280"/>
      <c r="H21" s="280">
        <f t="shared" si="27"/>
        <v>0</v>
      </c>
      <c r="I21" s="241">
        <v>7</v>
      </c>
      <c r="J21" s="242">
        <f t="shared" si="28"/>
        <v>0</v>
      </c>
      <c r="K21" s="279"/>
      <c r="L21" s="280"/>
      <c r="M21" s="280"/>
      <c r="N21" s="280">
        <f t="shared" si="29"/>
        <v>0</v>
      </c>
      <c r="O21" s="241">
        <v>7</v>
      </c>
      <c r="P21" s="242">
        <f t="shared" si="30"/>
        <v>0</v>
      </c>
      <c r="Q21" s="279">
        <f t="shared" si="31"/>
        <v>0</v>
      </c>
      <c r="R21" s="280"/>
      <c r="S21" s="280"/>
      <c r="T21" s="280">
        <f t="shared" si="32"/>
        <v>0</v>
      </c>
      <c r="U21" s="241">
        <v>7</v>
      </c>
      <c r="V21" s="242">
        <f t="shared" si="33"/>
        <v>0</v>
      </c>
    </row>
    <row r="22" spans="1:22" s="232" customFormat="1" ht="31.5" x14ac:dyDescent="0.25">
      <c r="A22" s="356"/>
      <c r="B22" s="284" t="s">
        <v>661</v>
      </c>
      <c r="C22" s="277" t="s">
        <v>305</v>
      </c>
      <c r="D22" s="289" t="s">
        <v>819</v>
      </c>
      <c r="E22" s="360">
        <f t="shared" si="26"/>
        <v>34068758.399999999</v>
      </c>
      <c r="F22" s="280">
        <v>505477.71</v>
      </c>
      <c r="G22" s="280">
        <v>24768407.59</v>
      </c>
      <c r="H22" s="280">
        <v>8794873.0999999996</v>
      </c>
      <c r="I22" s="241">
        <v>7</v>
      </c>
      <c r="J22" s="242">
        <f t="shared" si="28"/>
        <v>27176220.752688173</v>
      </c>
      <c r="K22" s="279"/>
      <c r="L22" s="280"/>
      <c r="M22" s="280"/>
      <c r="N22" s="280">
        <f t="shared" si="29"/>
        <v>0</v>
      </c>
      <c r="O22" s="241">
        <v>7</v>
      </c>
      <c r="P22" s="242">
        <f t="shared" si="30"/>
        <v>0</v>
      </c>
      <c r="Q22" s="279">
        <f t="shared" si="31"/>
        <v>0</v>
      </c>
      <c r="R22" s="280"/>
      <c r="S22" s="280"/>
      <c r="T22" s="280">
        <f t="shared" si="32"/>
        <v>0</v>
      </c>
      <c r="U22" s="241">
        <v>7</v>
      </c>
      <c r="V22" s="242">
        <f t="shared" si="33"/>
        <v>0</v>
      </c>
    </row>
    <row r="23" spans="1:22" s="232" customFormat="1" ht="47.25" x14ac:dyDescent="0.25">
      <c r="A23" s="356"/>
      <c r="B23" s="284" t="s">
        <v>661</v>
      </c>
      <c r="C23" s="277" t="s">
        <v>715</v>
      </c>
      <c r="D23" s="289" t="s">
        <v>826</v>
      </c>
      <c r="E23" s="360">
        <f t="shared" si="26"/>
        <v>0</v>
      </c>
      <c r="F23" s="280"/>
      <c r="G23" s="280"/>
      <c r="H23" s="280">
        <f t="shared" si="27"/>
        <v>0</v>
      </c>
      <c r="I23" s="241">
        <v>7</v>
      </c>
      <c r="J23" s="242">
        <f t="shared" si="28"/>
        <v>0</v>
      </c>
      <c r="K23" s="279"/>
      <c r="L23" s="280"/>
      <c r="M23" s="280"/>
      <c r="N23" s="280">
        <f t="shared" si="29"/>
        <v>0</v>
      </c>
      <c r="O23" s="241">
        <v>7</v>
      </c>
      <c r="P23" s="242">
        <f t="shared" si="30"/>
        <v>0</v>
      </c>
      <c r="Q23" s="279">
        <f t="shared" si="31"/>
        <v>0</v>
      </c>
      <c r="R23" s="280"/>
      <c r="S23" s="280"/>
      <c r="T23" s="280">
        <f t="shared" si="32"/>
        <v>0</v>
      </c>
      <c r="U23" s="241">
        <v>7</v>
      </c>
      <c r="V23" s="242">
        <f t="shared" si="33"/>
        <v>0</v>
      </c>
    </row>
    <row r="24" spans="1:22" s="232" customFormat="1" ht="31.5" x14ac:dyDescent="0.25">
      <c r="A24" s="356"/>
      <c r="B24" s="284" t="s">
        <v>661</v>
      </c>
      <c r="C24" s="277" t="s">
        <v>816</v>
      </c>
      <c r="D24" s="289" t="s">
        <v>815</v>
      </c>
      <c r="E24" s="360">
        <f t="shared" si="26"/>
        <v>3033091.33</v>
      </c>
      <c r="F24" s="280">
        <v>42463.26</v>
      </c>
      <c r="G24" s="280">
        <v>2080700</v>
      </c>
      <c r="H24" s="280">
        <f>900827.68+9100.39</f>
        <v>909928.07000000007</v>
      </c>
      <c r="I24" s="241">
        <v>5.4</v>
      </c>
      <c r="J24" s="242">
        <f t="shared" si="28"/>
        <v>2282971.2473118277</v>
      </c>
      <c r="K24" s="279"/>
      <c r="L24" s="280"/>
      <c r="M24" s="280"/>
      <c r="N24" s="280">
        <f t="shared" si="29"/>
        <v>0</v>
      </c>
      <c r="O24" s="241">
        <v>7</v>
      </c>
      <c r="P24" s="242">
        <f t="shared" si="30"/>
        <v>0</v>
      </c>
      <c r="Q24" s="279">
        <f t="shared" si="31"/>
        <v>0</v>
      </c>
      <c r="R24" s="280"/>
      <c r="S24" s="280"/>
      <c r="T24" s="280">
        <f t="shared" si="32"/>
        <v>0</v>
      </c>
      <c r="U24" s="241">
        <v>7</v>
      </c>
      <c r="V24" s="242">
        <f t="shared" si="33"/>
        <v>0</v>
      </c>
    </row>
    <row r="25" spans="1:22" s="232" customFormat="1" ht="94.5" x14ac:dyDescent="0.25">
      <c r="A25" s="356"/>
      <c r="B25" s="284" t="s">
        <v>661</v>
      </c>
      <c r="C25" s="277" t="s">
        <v>813</v>
      </c>
      <c r="D25" s="289" t="s">
        <v>1043</v>
      </c>
      <c r="E25" s="360">
        <f t="shared" ref="E25" si="34">F25+G25+H25</f>
        <v>7500000</v>
      </c>
      <c r="F25" s="280"/>
      <c r="G25" s="280">
        <v>7500000</v>
      </c>
      <c r="H25" s="280"/>
      <c r="I25" s="241">
        <v>7</v>
      </c>
      <c r="J25" s="242">
        <f t="shared" ref="J25" si="35">(F25+G25)*100/93</f>
        <v>8064516.1290322579</v>
      </c>
      <c r="K25" s="279"/>
      <c r="L25" s="280"/>
      <c r="M25" s="280"/>
      <c r="N25" s="280"/>
      <c r="O25" s="241"/>
      <c r="P25" s="242"/>
      <c r="Q25" s="279"/>
      <c r="R25" s="280"/>
      <c r="S25" s="280"/>
      <c r="T25" s="280"/>
      <c r="U25" s="241"/>
      <c r="V25" s="242"/>
    </row>
    <row r="26" spans="1:22" s="227" customFormat="1" ht="126" x14ac:dyDescent="0.25">
      <c r="A26" s="356"/>
      <c r="B26" s="276" t="s">
        <v>677</v>
      </c>
      <c r="C26" s="277" t="s">
        <v>598</v>
      </c>
      <c r="D26" s="278" t="s">
        <v>681</v>
      </c>
      <c r="E26" s="360">
        <f t="shared" si="26"/>
        <v>701075.26881720428</v>
      </c>
      <c r="F26" s="280">
        <v>652000</v>
      </c>
      <c r="G26" s="280"/>
      <c r="H26" s="364">
        <f t="shared" si="27"/>
        <v>49075.268817204284</v>
      </c>
      <c r="I26" s="241">
        <v>7</v>
      </c>
      <c r="J26" s="242">
        <f t="shared" si="28"/>
        <v>701075.26881720428</v>
      </c>
      <c r="K26" s="279">
        <f>L26+M26+N26</f>
        <v>701075.26881720428</v>
      </c>
      <c r="L26" s="280">
        <v>652000</v>
      </c>
      <c r="M26" s="280"/>
      <c r="N26" s="280">
        <f t="shared" si="29"/>
        <v>49075.268817204284</v>
      </c>
      <c r="O26" s="241">
        <v>7</v>
      </c>
      <c r="P26" s="242">
        <f t="shared" si="30"/>
        <v>701075.26881720428</v>
      </c>
      <c r="Q26" s="279">
        <f t="shared" si="31"/>
        <v>701075.26881720428</v>
      </c>
      <c r="R26" s="280">
        <v>652000</v>
      </c>
      <c r="S26" s="280"/>
      <c r="T26" s="280">
        <f t="shared" si="32"/>
        <v>49075.268817204284</v>
      </c>
      <c r="U26" s="241">
        <v>7</v>
      </c>
      <c r="V26" s="242">
        <f t="shared" si="33"/>
        <v>701075.26881720428</v>
      </c>
    </row>
    <row r="27" spans="1:22" s="232" customFormat="1" ht="47.25" x14ac:dyDescent="0.25">
      <c r="A27" s="356"/>
      <c r="B27" s="284" t="s">
        <v>771</v>
      </c>
      <c r="C27" s="277" t="s">
        <v>745</v>
      </c>
      <c r="D27" s="289" t="s">
        <v>755</v>
      </c>
      <c r="E27" s="360">
        <f t="shared" si="26"/>
        <v>3373340.0033333334</v>
      </c>
      <c r="F27" s="280">
        <v>3137200</v>
      </c>
      <c r="G27" s="280"/>
      <c r="H27" s="364">
        <f t="shared" si="27"/>
        <v>236140.00333333341</v>
      </c>
      <c r="I27" s="241">
        <v>7</v>
      </c>
      <c r="J27" s="242">
        <f>(F27+G27)*100/93+6.67</f>
        <v>3373340.0033333334</v>
      </c>
      <c r="K27" s="279">
        <f>L27+M27+N27</f>
        <v>3417530.0017204303</v>
      </c>
      <c r="L27" s="280">
        <v>3178300</v>
      </c>
      <c r="M27" s="280"/>
      <c r="N27" s="364">
        <f t="shared" si="29"/>
        <v>239230.00172043033</v>
      </c>
      <c r="O27" s="241">
        <v>7</v>
      </c>
      <c r="P27" s="242">
        <f>(L27+M27)*100/93+3.12</f>
        <v>3417530.0017204303</v>
      </c>
      <c r="Q27" s="279">
        <f t="shared" si="31"/>
        <v>3522690.0020430107</v>
      </c>
      <c r="R27" s="280">
        <v>3276100</v>
      </c>
      <c r="S27" s="280"/>
      <c r="T27" s="280">
        <f t="shared" si="32"/>
        <v>246590.00204301067</v>
      </c>
      <c r="U27" s="241">
        <v>7</v>
      </c>
      <c r="V27" s="242">
        <f>(R27+S27)*100/93+1.83</f>
        <v>3522690.0020430107</v>
      </c>
    </row>
    <row r="28" spans="1:22" s="227" customFormat="1" ht="78.75" x14ac:dyDescent="0.25">
      <c r="A28" s="356"/>
      <c r="B28" s="276" t="s">
        <v>658</v>
      </c>
      <c r="C28" s="277" t="s">
        <v>667</v>
      </c>
      <c r="D28" s="288" t="s">
        <v>652</v>
      </c>
      <c r="E28" s="360">
        <f t="shared" si="9"/>
        <v>5213200.0024101483</v>
      </c>
      <c r="F28" s="280">
        <v>542484.31999999995</v>
      </c>
      <c r="G28" s="280">
        <v>4389115.68</v>
      </c>
      <c r="H28" s="364">
        <f>J28-F28-G28+92.18</f>
        <v>281600.00241014856</v>
      </c>
      <c r="I28" s="241">
        <v>5.4</v>
      </c>
      <c r="J28" s="242">
        <f>(F28+G28)*100/94.6</f>
        <v>5213107.8224101486</v>
      </c>
      <c r="K28" s="279">
        <f t="shared" si="10"/>
        <v>5463100.0026881723</v>
      </c>
      <c r="L28" s="280">
        <v>558874.16</v>
      </c>
      <c r="M28" s="280">
        <v>4521725.84</v>
      </c>
      <c r="N28" s="364">
        <f>P28-L28-M28+89.25</f>
        <v>382500.00268817227</v>
      </c>
      <c r="O28" s="241">
        <v>7</v>
      </c>
      <c r="P28" s="242">
        <f t="shared" si="15"/>
        <v>5463010.7526881723</v>
      </c>
      <c r="Q28" s="279">
        <f t="shared" si="11"/>
        <v>5463100.0026881723</v>
      </c>
      <c r="R28" s="280">
        <v>660507.04</v>
      </c>
      <c r="S28" s="280">
        <v>4420092.96</v>
      </c>
      <c r="T28" s="280">
        <f>V28-R28-S28+89.25</f>
        <v>382500.00268817227</v>
      </c>
      <c r="U28" s="241">
        <v>7</v>
      </c>
      <c r="V28" s="242">
        <f t="shared" si="17"/>
        <v>5463010.7526881723</v>
      </c>
    </row>
    <row r="29" spans="1:22" ht="42" customHeight="1" x14ac:dyDescent="0.25">
      <c r="A29" s="356"/>
      <c r="B29" s="276" t="s">
        <v>882</v>
      </c>
      <c r="C29" s="293" t="s">
        <v>850</v>
      </c>
      <c r="D29" s="284" t="s">
        <v>484</v>
      </c>
      <c r="E29" s="360">
        <f>F29+G29+H29</f>
        <v>6216344.0860215053</v>
      </c>
      <c r="F29" s="280">
        <v>5781200</v>
      </c>
      <c r="G29" s="280"/>
      <c r="H29" s="364">
        <f>J29-F29-G29</f>
        <v>435144.0860215053</v>
      </c>
      <c r="I29" s="241">
        <v>7</v>
      </c>
      <c r="J29" s="242">
        <f>(F29+G29)*100/93</f>
        <v>6216344.0860215053</v>
      </c>
      <c r="K29" s="279">
        <f>L29+M29+N29</f>
        <v>6418494.6236559143</v>
      </c>
      <c r="L29" s="280">
        <v>5969200</v>
      </c>
      <c r="M29" s="280"/>
      <c r="N29" s="364">
        <f t="shared" si="29"/>
        <v>449294.62365591433</v>
      </c>
      <c r="O29" s="241">
        <v>7</v>
      </c>
      <c r="P29" s="242">
        <f>(L29+M29)*100/93</f>
        <v>6418494.6236559143</v>
      </c>
      <c r="Q29" s="279">
        <f>R29+S29+T29</f>
        <v>6628817.2043010751</v>
      </c>
      <c r="R29" s="280">
        <v>6164800</v>
      </c>
      <c r="S29" s="280"/>
      <c r="T29" s="280">
        <f>V29-R29-S29</f>
        <v>464017.20430107508</v>
      </c>
      <c r="U29" s="241">
        <v>7</v>
      </c>
      <c r="V29" s="242">
        <f>(R29+S29)*100/93</f>
        <v>6628817.2043010751</v>
      </c>
    </row>
    <row r="30" spans="1:22" s="232" customFormat="1" ht="31.5" hidden="1" x14ac:dyDescent="0.25">
      <c r="A30" s="356"/>
      <c r="B30" s="284" t="s">
        <v>676</v>
      </c>
      <c r="C30" s="277" t="s">
        <v>806</v>
      </c>
      <c r="D30" s="289" t="s">
        <v>807</v>
      </c>
      <c r="E30" s="360">
        <f>F30+G30+H30</f>
        <v>0</v>
      </c>
      <c r="F30" s="280"/>
      <c r="G30" s="280"/>
      <c r="H30" s="280">
        <f>J30-F30-G30</f>
        <v>0</v>
      </c>
      <c r="I30" s="241">
        <v>7</v>
      </c>
      <c r="J30" s="242">
        <f>(F30+G30)*100/93</f>
        <v>0</v>
      </c>
      <c r="K30" s="279"/>
      <c r="L30" s="280"/>
      <c r="M30" s="280"/>
      <c r="N30" s="280">
        <f t="shared" si="29"/>
        <v>0</v>
      </c>
      <c r="O30" s="241">
        <v>7</v>
      </c>
      <c r="P30" s="242">
        <f>(L30+M30)*100/93</f>
        <v>0</v>
      </c>
      <c r="Q30" s="279">
        <f>R30+S30+T30</f>
        <v>0</v>
      </c>
      <c r="R30" s="280"/>
      <c r="S30" s="280"/>
      <c r="T30" s="280">
        <f>V30-R30-S30</f>
        <v>0</v>
      </c>
      <c r="U30" s="241">
        <v>7</v>
      </c>
      <c r="V30" s="242">
        <f>(R30+S30)*100/93</f>
        <v>0</v>
      </c>
    </row>
    <row r="31" spans="1:22" s="232" customFormat="1" ht="31.5" hidden="1" x14ac:dyDescent="0.25">
      <c r="A31" s="356"/>
      <c r="B31" s="276" t="s">
        <v>619</v>
      </c>
      <c r="C31" s="350" t="s">
        <v>768</v>
      </c>
      <c r="D31" s="278" t="s">
        <v>557</v>
      </c>
      <c r="E31" s="360">
        <f t="shared" si="9"/>
        <v>0</v>
      </c>
      <c r="F31" s="280"/>
      <c r="G31" s="280"/>
      <c r="H31" s="280">
        <f t="shared" si="12"/>
        <v>0</v>
      </c>
      <c r="I31" s="241">
        <v>7</v>
      </c>
      <c r="J31" s="242">
        <f t="shared" si="13"/>
        <v>0</v>
      </c>
      <c r="K31" s="279">
        <f t="shared" si="10"/>
        <v>0</v>
      </c>
      <c r="L31" s="279"/>
      <c r="M31" s="279"/>
      <c r="N31" s="280">
        <f t="shared" si="14"/>
        <v>0</v>
      </c>
      <c r="O31" s="241">
        <v>7</v>
      </c>
      <c r="P31" s="242">
        <f t="shared" si="15"/>
        <v>0</v>
      </c>
      <c r="Q31" s="279">
        <f t="shared" si="11"/>
        <v>0</v>
      </c>
      <c r="R31" s="280"/>
      <c r="S31" s="280"/>
      <c r="T31" s="280">
        <f t="shared" si="16"/>
        <v>0</v>
      </c>
      <c r="U31" s="241">
        <v>7</v>
      </c>
      <c r="V31" s="242">
        <f t="shared" si="17"/>
        <v>0</v>
      </c>
    </row>
    <row r="32" spans="1:22" s="232" customFormat="1" ht="63" hidden="1" x14ac:dyDescent="0.25">
      <c r="A32" s="356"/>
      <c r="B32" s="284" t="s">
        <v>838</v>
      </c>
      <c r="C32" s="277" t="s">
        <v>719</v>
      </c>
      <c r="D32" s="289" t="s">
        <v>837</v>
      </c>
      <c r="E32" s="360">
        <f>F32+G32+H32</f>
        <v>0</v>
      </c>
      <c r="F32" s="280"/>
      <c r="G32" s="280"/>
      <c r="H32" s="280">
        <f>J32-F32-G32</f>
        <v>0</v>
      </c>
      <c r="I32" s="241">
        <v>7</v>
      </c>
      <c r="J32" s="242">
        <f>(F32+G32)*100/93</f>
        <v>0</v>
      </c>
      <c r="K32" s="279"/>
      <c r="L32" s="280"/>
      <c r="M32" s="280"/>
      <c r="N32" s="280">
        <f>P32-L32-M32</f>
        <v>0</v>
      </c>
      <c r="O32" s="241">
        <v>7</v>
      </c>
      <c r="P32" s="242">
        <f>(L32+M32)*100/93</f>
        <v>0</v>
      </c>
      <c r="Q32" s="279">
        <f>R32+S32+T32</f>
        <v>0</v>
      </c>
      <c r="R32" s="280"/>
      <c r="S32" s="280"/>
      <c r="T32" s="280">
        <f>V32-R32-S32</f>
        <v>0</v>
      </c>
      <c r="U32" s="241">
        <v>7</v>
      </c>
      <c r="V32" s="242">
        <f>(R32+S32)*100/93</f>
        <v>0</v>
      </c>
    </row>
    <row r="33" spans="1:22" ht="47.25" x14ac:dyDescent="0.25">
      <c r="A33" s="356"/>
      <c r="B33" s="276" t="s">
        <v>674</v>
      </c>
      <c r="C33" s="277" t="s">
        <v>760</v>
      </c>
      <c r="D33" s="278" t="s">
        <v>852</v>
      </c>
      <c r="E33" s="360">
        <f t="shared" si="9"/>
        <v>7506900</v>
      </c>
      <c r="F33" s="280">
        <v>5254800</v>
      </c>
      <c r="G33" s="280"/>
      <c r="H33" s="280">
        <v>2252100</v>
      </c>
      <c r="I33" s="241">
        <v>7</v>
      </c>
      <c r="J33" s="242">
        <f>(F33+G33)*100/93+7.42</f>
        <v>5650330.0006451616</v>
      </c>
      <c r="K33" s="279">
        <f t="shared" si="10"/>
        <v>5876669.9966666671</v>
      </c>
      <c r="L33" s="280">
        <v>5465300</v>
      </c>
      <c r="M33" s="280"/>
      <c r="N33" s="280">
        <f t="shared" ref="N33:N34" si="36">P33-L33-M33</f>
        <v>411369.99666666705</v>
      </c>
      <c r="O33" s="241">
        <v>7</v>
      </c>
      <c r="P33" s="242">
        <f>(L33+M33)*100/93+3.33</f>
        <v>5876669.9966666671</v>
      </c>
      <c r="Q33" s="279">
        <f t="shared" si="11"/>
        <v>6111399.9994623661</v>
      </c>
      <c r="R33" s="280">
        <v>5683600</v>
      </c>
      <c r="S33" s="280"/>
      <c r="T33" s="280">
        <f t="shared" si="16"/>
        <v>427799.9994623661</v>
      </c>
      <c r="U33" s="241">
        <v>7</v>
      </c>
      <c r="V33" s="242">
        <f>(R33+S33)*100/93+2.15</f>
        <v>6111399.9994623661</v>
      </c>
    </row>
    <row r="34" spans="1:22" ht="47.25" hidden="1" x14ac:dyDescent="0.25">
      <c r="A34" s="356"/>
      <c r="B34" s="276" t="s">
        <v>674</v>
      </c>
      <c r="C34" s="277" t="s">
        <v>758</v>
      </c>
      <c r="D34" s="282" t="s">
        <v>853</v>
      </c>
      <c r="E34" s="360">
        <f t="shared" si="9"/>
        <v>0</v>
      </c>
      <c r="F34" s="280"/>
      <c r="G34" s="280"/>
      <c r="H34" s="280">
        <f t="shared" si="12"/>
        <v>0</v>
      </c>
      <c r="I34" s="241">
        <v>7</v>
      </c>
      <c r="J34" s="242">
        <f t="shared" si="13"/>
        <v>0</v>
      </c>
      <c r="K34" s="279">
        <f t="shared" si="10"/>
        <v>0</v>
      </c>
      <c r="L34" s="280"/>
      <c r="M34" s="280"/>
      <c r="N34" s="280">
        <f t="shared" si="36"/>
        <v>0</v>
      </c>
      <c r="O34" s="241">
        <v>7</v>
      </c>
      <c r="P34" s="242">
        <f t="shared" si="15"/>
        <v>0</v>
      </c>
      <c r="Q34" s="279">
        <f t="shared" si="11"/>
        <v>0</v>
      </c>
      <c r="R34" s="280"/>
      <c r="S34" s="280"/>
      <c r="T34" s="280">
        <f t="shared" si="16"/>
        <v>0</v>
      </c>
      <c r="U34" s="241">
        <v>7</v>
      </c>
      <c r="V34" s="242">
        <f t="shared" si="17"/>
        <v>0</v>
      </c>
    </row>
    <row r="37" spans="1:22" ht="15.75" x14ac:dyDescent="0.25">
      <c r="B37" s="236" t="s">
        <v>685</v>
      </c>
      <c r="C37" s="348"/>
      <c r="D37" s="238"/>
      <c r="E37" s="362">
        <f>SUM(E5:E34)</f>
        <v>101089664.85068971</v>
      </c>
      <c r="F37" s="261">
        <f>SUM(F1:F34)</f>
        <v>45918481.030000009</v>
      </c>
      <c r="G37" s="261">
        <f>SUM(G5:G34)</f>
        <v>41457526.509999998</v>
      </c>
      <c r="H37" s="261">
        <f>SUM(H5:H34)</f>
        <v>13713657.310689719</v>
      </c>
      <c r="I37" s="241"/>
      <c r="J37" s="242"/>
      <c r="K37" s="261">
        <f>SUM(K5:K34)</f>
        <v>22926897.638924733</v>
      </c>
      <c r="L37" s="261">
        <f>SUM(L5:L34)</f>
        <v>16539304.66</v>
      </c>
      <c r="M37" s="261">
        <f>SUM(M5:M34)</f>
        <v>4773195.34</v>
      </c>
      <c r="N37" s="261">
        <f>SUM(N5:N34)</f>
        <v>1614397.6389247323</v>
      </c>
      <c r="O37" s="241"/>
      <c r="P37" s="242"/>
      <c r="Q37" s="261">
        <f>SUM(Q5:Q34)</f>
        <v>23477110.222688172</v>
      </c>
      <c r="R37" s="261">
        <f>SUM(R5:R34)</f>
        <v>17152637.539999999</v>
      </c>
      <c r="S37" s="261">
        <f>SUM(S5:S34)</f>
        <v>4671562.46</v>
      </c>
      <c r="T37" s="261">
        <f>SUM(T5:T34)</f>
        <v>1652910.2226881725</v>
      </c>
      <c r="U37" s="242"/>
      <c r="V37" s="242"/>
    </row>
    <row r="38" spans="1:22" ht="15.75" x14ac:dyDescent="0.25">
      <c r="B38" s="239"/>
      <c r="C38" s="351"/>
      <c r="D38" s="240" t="s">
        <v>772</v>
      </c>
      <c r="E38" s="363"/>
      <c r="F38" s="262">
        <f>(F37+G37)/1000</f>
        <v>87376.007540000006</v>
      </c>
      <c r="G38" s="262"/>
      <c r="H38" s="262"/>
      <c r="K38" s="262"/>
      <c r="L38" s="262">
        <f>L37+M37</f>
        <v>21312500</v>
      </c>
      <c r="M38" s="262"/>
      <c r="N38" s="262"/>
      <c r="Q38" s="262"/>
      <c r="R38" s="262">
        <f>R37+S37</f>
        <v>21824200</v>
      </c>
      <c r="S38" s="262"/>
      <c r="T38" s="262"/>
      <c r="U38" s="286"/>
      <c r="V38" s="286"/>
    </row>
    <row r="40" spans="1:22" s="232" customFormat="1" x14ac:dyDescent="0.25">
      <c r="B40" s="67"/>
      <c r="C40" s="346"/>
      <c r="D40" s="221"/>
      <c r="E40" s="357"/>
      <c r="F40" s="226"/>
      <c r="G40" s="226"/>
      <c r="H40" s="226"/>
      <c r="I40" s="221"/>
      <c r="J40" s="226"/>
      <c r="K40" s="286"/>
      <c r="L40" s="286"/>
      <c r="M40" s="286"/>
      <c r="N40" s="286"/>
      <c r="O40" s="220"/>
      <c r="P40" s="220"/>
      <c r="Q40" s="286"/>
      <c r="R40" s="286"/>
      <c r="S40" s="286"/>
      <c r="T40" s="125"/>
      <c r="U40" s="125"/>
      <c r="V40" s="125"/>
    </row>
    <row r="41" spans="1:22" s="232" customFormat="1" x14ac:dyDescent="0.25">
      <c r="B41" s="67"/>
      <c r="C41" s="346"/>
      <c r="D41" s="221"/>
      <c r="E41" s="357"/>
      <c r="F41" s="226"/>
      <c r="G41" s="226"/>
      <c r="H41" s="226"/>
      <c r="I41" s="221"/>
      <c r="J41" s="226"/>
      <c r="K41" s="286"/>
      <c r="L41" s="286"/>
      <c r="M41" s="286"/>
      <c r="N41" s="286"/>
      <c r="O41" s="220"/>
      <c r="P41" s="220"/>
      <c r="Q41" s="286"/>
      <c r="R41" s="286"/>
      <c r="S41" s="286"/>
      <c r="T41" s="125"/>
      <c r="U41" s="125"/>
      <c r="V41" s="125"/>
    </row>
    <row r="43" spans="1:22" ht="15.75" x14ac:dyDescent="0.25">
      <c r="C43" s="352" t="s">
        <v>789</v>
      </c>
      <c r="D43" s="221" t="s">
        <v>790</v>
      </c>
      <c r="E43" s="360">
        <f t="shared" ref="E43" si="37">F43+G43+H43</f>
        <v>0</v>
      </c>
      <c r="F43" s="280"/>
      <c r="G43" s="280"/>
      <c r="H43" s="280">
        <f>J43-F43-G43</f>
        <v>0</v>
      </c>
      <c r="I43" s="263">
        <v>7</v>
      </c>
      <c r="J43" s="264">
        <f>(F43+G43)*100/93</f>
        <v>0</v>
      </c>
      <c r="K43" s="279">
        <f t="shared" ref="K43" si="38">L43+M43+N43</f>
        <v>0</v>
      </c>
      <c r="L43" s="280"/>
      <c r="M43" s="281"/>
      <c r="N43" s="280">
        <f>P43-L43-M43</f>
        <v>0</v>
      </c>
      <c r="O43" s="263">
        <v>7</v>
      </c>
      <c r="P43" s="264">
        <f>(L43+M43)*100/93</f>
        <v>0</v>
      </c>
      <c r="Q43" s="279">
        <f t="shared" ref="Q43" si="39">R43+S43+T43</f>
        <v>0</v>
      </c>
      <c r="R43" s="280"/>
      <c r="S43" s="281"/>
      <c r="T43" s="280">
        <f>V43-R43-S43</f>
        <v>0</v>
      </c>
      <c r="U43" s="263">
        <v>7</v>
      </c>
      <c r="V43" s="264">
        <f>(R43+S43)*100/93</f>
        <v>0</v>
      </c>
    </row>
    <row r="44" spans="1:22" ht="15.75" x14ac:dyDescent="0.25">
      <c r="D44" s="221" t="s">
        <v>791</v>
      </c>
      <c r="E44" s="360">
        <f t="shared" ref="E44:E48" si="40">F44+G44+H44</f>
        <v>0</v>
      </c>
      <c r="F44" s="280"/>
      <c r="G44" s="280"/>
      <c r="H44" s="280">
        <f>J44-F44-G44</f>
        <v>0</v>
      </c>
      <c r="I44" s="263">
        <v>7</v>
      </c>
      <c r="J44" s="264">
        <f t="shared" ref="J44:J48" si="41">(F44+G44)*100/93</f>
        <v>0</v>
      </c>
      <c r="K44" s="279">
        <f t="shared" ref="K44:K48" si="42">L44+M44+N44</f>
        <v>0</v>
      </c>
      <c r="L44" s="280"/>
      <c r="M44" s="281"/>
      <c r="N44" s="280">
        <f>P44-L44-M44</f>
        <v>0</v>
      </c>
      <c r="O44" s="263">
        <v>7</v>
      </c>
      <c r="P44" s="264">
        <f t="shared" ref="P44:P48" si="43">(L44+M44)*100/93</f>
        <v>0</v>
      </c>
      <c r="Q44" s="279">
        <f t="shared" ref="Q44:Q48" si="44">R44+S44+T44</f>
        <v>0</v>
      </c>
      <c r="R44" s="280"/>
      <c r="S44" s="281"/>
      <c r="T44" s="280">
        <f>V44-R44-S44+55.91-55.91</f>
        <v>0</v>
      </c>
      <c r="U44" s="263">
        <v>7</v>
      </c>
      <c r="V44" s="264">
        <f t="shared" ref="V44:V48" si="45">(R44+S44)*100/93</f>
        <v>0</v>
      </c>
    </row>
    <row r="45" spans="1:22" ht="15.75" x14ac:dyDescent="0.25">
      <c r="D45" s="221" t="s">
        <v>792</v>
      </c>
      <c r="E45" s="360">
        <f t="shared" si="40"/>
        <v>0</v>
      </c>
      <c r="F45" s="280"/>
      <c r="G45" s="280"/>
      <c r="H45" s="280">
        <f t="shared" ref="H45:H48" si="46">J45-F45-G45</f>
        <v>0</v>
      </c>
      <c r="I45" s="263">
        <v>7</v>
      </c>
      <c r="J45" s="264">
        <f t="shared" si="41"/>
        <v>0</v>
      </c>
      <c r="K45" s="279">
        <f t="shared" si="42"/>
        <v>0</v>
      </c>
      <c r="L45" s="280"/>
      <c r="M45" s="281"/>
      <c r="N45" s="280">
        <f t="shared" ref="N45:N48" si="47">P45-L45-M45</f>
        <v>0</v>
      </c>
      <c r="O45" s="263">
        <v>7</v>
      </c>
      <c r="P45" s="264">
        <f t="shared" si="43"/>
        <v>0</v>
      </c>
      <c r="Q45" s="279">
        <f t="shared" si="44"/>
        <v>0</v>
      </c>
      <c r="R45" s="280"/>
      <c r="S45" s="281"/>
      <c r="T45" s="280">
        <f t="shared" ref="T45:T48" si="48">V45-R45-S45</f>
        <v>0</v>
      </c>
      <c r="U45" s="263">
        <v>7</v>
      </c>
      <c r="V45" s="264">
        <f t="shared" si="45"/>
        <v>0</v>
      </c>
    </row>
    <row r="46" spans="1:22" ht="15.75" x14ac:dyDescent="0.25">
      <c r="D46" s="221" t="s">
        <v>793</v>
      </c>
      <c r="E46" s="360">
        <f t="shared" si="40"/>
        <v>0</v>
      </c>
      <c r="F46" s="280"/>
      <c r="G46" s="280"/>
      <c r="H46" s="280">
        <f t="shared" si="46"/>
        <v>0</v>
      </c>
      <c r="I46" s="263">
        <v>7</v>
      </c>
      <c r="J46" s="264">
        <f t="shared" si="41"/>
        <v>0</v>
      </c>
      <c r="K46" s="279">
        <f t="shared" si="42"/>
        <v>0</v>
      </c>
      <c r="L46" s="280"/>
      <c r="M46" s="281"/>
      <c r="N46" s="280">
        <f t="shared" si="47"/>
        <v>0</v>
      </c>
      <c r="O46" s="263">
        <v>7</v>
      </c>
      <c r="P46" s="264">
        <f t="shared" si="43"/>
        <v>0</v>
      </c>
      <c r="Q46" s="279">
        <f t="shared" si="44"/>
        <v>0</v>
      </c>
      <c r="R46" s="280"/>
      <c r="S46" s="281"/>
      <c r="T46" s="280">
        <f t="shared" si="48"/>
        <v>0</v>
      </c>
      <c r="U46" s="263">
        <v>7</v>
      </c>
      <c r="V46" s="264">
        <f t="shared" si="45"/>
        <v>0</v>
      </c>
    </row>
    <row r="47" spans="1:22" ht="15.75" x14ac:dyDescent="0.25">
      <c r="D47" s="221" t="s">
        <v>794</v>
      </c>
      <c r="E47" s="360">
        <f t="shared" si="40"/>
        <v>0</v>
      </c>
      <c r="F47" s="280"/>
      <c r="G47" s="280"/>
      <c r="H47" s="280">
        <f t="shared" si="46"/>
        <v>0</v>
      </c>
      <c r="I47" s="263">
        <v>7</v>
      </c>
      <c r="J47" s="264">
        <f t="shared" si="41"/>
        <v>0</v>
      </c>
      <c r="K47" s="279">
        <f t="shared" si="42"/>
        <v>0</v>
      </c>
      <c r="L47" s="280"/>
      <c r="M47" s="281"/>
      <c r="N47" s="280">
        <f t="shared" si="47"/>
        <v>0</v>
      </c>
      <c r="O47" s="263">
        <v>7</v>
      </c>
      <c r="P47" s="264">
        <f t="shared" si="43"/>
        <v>0</v>
      </c>
      <c r="Q47" s="279">
        <f t="shared" si="44"/>
        <v>0</v>
      </c>
      <c r="R47" s="280"/>
      <c r="S47" s="281"/>
      <c r="T47" s="280">
        <f t="shared" si="48"/>
        <v>0</v>
      </c>
      <c r="U47" s="263">
        <v>7</v>
      </c>
      <c r="V47" s="264">
        <f t="shared" si="45"/>
        <v>0</v>
      </c>
    </row>
    <row r="48" spans="1:22" ht="15.75" x14ac:dyDescent="0.25">
      <c r="D48" s="221" t="s">
        <v>790</v>
      </c>
      <c r="E48" s="360">
        <f t="shared" si="40"/>
        <v>0</v>
      </c>
      <c r="F48" s="280"/>
      <c r="G48" s="280"/>
      <c r="H48" s="280">
        <f t="shared" si="46"/>
        <v>0</v>
      </c>
      <c r="I48" s="263">
        <v>7</v>
      </c>
      <c r="J48" s="264">
        <f t="shared" si="41"/>
        <v>0</v>
      </c>
      <c r="K48" s="279">
        <f t="shared" si="42"/>
        <v>0</v>
      </c>
      <c r="L48" s="280"/>
      <c r="M48" s="281"/>
      <c r="N48" s="280">
        <f t="shared" si="47"/>
        <v>0</v>
      </c>
      <c r="O48" s="263">
        <v>7</v>
      </c>
      <c r="P48" s="264">
        <f t="shared" si="43"/>
        <v>0</v>
      </c>
      <c r="Q48" s="279">
        <f t="shared" si="44"/>
        <v>0</v>
      </c>
      <c r="R48" s="280"/>
      <c r="S48" s="281"/>
      <c r="T48" s="280">
        <f t="shared" si="48"/>
        <v>0</v>
      </c>
      <c r="U48" s="263">
        <v>7</v>
      </c>
      <c r="V48" s="264">
        <f t="shared" si="45"/>
        <v>0</v>
      </c>
    </row>
  </sheetData>
  <mergeCells count="7">
    <mergeCell ref="A5:A7"/>
    <mergeCell ref="B2:B3"/>
    <mergeCell ref="E2:J2"/>
    <mergeCell ref="K2:P2"/>
    <mergeCell ref="Q2:V2"/>
    <mergeCell ref="C2:C3"/>
    <mergeCell ref="D2:D3"/>
  </mergeCells>
  <pageMargins left="0.7" right="0.7" top="0.75" bottom="0.75" header="0.3" footer="0.3"/>
  <pageSetup paperSize="9" scale="84" orientation="landscape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пр.1дох.23-25</vt:lpstr>
      <vt:lpstr>пр.2 Рд,пр 23-25</vt:lpstr>
      <vt:lpstr>Пр.3 Рд,пр, ЦС,ВР 23-25</vt:lpstr>
      <vt:lpstr>Пр.4 Ведом23-25</vt:lpstr>
      <vt:lpstr>пр.5 МП 23-25</vt:lpstr>
      <vt:lpstr>пр.6 Дет.бюджет</vt:lpstr>
      <vt:lpstr>пр.7 публ. 23-25</vt:lpstr>
      <vt:lpstr>пр.7 ист-ки 23-25</vt:lpstr>
      <vt:lpstr>Лист1</vt:lpstr>
      <vt:lpstr>'пр.1дох.23-25'!Область_печати</vt:lpstr>
      <vt:lpstr>'пр.2 Рд,пр 23-25'!Область_печати</vt:lpstr>
      <vt:lpstr>'Пр.3 Рд,пр, ЦС,ВР 23-25'!Область_печати</vt:lpstr>
      <vt:lpstr>'Пр.4 Ведом23-25'!Область_печати</vt:lpstr>
      <vt:lpstr>'пр.5 МП 23-25'!Область_печати</vt:lpstr>
      <vt:lpstr>'пр.6 Дет.бюджет'!Область_печати</vt:lpstr>
      <vt:lpstr>'пр.7 ист-ки 23-25'!Область_печати</vt:lpstr>
      <vt:lpstr>'пр.7 публ. 23-25'!Область_печати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2023-03-02T01:40:29Z</dcterms:modified>
</cp:coreProperties>
</file>