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объем финансирования" sheetId="1" r:id="rId1"/>
    <sheet name="ДЮСШ" sheetId="2" state="hidden" r:id="rId2"/>
  </sheets>
  <definedNames>
    <definedName name="_xlnm.Print_Area" localSheetId="0">'объем финансирования'!$A$1:$L$84</definedName>
  </definedNames>
  <calcPr calcId="145621"/>
</workbook>
</file>

<file path=xl/calcChain.xml><?xml version="1.0" encoding="utf-8"?>
<calcChain xmlns="http://schemas.openxmlformats.org/spreadsheetml/2006/main">
  <c r="L72" i="1" l="1"/>
  <c r="L78" i="1"/>
  <c r="K77" i="1"/>
  <c r="K24" i="1"/>
  <c r="F30" i="1"/>
  <c r="G58" i="1"/>
  <c r="F58" i="1" s="1"/>
  <c r="H58" i="1"/>
  <c r="I58" i="1"/>
  <c r="J58" i="1"/>
  <c r="K58" i="1"/>
  <c r="L58" i="1"/>
  <c r="F59" i="1"/>
  <c r="F60" i="1"/>
  <c r="K78" i="1" l="1"/>
  <c r="J78" i="1"/>
  <c r="I78" i="1"/>
  <c r="H78" i="1"/>
  <c r="J77" i="1"/>
  <c r="I77" i="1"/>
  <c r="H77" i="1"/>
  <c r="G78" i="1"/>
  <c r="G77" i="1"/>
  <c r="L76" i="1"/>
  <c r="K76" i="1"/>
  <c r="J76" i="1"/>
  <c r="I76" i="1"/>
  <c r="H76" i="1"/>
  <c r="K75" i="1"/>
  <c r="J75" i="1"/>
  <c r="I75" i="1"/>
  <c r="H75" i="1"/>
  <c r="G76" i="1"/>
  <c r="G75" i="1"/>
  <c r="L73" i="1"/>
  <c r="K73" i="1"/>
  <c r="J73" i="1"/>
  <c r="I73" i="1"/>
  <c r="H73" i="1"/>
  <c r="K72" i="1"/>
  <c r="J72" i="1"/>
  <c r="H72" i="1"/>
  <c r="G73" i="1"/>
  <c r="G72" i="1"/>
  <c r="F76" i="1" l="1"/>
  <c r="F78" i="1"/>
  <c r="F73" i="1"/>
  <c r="G24" i="1"/>
  <c r="L51" i="1"/>
  <c r="K51" i="1"/>
  <c r="J51" i="1"/>
  <c r="I51" i="1"/>
  <c r="H51" i="1"/>
  <c r="G51" i="1"/>
  <c r="K19" i="1" l="1"/>
  <c r="J19" i="1"/>
  <c r="H19" i="1"/>
  <c r="G19" i="1"/>
  <c r="L79" i="1"/>
  <c r="K79" i="1"/>
  <c r="J79" i="1"/>
  <c r="I79" i="1"/>
  <c r="H79" i="1"/>
  <c r="G79" i="1"/>
  <c r="L54" i="1"/>
  <c r="K54" i="1"/>
  <c r="J54" i="1"/>
  <c r="I54" i="1"/>
  <c r="H54" i="1"/>
  <c r="G54" i="1"/>
  <c r="L67" i="1"/>
  <c r="L74" i="1" s="1"/>
  <c r="K67" i="1"/>
  <c r="K74" i="1" s="1"/>
  <c r="J67" i="1"/>
  <c r="J74" i="1" s="1"/>
  <c r="I67" i="1"/>
  <c r="I74" i="1" s="1"/>
  <c r="H67" i="1"/>
  <c r="H74" i="1" s="1"/>
  <c r="G67" i="1"/>
  <c r="G74" i="1" s="1"/>
  <c r="F57" i="1"/>
  <c r="F56" i="1"/>
  <c r="F55" i="1"/>
  <c r="F22" i="1"/>
  <c r="F45" i="1"/>
  <c r="K47" i="1"/>
  <c r="K46" i="1" s="1"/>
  <c r="J47" i="1"/>
  <c r="J46" i="1" s="1"/>
  <c r="I47" i="1"/>
  <c r="I46" i="1" s="1"/>
  <c r="H47" i="1"/>
  <c r="H46" i="1" s="1"/>
  <c r="G47" i="1"/>
  <c r="G46" i="1" s="1"/>
  <c r="F53" i="1"/>
  <c r="F52" i="1"/>
  <c r="J24" i="1"/>
  <c r="I24" i="1"/>
  <c r="H24" i="1"/>
  <c r="F29" i="1"/>
  <c r="K31" i="1"/>
  <c r="J31" i="1"/>
  <c r="I31" i="1"/>
  <c r="H31" i="1"/>
  <c r="G31" i="1"/>
  <c r="G23" i="1" s="1"/>
  <c r="F43" i="1"/>
  <c r="F42" i="1"/>
  <c r="F41" i="1"/>
  <c r="F40" i="1"/>
  <c r="F79" i="1" l="1"/>
  <c r="I23" i="1"/>
  <c r="K23" i="1"/>
  <c r="K61" i="1" s="1"/>
  <c r="F74" i="1"/>
  <c r="F50" i="1"/>
  <c r="L77" i="1"/>
  <c r="F77" i="1" s="1"/>
  <c r="H23" i="1"/>
  <c r="H61" i="1" s="1"/>
  <c r="J23" i="1"/>
  <c r="F51" i="1"/>
  <c r="F54" i="1"/>
  <c r="L23" i="1"/>
  <c r="J61" i="1" l="1"/>
  <c r="L19" i="1" l="1"/>
  <c r="G61" i="1"/>
  <c r="F21" i="1"/>
  <c r="L75" i="1"/>
  <c r="F75" i="1" s="1"/>
  <c r="L47" i="1" l="1"/>
  <c r="F47" i="1" s="1"/>
  <c r="F48" i="1"/>
  <c r="F49" i="1"/>
  <c r="I20" i="1"/>
  <c r="F64" i="1"/>
  <c r="L46" i="1" l="1"/>
  <c r="L61" i="1" s="1"/>
  <c r="I72" i="1"/>
  <c r="F72" i="1" s="1"/>
  <c r="I19" i="1"/>
  <c r="I61" i="1" s="1"/>
  <c r="F20" i="1"/>
  <c r="L70" i="1" l="1"/>
  <c r="L71" i="1" s="1"/>
  <c r="K70" i="1"/>
  <c r="K71" i="1" s="1"/>
  <c r="J70" i="1"/>
  <c r="J71" i="1" s="1"/>
  <c r="I70" i="1"/>
  <c r="I71" i="1" s="1"/>
  <c r="H70" i="1"/>
  <c r="H71" i="1" s="1"/>
  <c r="G70" i="1"/>
  <c r="G71" i="1" s="1"/>
  <c r="F71" i="1" l="1"/>
  <c r="F69" i="1" l="1"/>
  <c r="F70" i="1" s="1"/>
  <c r="F28" i="1"/>
  <c r="F44" i="1"/>
  <c r="F65" i="1"/>
  <c r="F63" i="1"/>
  <c r="F46" i="1"/>
  <c r="F19" i="1" l="1"/>
  <c r="F27" i="1"/>
  <c r="F26" i="1"/>
  <c r="F25" i="1"/>
  <c r="F39" i="1"/>
  <c r="F38" i="1"/>
  <c r="F37" i="1"/>
  <c r="F36" i="1"/>
  <c r="F35" i="1"/>
  <c r="F34" i="1"/>
  <c r="F33" i="1"/>
  <c r="F32" i="1"/>
  <c r="J27" i="2"/>
  <c r="K27" i="2" s="1"/>
  <c r="I28" i="2"/>
  <c r="H28" i="2"/>
  <c r="G28" i="2"/>
  <c r="F28" i="2"/>
  <c r="K25" i="2"/>
  <c r="J25" i="2"/>
  <c r="I25" i="2"/>
  <c r="H25" i="2"/>
  <c r="G25" i="2"/>
  <c r="F25" i="2"/>
  <c r="E25" i="2" s="1"/>
  <c r="K22" i="2"/>
  <c r="J22" i="2"/>
  <c r="I22" i="2"/>
  <c r="H22" i="2"/>
  <c r="G22" i="2"/>
  <c r="F22" i="2"/>
  <c r="K19" i="2"/>
  <c r="J19" i="2"/>
  <c r="I19" i="2"/>
  <c r="H19" i="2"/>
  <c r="G19" i="2"/>
  <c r="F19" i="2"/>
  <c r="K16" i="2"/>
  <c r="J16" i="2"/>
  <c r="I16" i="2"/>
  <c r="H16" i="2"/>
  <c r="G16" i="2"/>
  <c r="F16" i="2"/>
  <c r="K12" i="2"/>
  <c r="J12" i="2"/>
  <c r="I12" i="2"/>
  <c r="H12" i="2"/>
  <c r="G12" i="2"/>
  <c r="F12" i="2"/>
  <c r="F29" i="2" s="1"/>
  <c r="F32" i="2" s="1"/>
  <c r="E24" i="2"/>
  <c r="E21" i="2"/>
  <c r="E18" i="2"/>
  <c r="E15" i="2"/>
  <c r="E14" i="2"/>
  <c r="E11" i="2"/>
  <c r="E10" i="2"/>
  <c r="E9" i="2"/>
  <c r="E8" i="2"/>
  <c r="F24" i="1" l="1"/>
  <c r="F31" i="1"/>
  <c r="F66" i="1"/>
  <c r="F67" i="1" s="1"/>
  <c r="G31" i="2"/>
  <c r="E16" i="2"/>
  <c r="J28" i="2"/>
  <c r="J29" i="2" s="1"/>
  <c r="J32" i="2" s="1"/>
  <c r="K28" i="2"/>
  <c r="K29" i="2" s="1"/>
  <c r="K32" i="2" s="1"/>
  <c r="E27" i="2"/>
  <c r="E12" i="2"/>
  <c r="E19" i="2"/>
  <c r="I29" i="2"/>
  <c r="I32" i="2" s="1"/>
  <c r="H29" i="2"/>
  <c r="H32" i="2" s="1"/>
  <c r="G29" i="2"/>
  <c r="G32" i="2" s="1"/>
  <c r="E22" i="2"/>
  <c r="F23" i="1" l="1"/>
  <c r="F61" i="1" s="1"/>
  <c r="E28" i="2"/>
  <c r="J31" i="2"/>
  <c r="J30" i="2" s="1"/>
  <c r="K31" i="2"/>
  <c r="K30" i="2" s="1"/>
  <c r="H31" i="2"/>
  <c r="H30" i="2" s="1"/>
  <c r="F31" i="2"/>
  <c r="I31" i="2"/>
  <c r="I30" i="2" s="1"/>
  <c r="E29" i="2"/>
  <c r="G30" i="2"/>
  <c r="E32" i="2"/>
  <c r="F30" i="2" l="1"/>
  <c r="E30" i="2" s="1"/>
  <c r="E31" i="2"/>
</calcChain>
</file>

<file path=xl/sharedStrings.xml><?xml version="1.0" encoding="utf-8"?>
<sst xmlns="http://schemas.openxmlformats.org/spreadsheetml/2006/main" count="249" uniqueCount="146">
  <si>
    <t>№ п/п</t>
  </si>
  <si>
    <t>Наименование мероприятия</t>
  </si>
  <si>
    <t>в том числе по годам:</t>
  </si>
  <si>
    <t>1.1.</t>
  </si>
  <si>
    <t>Утверждение календарного плана физкультурно-массовых и спортивных мероприятий</t>
  </si>
  <si>
    <t>ежегодно до 01 декабря</t>
  </si>
  <si>
    <t>МБУ «ОСОК»</t>
  </si>
  <si>
    <t xml:space="preserve">1.2. </t>
  </si>
  <si>
    <t>Организация медицинского обеспечения официальных физкультурных и спортивных мероприятий, а  так же системы медицинского контроля за занимающимися физической культурой и спортом</t>
  </si>
  <si>
    <t>постоянно</t>
  </si>
  <si>
    <t>1.3.</t>
  </si>
  <si>
    <t>Осуществление формирования сборных команд муниципального образования «Омсукчанский городской округ»</t>
  </si>
  <si>
    <t>ежегодно</t>
  </si>
  <si>
    <t>1.4.</t>
  </si>
  <si>
    <t xml:space="preserve">Проведение анализа загрузки имеющихся спортивных сооружений, их инвентаризацию, принятие дополнительных мер по улучшению их эксплуатации. </t>
  </si>
  <si>
    <t>Всего по 1 разделу:</t>
  </si>
  <si>
    <t>2.1.</t>
  </si>
  <si>
    <t xml:space="preserve"> Приобретение мячей (футбольных, волейбольных, баскетбольных)</t>
  </si>
  <si>
    <t>2.2.</t>
  </si>
  <si>
    <t>Приобретение коньков</t>
  </si>
  <si>
    <t>Приобретение акустической системы для проведения массовых физкультурно-спортивных мероприятий</t>
  </si>
  <si>
    <t xml:space="preserve">Приобретение инвентаря для настольного тенниса , тенниса, бадминтона </t>
  </si>
  <si>
    <t>Приобретение спортивной экипировки  для сборных команд Омсукчанского городского округа</t>
  </si>
  <si>
    <t>Приобретение клюшек, шайб</t>
  </si>
  <si>
    <t>Приобретение спортивного оборудования: волейбольные стойки, баскетбольные фермы, футбольные ворота</t>
  </si>
  <si>
    <t>Всего по 2 разделу:</t>
  </si>
  <si>
    <t>Строительство и реконструкция спортивной базы учреждений физической культуры и спорта</t>
  </si>
  <si>
    <t>3.1.</t>
  </si>
  <si>
    <t>Ремонт и замена окон шахматного клуба «Серебряная ладья»</t>
  </si>
  <si>
    <t>3.2.</t>
  </si>
  <si>
    <t>Утепление и обшивка стен здания спорткомплекса «Металлург»</t>
  </si>
  <si>
    <t>3.3.</t>
  </si>
  <si>
    <t xml:space="preserve">Монтаж навесного покрытия  зрительских трибун и скамейки запасных игроков  </t>
  </si>
  <si>
    <t>Всего по 3 разделу:</t>
  </si>
  <si>
    <t>4.1.</t>
  </si>
  <si>
    <t>2015-2020</t>
  </si>
  <si>
    <t>Всего по 4 разделу:</t>
  </si>
  <si>
    <t>Оплата контейнера при выезде за пределы Магаданской области</t>
  </si>
  <si>
    <t>2016-2020</t>
  </si>
  <si>
    <t>Всего по 5 разделу:</t>
  </si>
  <si>
    <t>6.1.</t>
  </si>
  <si>
    <t>Всего по 6 разделу:</t>
  </si>
  <si>
    <t>ВСЕГО ПО ПОДПРОГРАММЕ:</t>
  </si>
  <si>
    <t>Подпрограмма «Развитие дополнительного образования детей в области физической культуры и спорта в Омсукчанском городском округе на 2015-2020 г.г.»</t>
  </si>
  <si>
    <t>Материально-техническое обеспечение учреждения дополнительного образования детей</t>
  </si>
  <si>
    <t>Приобретение видеокамеры и спутникового телефона, доски тактической, медицинбола</t>
  </si>
  <si>
    <t>2016-2017</t>
  </si>
  <si>
    <t>МБОУ ДОД «ДЮСШ п.Омсукчан»</t>
  </si>
  <si>
    <t>1.2.</t>
  </si>
  <si>
    <t>Приобретение спортивных тренажеров</t>
  </si>
  <si>
    <t>Приобретение спортивной формы</t>
  </si>
  <si>
    <t>Приобретение спортивного инвентаря для проведения мероприятий</t>
  </si>
  <si>
    <t>Ремонт борцовского зала</t>
  </si>
  <si>
    <t>Ремонт фасада здания</t>
  </si>
  <si>
    <t>Физкультурно-спортивные мероприятия в   учреждении дополнительного образования детей</t>
  </si>
  <si>
    <t>Физкультурно-спортивные мероприятия местного  и областного уровня</t>
  </si>
  <si>
    <t>Предоставление социальных гарантий жителям районов Крайнего Севера, работающих в учреждении дополнительного образования детей</t>
  </si>
  <si>
    <t>2018-2020</t>
  </si>
  <si>
    <t>Поощрение лучших учеников учреждения дополнительного образования детей</t>
  </si>
  <si>
    <t>Выплата стипендии главы городского округа</t>
  </si>
  <si>
    <t xml:space="preserve">Выполнение муниципального задания по организации дополнительного образования детей </t>
  </si>
  <si>
    <t>Затраты на выполнение муниципальной услуги по дополнительному образованию детей в области физической культуры и спорта</t>
  </si>
  <si>
    <t>Всего по муниципальной программе:</t>
  </si>
  <si>
    <t>Срок реализации</t>
  </si>
  <si>
    <t>Исполнители Программы</t>
  </si>
  <si>
    <t>ВСЕГО:</t>
  </si>
  <si>
    <t>Объем финансирования мероприятий Программы</t>
  </si>
  <si>
    <t>(тыс.руб.)</t>
  </si>
  <si>
    <t>ИТОГО:</t>
  </si>
  <si>
    <t>4.</t>
  </si>
  <si>
    <t>5.</t>
  </si>
  <si>
    <t>3.</t>
  </si>
  <si>
    <t>2.</t>
  </si>
  <si>
    <t>1.</t>
  </si>
  <si>
    <t>источник финансирования</t>
  </si>
  <si>
    <t>3.4.</t>
  </si>
  <si>
    <t>Проведение ремонта иного недвижимого имущества</t>
  </si>
  <si>
    <t>Управление спорта и туризма администрации Омсукчанского городского округа</t>
  </si>
  <si>
    <t>МБУ "ФОК с плавательным бассейном "Жемчужина" п.Омсукчан"</t>
  </si>
  <si>
    <t>Итого:</t>
  </si>
  <si>
    <t>Предоставление целевых субсидий на проведение физкультурно-спортивных мероприятий</t>
  </si>
  <si>
    <t>Предоставление елевых субсидий на выплату стипендии  учащимся</t>
  </si>
  <si>
    <t xml:space="preserve">Предоставление субсидий муниципальным учреждениям дополнительного образования на выполнение муниципального задания </t>
  </si>
  <si>
    <t>Предоставление целевых субсидий на оплату проезда к месту проведения отдыха и обратно</t>
  </si>
  <si>
    <t xml:space="preserve">Приложение </t>
  </si>
  <si>
    <t>городского округа</t>
  </si>
  <si>
    <t xml:space="preserve">к постановлению </t>
  </si>
  <si>
    <t>администрации</t>
  </si>
  <si>
    <t>Основное мероприятие "Проведение организационных мероприятий"</t>
  </si>
  <si>
    <t>Основное мероприятие "Обеспечение деятельности подведомственных учреждений"</t>
  </si>
  <si>
    <t>Основное мероприятие "Развитие учреждений спорта"</t>
  </si>
  <si>
    <t>3.1.1.</t>
  </si>
  <si>
    <t>3.1.2.</t>
  </si>
  <si>
    <t>3.1.3.</t>
  </si>
  <si>
    <t>3.1.4.</t>
  </si>
  <si>
    <t>3.1.5.</t>
  </si>
  <si>
    <t>3.2.1.</t>
  </si>
  <si>
    <t>3.2.2.</t>
  </si>
  <si>
    <t>3.2.3.</t>
  </si>
  <si>
    <t>3.2.4.</t>
  </si>
  <si>
    <t>3.2.5.</t>
  </si>
  <si>
    <t>в рамках текущего финансирования</t>
  </si>
  <si>
    <t>Основное мероприятие "Обеспечение гарантий работникам муниципальных учреждений"</t>
  </si>
  <si>
    <t>4.2.</t>
  </si>
  <si>
    <t>бюджет ОГО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</si>
  <si>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</si>
  <si>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Основное мероприятие "Осуществление государственных полномочий"</t>
  </si>
  <si>
    <t>5.1.</t>
  </si>
  <si>
    <t>иные источники</t>
  </si>
  <si>
    <t>Основное мероприятие "Проведение физкультурно-спортивных мероприятий"</t>
  </si>
  <si>
    <t>МБУ "Спортивная школа п.Омсукчан"</t>
  </si>
  <si>
    <t>Управление спорта и туризма АОГО</t>
  </si>
  <si>
    <t xml:space="preserve">Приобретение информационного табло на мини-футбольное поле и комплексную спортивную площадку </t>
  </si>
  <si>
    <t>Целевые субсидии муниципальным учреждениям на оплату контейнера</t>
  </si>
  <si>
    <t>Целевые субсидии муниципальным учреждениям на оплату проезда к месту отдыха и обратно</t>
  </si>
  <si>
    <t>Целевые субсидии муниципальным учреждениям  на проведение ремонта недвижимого  имущества</t>
  </si>
  <si>
    <t>Целевые субсидии муниципальным учреждениям  на оснащение</t>
  </si>
  <si>
    <t>Целевые субсидии на проведение физкультурно-спортивных мероприятий</t>
  </si>
  <si>
    <t xml:space="preserve">Целевые субсидии на выплату стипендии  </t>
  </si>
  <si>
    <t>МБУ "ДЮСШ п.Омсукчан"</t>
  </si>
  <si>
    <t>Подпрограмма "Развитие дополнительного образования детей в области физической культуры и спорта в Омсукчанском городском округе" на 2015-2020 г.г.</t>
  </si>
  <si>
    <t>Подпрограмма "Физкультурно-спортивные мероприятия окружного и областного уровней" на 2015-2020 г.г."</t>
  </si>
  <si>
    <t>Подпрограмма "Развитие массовой физической культуры и спорта в Омсукчанском городском округе" на 2015-2020 г.г.</t>
  </si>
  <si>
    <t>2019-2020</t>
  </si>
  <si>
    <t>МБУ  ОСОК</t>
  </si>
  <si>
    <t>МБУ ОСОК</t>
  </si>
  <si>
    <t>МБУ ФОК  п.Омсукчан</t>
  </si>
  <si>
    <t>МБУ СШ п.Омсукчан</t>
  </si>
  <si>
    <t>МБУ  СШ п.Омсукчан</t>
  </si>
  <si>
    <t>МБУ "ОСОК"</t>
  </si>
  <si>
    <t>МБОУ ДОД "ДЮСШ п.Омсукчан"</t>
  </si>
  <si>
    <t>2015-2018</t>
  </si>
  <si>
    <t>3.2.6.</t>
  </si>
  <si>
    <t>3.2.7.</t>
  </si>
  <si>
    <t>3.2.8.</t>
  </si>
  <si>
    <t>3.2.9.</t>
  </si>
  <si>
    <t>3.2.10.</t>
  </si>
  <si>
    <t>3.2.11.</t>
  </si>
  <si>
    <t>3.2.12.</t>
  </si>
  <si>
    <t>6.</t>
  </si>
  <si>
    <t>3.1.6.</t>
  </si>
  <si>
    <t>Приобретение и закупка оборудования для установки "молнии защиты"</t>
  </si>
  <si>
    <t>Предоставление целевых субсидий на на государственную поддержку спортивных организаций, осуществляющих подготовку спортивного резерва, для спортивных сборных команд, в т.ч. сборных команд РФ</t>
  </si>
  <si>
    <t>Целевые субсидии на государственную поддержку спортивных организаций</t>
  </si>
  <si>
    <t xml:space="preserve">от 06.03.2020г. № 100 </t>
  </si>
  <si>
    <t>Перечень мероприятий муниципальной программы "Развитие физической культуры и спорта в Омсукчанском городском округе" на 2015-2020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</si>
</sst>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1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0" xfId="0" applyAlignment="1"/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Border="1"/>
    <xf numFmtId="164" fontId="0" fillId="0" borderId="0" xfId="0" applyNumberForma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3"/>
  <sheetViews>
    <sheetView tabSelected="1" view="pageBreakPreview" topLeftCell="A76" zoomScaleNormal="100" zoomScaleSheetLayoutView="100" workbookViewId="0">
      <selection activeCell="J93" sqref="J93"/>
    </sheetView>
  </sheetViews>
  <sheetFormatPr defaultRowHeight="15" x14ac:dyDescent="0.25"/>
  <cols>
    <col min="1" max="1" width="8.140625" customWidth="1"/>
    <col min="2" max="2" width="47.42578125" customWidth="1"/>
    <col min="3" max="3" width="11.5703125" customWidth="1"/>
    <col min="4" max="4" width="12.28515625" customWidth="1"/>
    <col min="5" max="5" width="12.5703125" customWidth="1"/>
    <col min="6" max="6" width="10.42578125" customWidth="1"/>
    <col min="12" max="12" width="10" bestFit="1" customWidth="1"/>
  </cols>
  <sheetData>
    <row r="1" spans="1:12" ht="15.75" x14ac:dyDescent="0.25">
      <c r="A1" s="11"/>
      <c r="B1" s="11"/>
      <c r="C1" s="11"/>
      <c r="D1" s="11"/>
      <c r="E1" s="11"/>
      <c r="F1" s="11"/>
      <c r="G1" s="11"/>
      <c r="H1" s="11"/>
      <c r="I1" s="11"/>
      <c r="J1" s="98" t="s">
        <v>84</v>
      </c>
      <c r="K1" s="98"/>
      <c r="L1" s="98"/>
    </row>
    <row r="2" spans="1:12" ht="15.75" x14ac:dyDescent="0.25">
      <c r="A2" s="11"/>
      <c r="B2" s="11"/>
      <c r="C2" s="11"/>
      <c r="D2" s="11"/>
      <c r="E2" s="11"/>
      <c r="F2" s="11"/>
      <c r="G2" s="11"/>
      <c r="H2" s="11"/>
      <c r="I2" s="11"/>
      <c r="J2" s="98" t="s">
        <v>86</v>
      </c>
      <c r="K2" s="98"/>
      <c r="L2" s="98"/>
    </row>
    <row r="3" spans="1:12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98" t="s">
        <v>87</v>
      </c>
      <c r="K3" s="98"/>
      <c r="L3" s="98"/>
    </row>
    <row r="4" spans="1:12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98" t="s">
        <v>85</v>
      </c>
      <c r="K4" s="98"/>
      <c r="L4" s="98"/>
    </row>
    <row r="5" spans="1:12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98" t="s">
        <v>144</v>
      </c>
      <c r="K5" s="98"/>
      <c r="L5" s="98"/>
    </row>
    <row r="6" spans="1:12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</row>
    <row r="7" spans="1:12" ht="25.5" customHeight="1" x14ac:dyDescent="0.25">
      <c r="A7" s="93" t="s">
        <v>145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1:12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</row>
    <row r="9" spans="1:12" ht="15.75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 t="s">
        <v>67</v>
      </c>
    </row>
    <row r="10" spans="1:12" ht="16.5" customHeight="1" x14ac:dyDescent="0.25">
      <c r="A10" s="94" t="s">
        <v>0</v>
      </c>
      <c r="B10" s="94" t="s">
        <v>1</v>
      </c>
      <c r="C10" s="95" t="s">
        <v>63</v>
      </c>
      <c r="D10" s="95" t="s">
        <v>64</v>
      </c>
      <c r="E10" s="94" t="s">
        <v>74</v>
      </c>
      <c r="F10" s="94" t="s">
        <v>66</v>
      </c>
      <c r="G10" s="94"/>
      <c r="H10" s="94"/>
      <c r="I10" s="94"/>
      <c r="J10" s="94"/>
      <c r="K10" s="94"/>
      <c r="L10" s="94"/>
    </row>
    <row r="11" spans="1:12" x14ac:dyDescent="0.25">
      <c r="A11" s="94"/>
      <c r="B11" s="94"/>
      <c r="C11" s="96"/>
      <c r="D11" s="96"/>
      <c r="E11" s="94"/>
      <c r="F11" s="94" t="s">
        <v>65</v>
      </c>
      <c r="G11" s="94" t="s">
        <v>2</v>
      </c>
      <c r="H11" s="94"/>
      <c r="I11" s="94"/>
      <c r="J11" s="94"/>
      <c r="K11" s="94"/>
      <c r="L11" s="94"/>
    </row>
    <row r="12" spans="1:12" x14ac:dyDescent="0.25">
      <c r="A12" s="94"/>
      <c r="B12" s="94"/>
      <c r="C12" s="97"/>
      <c r="D12" s="97"/>
      <c r="E12" s="94"/>
      <c r="F12" s="94"/>
      <c r="G12" s="2">
        <v>2015</v>
      </c>
      <c r="H12" s="2">
        <v>2016</v>
      </c>
      <c r="I12" s="2">
        <v>2017</v>
      </c>
      <c r="J12" s="2">
        <v>2018</v>
      </c>
      <c r="K12" s="2">
        <v>2019</v>
      </c>
      <c r="L12" s="2">
        <v>2020</v>
      </c>
    </row>
    <row r="13" spans="1:12" x14ac:dyDescent="0.25">
      <c r="A13" s="76" t="s">
        <v>122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</row>
    <row r="14" spans="1:12" ht="36.75" customHeight="1" x14ac:dyDescent="0.25">
      <c r="A14" s="16" t="s">
        <v>73</v>
      </c>
      <c r="B14" s="17" t="s">
        <v>88</v>
      </c>
      <c r="C14" s="16"/>
      <c r="D14" s="18" t="s">
        <v>79</v>
      </c>
      <c r="E14" s="37"/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</row>
    <row r="15" spans="1:12" ht="56.25" customHeight="1" x14ac:dyDescent="0.25">
      <c r="A15" s="19" t="s">
        <v>3</v>
      </c>
      <c r="B15" s="20" t="s">
        <v>4</v>
      </c>
      <c r="C15" s="19" t="s">
        <v>5</v>
      </c>
      <c r="D15" s="56" t="s">
        <v>125</v>
      </c>
      <c r="E15" s="57" t="s">
        <v>101</v>
      </c>
      <c r="F15" s="16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</row>
    <row r="16" spans="1:12" ht="76.5" customHeight="1" x14ac:dyDescent="0.25">
      <c r="A16" s="19" t="s">
        <v>7</v>
      </c>
      <c r="B16" s="20" t="s">
        <v>8</v>
      </c>
      <c r="C16" s="19" t="s">
        <v>9</v>
      </c>
      <c r="D16" s="56"/>
      <c r="E16" s="58"/>
      <c r="F16" s="16">
        <v>0</v>
      </c>
      <c r="G16" s="35">
        <v>0</v>
      </c>
      <c r="H16" s="35">
        <v>0</v>
      </c>
      <c r="I16" s="35">
        <v>0</v>
      </c>
      <c r="J16" s="35">
        <v>0</v>
      </c>
      <c r="K16" s="35">
        <v>0</v>
      </c>
      <c r="L16" s="35">
        <v>0</v>
      </c>
    </row>
    <row r="17" spans="1:12" ht="45" customHeight="1" x14ac:dyDescent="0.25">
      <c r="A17" s="19" t="s">
        <v>10</v>
      </c>
      <c r="B17" s="20" t="s">
        <v>11</v>
      </c>
      <c r="C17" s="19" t="s">
        <v>12</v>
      </c>
      <c r="D17" s="56"/>
      <c r="E17" s="58"/>
      <c r="F17" s="16">
        <v>0</v>
      </c>
      <c r="G17" s="35">
        <v>0</v>
      </c>
      <c r="H17" s="35">
        <v>0</v>
      </c>
      <c r="I17" s="35">
        <v>0</v>
      </c>
      <c r="J17" s="35">
        <v>0</v>
      </c>
      <c r="K17" s="35">
        <v>0</v>
      </c>
      <c r="L17" s="35">
        <v>0</v>
      </c>
    </row>
    <row r="18" spans="1:12" ht="63" x14ac:dyDescent="0.25">
      <c r="A18" s="19" t="s">
        <v>13</v>
      </c>
      <c r="B18" s="20" t="s">
        <v>14</v>
      </c>
      <c r="C18" s="19" t="s">
        <v>12</v>
      </c>
      <c r="D18" s="56"/>
      <c r="E18" s="59"/>
      <c r="F18" s="16">
        <v>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</row>
    <row r="19" spans="1:12" ht="15" customHeight="1" x14ac:dyDescent="0.25">
      <c r="A19" s="87" t="s">
        <v>72</v>
      </c>
      <c r="B19" s="90" t="s">
        <v>89</v>
      </c>
      <c r="C19" s="87" t="s">
        <v>35</v>
      </c>
      <c r="D19" s="16" t="s">
        <v>79</v>
      </c>
      <c r="E19" s="16"/>
      <c r="F19" s="21">
        <f>SUM(G19:L19)</f>
        <v>168217.2</v>
      </c>
      <c r="G19" s="21">
        <f>SUM(G20:G22)</f>
        <v>11707.6</v>
      </c>
      <c r="H19" s="21">
        <f t="shared" ref="H19:L19" si="0">SUM(H20:H22)</f>
        <v>11287.8</v>
      </c>
      <c r="I19" s="21">
        <f t="shared" si="0"/>
        <v>22696.7</v>
      </c>
      <c r="J19" s="21">
        <f t="shared" si="0"/>
        <v>35934.9</v>
      </c>
      <c r="K19" s="21">
        <f t="shared" si="0"/>
        <v>42008.2</v>
      </c>
      <c r="L19" s="21">
        <f t="shared" si="0"/>
        <v>44582</v>
      </c>
    </row>
    <row r="20" spans="1:12" ht="15.75" x14ac:dyDescent="0.25">
      <c r="A20" s="88"/>
      <c r="B20" s="91"/>
      <c r="C20" s="88"/>
      <c r="D20" s="13" t="s">
        <v>124</v>
      </c>
      <c r="E20" s="56" t="s">
        <v>104</v>
      </c>
      <c r="F20" s="16">
        <f t="shared" ref="F20:F22" si="1">SUM(G20:L20)</f>
        <v>75221.3</v>
      </c>
      <c r="G20" s="22">
        <v>11707.6</v>
      </c>
      <c r="H20" s="19">
        <v>11287.8</v>
      </c>
      <c r="I20" s="19">
        <f>22696.7-10144.2</f>
        <v>12552.5</v>
      </c>
      <c r="J20" s="23">
        <v>14705.7</v>
      </c>
      <c r="K20" s="54">
        <v>12070.7</v>
      </c>
      <c r="L20" s="54">
        <v>12897</v>
      </c>
    </row>
    <row r="21" spans="1:12" ht="38.25" customHeight="1" x14ac:dyDescent="0.25">
      <c r="A21" s="88"/>
      <c r="B21" s="91"/>
      <c r="C21" s="88"/>
      <c r="D21" s="13" t="s">
        <v>126</v>
      </c>
      <c r="E21" s="56"/>
      <c r="F21" s="16">
        <f t="shared" si="1"/>
        <v>67055.5</v>
      </c>
      <c r="G21" s="22">
        <v>0</v>
      </c>
      <c r="H21" s="19">
        <v>0</v>
      </c>
      <c r="I21" s="19">
        <v>10144.200000000001</v>
      </c>
      <c r="J21" s="23">
        <v>21229.200000000001</v>
      </c>
      <c r="K21" s="54">
        <v>17105.099999999999</v>
      </c>
      <c r="L21" s="55">
        <v>18577</v>
      </c>
    </row>
    <row r="22" spans="1:12" ht="33" customHeight="1" x14ac:dyDescent="0.25">
      <c r="A22" s="89"/>
      <c r="B22" s="92"/>
      <c r="C22" s="89"/>
      <c r="D22" s="13" t="s">
        <v>127</v>
      </c>
      <c r="E22" s="56"/>
      <c r="F22" s="16">
        <f t="shared" si="1"/>
        <v>25940.400000000001</v>
      </c>
      <c r="G22" s="22">
        <v>0</v>
      </c>
      <c r="H22" s="19">
        <v>0</v>
      </c>
      <c r="I22" s="19">
        <v>0</v>
      </c>
      <c r="J22" s="23">
        <v>0</v>
      </c>
      <c r="K22" s="54">
        <v>12832.4</v>
      </c>
      <c r="L22" s="54">
        <v>13108</v>
      </c>
    </row>
    <row r="23" spans="1:12" ht="31.5" x14ac:dyDescent="0.25">
      <c r="A23" s="16" t="s">
        <v>71</v>
      </c>
      <c r="B23" s="24" t="s">
        <v>90</v>
      </c>
      <c r="C23" s="16"/>
      <c r="D23" s="16" t="s">
        <v>68</v>
      </c>
      <c r="E23" s="45"/>
      <c r="F23" s="16">
        <f t="shared" ref="F23:L23" si="2">F31+F24+F44+F45</f>
        <v>3476.55</v>
      </c>
      <c r="G23" s="16">
        <f t="shared" si="2"/>
        <v>1260.25</v>
      </c>
      <c r="H23" s="16">
        <f t="shared" si="2"/>
        <v>0</v>
      </c>
      <c r="I23" s="16">
        <f t="shared" si="2"/>
        <v>297.5</v>
      </c>
      <c r="J23" s="16">
        <f t="shared" si="2"/>
        <v>398.7</v>
      </c>
      <c r="K23" s="52">
        <f t="shared" si="2"/>
        <v>1484.1000000000001</v>
      </c>
      <c r="L23" s="52">
        <f t="shared" si="2"/>
        <v>36</v>
      </c>
    </row>
    <row r="24" spans="1:12" ht="47.25" x14ac:dyDescent="0.25">
      <c r="A24" s="35" t="s">
        <v>27</v>
      </c>
      <c r="B24" s="42" t="s">
        <v>115</v>
      </c>
      <c r="C24" s="40"/>
      <c r="D24" s="38" t="s">
        <v>79</v>
      </c>
      <c r="E24" s="45"/>
      <c r="F24" s="16">
        <f>SUM(F25:F30)</f>
        <v>2304.5500000000002</v>
      </c>
      <c r="G24" s="35">
        <f>SUM(G25:G29)</f>
        <v>160.25</v>
      </c>
      <c r="H24" s="35">
        <f t="shared" ref="H24:J24" si="3">SUM(H25:H29)</f>
        <v>0</v>
      </c>
      <c r="I24" s="35">
        <f t="shared" si="3"/>
        <v>297.5</v>
      </c>
      <c r="J24" s="35">
        <f t="shared" si="3"/>
        <v>398.7</v>
      </c>
      <c r="K24" s="52">
        <f>SUM(K25:K30)</f>
        <v>1448.1000000000001</v>
      </c>
      <c r="L24" s="52">
        <v>0</v>
      </c>
    </row>
    <row r="25" spans="1:12" ht="31.5" x14ac:dyDescent="0.25">
      <c r="A25" s="19" t="s">
        <v>91</v>
      </c>
      <c r="B25" s="20" t="s">
        <v>28</v>
      </c>
      <c r="C25" s="19" t="s">
        <v>35</v>
      </c>
      <c r="D25" s="57" t="s">
        <v>125</v>
      </c>
      <c r="E25" s="57" t="s">
        <v>104</v>
      </c>
      <c r="F25" s="16">
        <f>SUM(G25:L25)</f>
        <v>0</v>
      </c>
      <c r="G25" s="19">
        <v>0</v>
      </c>
      <c r="H25" s="19">
        <v>0</v>
      </c>
      <c r="I25" s="19">
        <v>0</v>
      </c>
      <c r="J25" s="23">
        <v>0</v>
      </c>
      <c r="K25" s="23">
        <v>0</v>
      </c>
      <c r="L25" s="23">
        <v>0</v>
      </c>
    </row>
    <row r="26" spans="1:12" ht="31.5" x14ac:dyDescent="0.25">
      <c r="A26" s="19" t="s">
        <v>92</v>
      </c>
      <c r="B26" s="20" t="s">
        <v>30</v>
      </c>
      <c r="C26" s="19" t="s">
        <v>35</v>
      </c>
      <c r="D26" s="58"/>
      <c r="E26" s="58"/>
      <c r="F26" s="16">
        <f t="shared" ref="F26:F27" si="4">SUM(G26:L26)</f>
        <v>0</v>
      </c>
      <c r="G26" s="19">
        <v>0</v>
      </c>
      <c r="H26" s="19">
        <v>0</v>
      </c>
      <c r="I26" s="19">
        <v>0</v>
      </c>
      <c r="J26" s="23">
        <v>0</v>
      </c>
      <c r="K26" s="23">
        <v>0</v>
      </c>
      <c r="L26" s="23">
        <v>0</v>
      </c>
    </row>
    <row r="27" spans="1:12" ht="31.5" x14ac:dyDescent="0.25">
      <c r="A27" s="19" t="s">
        <v>93</v>
      </c>
      <c r="B27" s="20" t="s">
        <v>32</v>
      </c>
      <c r="C27" s="19" t="s">
        <v>35</v>
      </c>
      <c r="D27" s="58"/>
      <c r="E27" s="58"/>
      <c r="F27" s="16">
        <f t="shared" si="4"/>
        <v>0</v>
      </c>
      <c r="G27" s="19">
        <v>0</v>
      </c>
      <c r="H27" s="19">
        <v>0</v>
      </c>
      <c r="I27" s="19">
        <v>0</v>
      </c>
      <c r="J27" s="23">
        <v>0</v>
      </c>
      <c r="K27" s="23">
        <v>0</v>
      </c>
      <c r="L27" s="23">
        <v>0</v>
      </c>
    </row>
    <row r="28" spans="1:12" ht="31.5" x14ac:dyDescent="0.25">
      <c r="A28" s="19" t="s">
        <v>94</v>
      </c>
      <c r="B28" s="20" t="s">
        <v>76</v>
      </c>
      <c r="C28" s="19" t="s">
        <v>35</v>
      </c>
      <c r="D28" s="58"/>
      <c r="E28" s="58"/>
      <c r="F28" s="16">
        <f t="shared" ref="F28:F30" si="5">SUM(G28:L28)</f>
        <v>2119.15</v>
      </c>
      <c r="G28" s="19">
        <v>160.25</v>
      </c>
      <c r="H28" s="19">
        <v>0</v>
      </c>
      <c r="I28" s="19">
        <v>297.5</v>
      </c>
      <c r="J28" s="23">
        <v>398.7</v>
      </c>
      <c r="K28" s="23">
        <v>1262.7</v>
      </c>
      <c r="L28" s="23">
        <v>0</v>
      </c>
    </row>
    <row r="29" spans="1:12" ht="25.5" x14ac:dyDescent="0.25">
      <c r="A29" s="19" t="s">
        <v>95</v>
      </c>
      <c r="B29" s="20" t="s">
        <v>53</v>
      </c>
      <c r="C29" s="19" t="s">
        <v>35</v>
      </c>
      <c r="D29" s="13" t="s">
        <v>127</v>
      </c>
      <c r="E29" s="58"/>
      <c r="F29" s="16">
        <f t="shared" si="5"/>
        <v>0</v>
      </c>
      <c r="G29" s="19">
        <v>0</v>
      </c>
      <c r="H29" s="19">
        <v>0</v>
      </c>
      <c r="I29" s="19">
        <v>0</v>
      </c>
      <c r="J29" s="23">
        <v>0</v>
      </c>
      <c r="K29" s="23">
        <v>0</v>
      </c>
      <c r="L29" s="23">
        <v>0</v>
      </c>
    </row>
    <row r="30" spans="1:12" ht="31.5" x14ac:dyDescent="0.25">
      <c r="A30" s="46" t="s">
        <v>140</v>
      </c>
      <c r="B30" s="20" t="s">
        <v>141</v>
      </c>
      <c r="C30" s="46" t="s">
        <v>35</v>
      </c>
      <c r="D30" s="48" t="s">
        <v>127</v>
      </c>
      <c r="E30" s="59"/>
      <c r="F30" s="49">
        <f t="shared" si="5"/>
        <v>185.4</v>
      </c>
      <c r="G30" s="46">
        <v>0</v>
      </c>
      <c r="H30" s="46">
        <v>0</v>
      </c>
      <c r="I30" s="46">
        <v>0</v>
      </c>
      <c r="J30" s="23">
        <v>0</v>
      </c>
      <c r="K30" s="23">
        <v>185.4</v>
      </c>
      <c r="L30" s="23">
        <v>0</v>
      </c>
    </row>
    <row r="31" spans="1:12" ht="34.5" customHeight="1" x14ac:dyDescent="0.25">
      <c r="A31" s="35" t="s">
        <v>29</v>
      </c>
      <c r="B31" s="42" t="s">
        <v>116</v>
      </c>
      <c r="C31" s="35"/>
      <c r="D31" s="38" t="s">
        <v>79</v>
      </c>
      <c r="E31" s="45"/>
      <c r="F31" s="16">
        <f>SUM(F32:F43)</f>
        <v>0</v>
      </c>
      <c r="G31" s="35">
        <f t="shared" ref="G31:K31" si="6">SUM(G32:G43)</f>
        <v>0</v>
      </c>
      <c r="H31" s="35">
        <f t="shared" si="6"/>
        <v>0</v>
      </c>
      <c r="I31" s="35">
        <f t="shared" si="6"/>
        <v>0</v>
      </c>
      <c r="J31" s="35">
        <f t="shared" si="6"/>
        <v>0</v>
      </c>
      <c r="K31" s="35">
        <f t="shared" si="6"/>
        <v>0</v>
      </c>
      <c r="L31" s="23">
        <v>0</v>
      </c>
    </row>
    <row r="32" spans="1:12" ht="33.75" customHeight="1" x14ac:dyDescent="0.25">
      <c r="A32" s="19" t="s">
        <v>96</v>
      </c>
      <c r="B32" s="20" t="s">
        <v>17</v>
      </c>
      <c r="C32" s="19" t="s">
        <v>35</v>
      </c>
      <c r="D32" s="56" t="s">
        <v>125</v>
      </c>
      <c r="E32" s="57" t="s">
        <v>104</v>
      </c>
      <c r="F32" s="16">
        <f>SUM(G32:L32)</f>
        <v>0</v>
      </c>
      <c r="G32" s="19">
        <v>0</v>
      </c>
      <c r="H32" s="19">
        <v>0</v>
      </c>
      <c r="I32" s="19">
        <v>0</v>
      </c>
      <c r="J32" s="23">
        <v>0</v>
      </c>
      <c r="K32" s="23">
        <v>0</v>
      </c>
      <c r="L32" s="23">
        <v>0</v>
      </c>
    </row>
    <row r="33" spans="1:12" ht="18.75" customHeight="1" x14ac:dyDescent="0.25">
      <c r="A33" s="19" t="s">
        <v>97</v>
      </c>
      <c r="B33" s="20" t="s">
        <v>19</v>
      </c>
      <c r="C33" s="19" t="s">
        <v>35</v>
      </c>
      <c r="D33" s="56"/>
      <c r="E33" s="58"/>
      <c r="F33" s="16">
        <f t="shared" ref="F33:F39" si="7">SUM(G33:L33)</f>
        <v>0</v>
      </c>
      <c r="G33" s="19">
        <v>0</v>
      </c>
      <c r="H33" s="19">
        <v>0</v>
      </c>
      <c r="I33" s="19">
        <v>0</v>
      </c>
      <c r="J33" s="23">
        <v>0</v>
      </c>
      <c r="K33" s="23">
        <v>0</v>
      </c>
      <c r="L33" s="23">
        <v>0</v>
      </c>
    </row>
    <row r="34" spans="1:12" ht="54.75" customHeight="1" x14ac:dyDescent="0.25">
      <c r="A34" s="19" t="s">
        <v>98</v>
      </c>
      <c r="B34" s="20" t="s">
        <v>112</v>
      </c>
      <c r="C34" s="19" t="s">
        <v>35</v>
      </c>
      <c r="D34" s="56"/>
      <c r="E34" s="58"/>
      <c r="F34" s="16">
        <f t="shared" si="7"/>
        <v>0</v>
      </c>
      <c r="G34" s="19">
        <v>0</v>
      </c>
      <c r="H34" s="19">
        <v>0</v>
      </c>
      <c r="I34" s="19">
        <v>0</v>
      </c>
      <c r="J34" s="23">
        <v>0</v>
      </c>
      <c r="K34" s="23">
        <v>0</v>
      </c>
      <c r="L34" s="23">
        <v>0</v>
      </c>
    </row>
    <row r="35" spans="1:12" ht="48" customHeight="1" x14ac:dyDescent="0.25">
      <c r="A35" s="19" t="s">
        <v>99</v>
      </c>
      <c r="B35" s="20" t="s">
        <v>20</v>
      </c>
      <c r="C35" s="19" t="s">
        <v>35</v>
      </c>
      <c r="D35" s="56"/>
      <c r="E35" s="58"/>
      <c r="F35" s="16">
        <f t="shared" si="7"/>
        <v>0</v>
      </c>
      <c r="G35" s="19">
        <v>0</v>
      </c>
      <c r="H35" s="19">
        <v>0</v>
      </c>
      <c r="I35" s="19">
        <v>0</v>
      </c>
      <c r="J35" s="23">
        <v>0</v>
      </c>
      <c r="K35" s="23">
        <v>0</v>
      </c>
      <c r="L35" s="23">
        <v>0</v>
      </c>
    </row>
    <row r="36" spans="1:12" ht="36" customHeight="1" x14ac:dyDescent="0.25">
      <c r="A36" s="19" t="s">
        <v>100</v>
      </c>
      <c r="B36" s="20" t="s">
        <v>21</v>
      </c>
      <c r="C36" s="19" t="s">
        <v>35</v>
      </c>
      <c r="D36" s="56"/>
      <c r="E36" s="58"/>
      <c r="F36" s="16">
        <f t="shared" si="7"/>
        <v>0</v>
      </c>
      <c r="G36" s="19">
        <v>0</v>
      </c>
      <c r="H36" s="19">
        <v>0</v>
      </c>
      <c r="I36" s="19">
        <v>0</v>
      </c>
      <c r="J36" s="23">
        <v>0</v>
      </c>
      <c r="K36" s="23">
        <v>0</v>
      </c>
      <c r="L36" s="23">
        <v>0</v>
      </c>
    </row>
    <row r="37" spans="1:12" ht="47.25" customHeight="1" x14ac:dyDescent="0.25">
      <c r="A37" s="19" t="s">
        <v>132</v>
      </c>
      <c r="B37" s="20" t="s">
        <v>22</v>
      </c>
      <c r="C37" s="19" t="s">
        <v>35</v>
      </c>
      <c r="D37" s="56"/>
      <c r="E37" s="58"/>
      <c r="F37" s="16">
        <f t="shared" si="7"/>
        <v>0</v>
      </c>
      <c r="G37" s="19">
        <v>0</v>
      </c>
      <c r="H37" s="19">
        <v>0</v>
      </c>
      <c r="I37" s="19">
        <v>0</v>
      </c>
      <c r="J37" s="23">
        <v>0</v>
      </c>
      <c r="K37" s="23">
        <v>0</v>
      </c>
      <c r="L37" s="23">
        <v>0</v>
      </c>
    </row>
    <row r="38" spans="1:12" ht="14.25" customHeight="1" x14ac:dyDescent="0.25">
      <c r="A38" s="19" t="s">
        <v>133</v>
      </c>
      <c r="B38" s="20" t="s">
        <v>23</v>
      </c>
      <c r="C38" s="19" t="s">
        <v>35</v>
      </c>
      <c r="D38" s="56"/>
      <c r="E38" s="58"/>
      <c r="F38" s="16">
        <f t="shared" si="7"/>
        <v>0</v>
      </c>
      <c r="G38" s="19">
        <v>0</v>
      </c>
      <c r="H38" s="19">
        <v>0</v>
      </c>
      <c r="I38" s="19">
        <v>0</v>
      </c>
      <c r="J38" s="23">
        <v>0</v>
      </c>
      <c r="K38" s="23">
        <v>0</v>
      </c>
      <c r="L38" s="23">
        <v>0</v>
      </c>
    </row>
    <row r="39" spans="1:12" ht="49.5" customHeight="1" x14ac:dyDescent="0.25">
      <c r="A39" s="19" t="s">
        <v>134</v>
      </c>
      <c r="B39" s="20" t="s">
        <v>24</v>
      </c>
      <c r="C39" s="19" t="s">
        <v>35</v>
      </c>
      <c r="D39" s="56"/>
      <c r="E39" s="58"/>
      <c r="F39" s="16">
        <f t="shared" si="7"/>
        <v>0</v>
      </c>
      <c r="G39" s="19">
        <v>0</v>
      </c>
      <c r="H39" s="19">
        <v>0</v>
      </c>
      <c r="I39" s="19">
        <v>0</v>
      </c>
      <c r="J39" s="23">
        <v>0</v>
      </c>
      <c r="K39" s="23">
        <v>0</v>
      </c>
      <c r="L39" s="23">
        <v>0</v>
      </c>
    </row>
    <row r="40" spans="1:12" ht="42" customHeight="1" x14ac:dyDescent="0.25">
      <c r="A40" s="19" t="s">
        <v>135</v>
      </c>
      <c r="B40" s="25" t="s">
        <v>45</v>
      </c>
      <c r="C40" s="19" t="s">
        <v>123</v>
      </c>
      <c r="D40" s="69" t="s">
        <v>127</v>
      </c>
      <c r="E40" s="58"/>
      <c r="F40" s="15">
        <f>SUM(G40:L40)</f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</row>
    <row r="41" spans="1:12" ht="15" customHeight="1" x14ac:dyDescent="0.25">
      <c r="A41" s="19" t="s">
        <v>136</v>
      </c>
      <c r="B41" s="25" t="s">
        <v>49</v>
      </c>
      <c r="C41" s="35" t="s">
        <v>123</v>
      </c>
      <c r="D41" s="70"/>
      <c r="E41" s="58"/>
      <c r="F41" s="15">
        <f t="shared" ref="F41:F43" si="8">SUM(G41:L41)</f>
        <v>0</v>
      </c>
      <c r="G41" s="23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</row>
    <row r="42" spans="1:12" ht="14.25" customHeight="1" x14ac:dyDescent="0.25">
      <c r="A42" s="19" t="s">
        <v>137</v>
      </c>
      <c r="B42" s="25" t="s">
        <v>50</v>
      </c>
      <c r="C42" s="35" t="s">
        <v>123</v>
      </c>
      <c r="D42" s="70"/>
      <c r="E42" s="58"/>
      <c r="F42" s="15">
        <f t="shared" si="8"/>
        <v>0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</row>
    <row r="43" spans="1:12" ht="30.75" customHeight="1" x14ac:dyDescent="0.25">
      <c r="A43" s="19" t="s">
        <v>138</v>
      </c>
      <c r="B43" s="25" t="s">
        <v>51</v>
      </c>
      <c r="C43" s="35" t="s">
        <v>123</v>
      </c>
      <c r="D43" s="71"/>
      <c r="E43" s="58"/>
      <c r="F43" s="15">
        <f t="shared" si="8"/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</row>
    <row r="44" spans="1:12" ht="36" customHeight="1" x14ac:dyDescent="0.25">
      <c r="A44" s="35" t="s">
        <v>31</v>
      </c>
      <c r="B44" s="40" t="s">
        <v>117</v>
      </c>
      <c r="C44" s="35">
        <v>2015</v>
      </c>
      <c r="D44" s="13" t="s">
        <v>125</v>
      </c>
      <c r="E44" s="45" t="s">
        <v>104</v>
      </c>
      <c r="F44" s="16">
        <f>SUM(G44:L44)</f>
        <v>1100</v>
      </c>
      <c r="G44" s="35">
        <v>1100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</row>
    <row r="45" spans="1:12" ht="36" customHeight="1" x14ac:dyDescent="0.25">
      <c r="A45" s="39" t="s">
        <v>75</v>
      </c>
      <c r="B45" s="41" t="s">
        <v>118</v>
      </c>
      <c r="C45" s="23" t="s">
        <v>35</v>
      </c>
      <c r="D45" s="13" t="s">
        <v>127</v>
      </c>
      <c r="E45" s="45" t="s">
        <v>104</v>
      </c>
      <c r="F45" s="15">
        <f>SUM(G45:L45)</f>
        <v>72</v>
      </c>
      <c r="G45" s="23">
        <v>0</v>
      </c>
      <c r="H45" s="23">
        <v>0</v>
      </c>
      <c r="I45" s="23">
        <v>0</v>
      </c>
      <c r="J45" s="23">
        <v>0</v>
      </c>
      <c r="K45" s="23">
        <v>36</v>
      </c>
      <c r="L45" s="23">
        <v>36</v>
      </c>
    </row>
    <row r="46" spans="1:12" ht="45.75" customHeight="1" x14ac:dyDescent="0.25">
      <c r="A46" s="18" t="s">
        <v>69</v>
      </c>
      <c r="B46" s="27" t="s">
        <v>102</v>
      </c>
      <c r="C46" s="18"/>
      <c r="D46" s="16" t="s">
        <v>68</v>
      </c>
      <c r="E46" s="44"/>
      <c r="F46" s="16">
        <f>F47+F51</f>
        <v>2713.7999999999997</v>
      </c>
      <c r="G46" s="16">
        <f t="shared" ref="G46:L46" si="9">G47+G51</f>
        <v>0</v>
      </c>
      <c r="H46" s="16">
        <f t="shared" si="9"/>
        <v>0</v>
      </c>
      <c r="I46" s="16">
        <f t="shared" si="9"/>
        <v>0</v>
      </c>
      <c r="J46" s="16">
        <f t="shared" si="9"/>
        <v>641.4</v>
      </c>
      <c r="K46" s="16">
        <f t="shared" si="9"/>
        <v>922.1</v>
      </c>
      <c r="L46" s="16">
        <f t="shared" si="9"/>
        <v>1150.3</v>
      </c>
    </row>
    <row r="47" spans="1:12" ht="18.75" customHeight="1" x14ac:dyDescent="0.25">
      <c r="A47" s="72" t="s">
        <v>34</v>
      </c>
      <c r="B47" s="84" t="s">
        <v>114</v>
      </c>
      <c r="C47" s="72" t="s">
        <v>57</v>
      </c>
      <c r="D47" s="16" t="s">
        <v>79</v>
      </c>
      <c r="E47" s="56" t="s">
        <v>104</v>
      </c>
      <c r="F47" s="16">
        <f>SUM(G47:L47)</f>
        <v>2560.1</v>
      </c>
      <c r="G47" s="16">
        <f>SUM(G48:G50)</f>
        <v>0</v>
      </c>
      <c r="H47" s="16">
        <f t="shared" ref="H47:L47" si="10">SUM(H48:H50)</f>
        <v>0</v>
      </c>
      <c r="I47" s="16">
        <f t="shared" si="10"/>
        <v>0</v>
      </c>
      <c r="J47" s="16">
        <f t="shared" si="10"/>
        <v>541.4</v>
      </c>
      <c r="K47" s="32">
        <f t="shared" si="10"/>
        <v>868.4</v>
      </c>
      <c r="L47" s="16">
        <f t="shared" si="10"/>
        <v>1150.3</v>
      </c>
    </row>
    <row r="48" spans="1:12" ht="17.25" customHeight="1" x14ac:dyDescent="0.25">
      <c r="A48" s="82"/>
      <c r="B48" s="85"/>
      <c r="C48" s="82"/>
      <c r="D48" s="13" t="s">
        <v>125</v>
      </c>
      <c r="E48" s="56"/>
      <c r="F48" s="21">
        <f t="shared" ref="F48:F50" si="11">SUM(G48:L48)</f>
        <v>677.03899999999999</v>
      </c>
      <c r="G48" s="19">
        <v>0</v>
      </c>
      <c r="H48" s="23">
        <v>0</v>
      </c>
      <c r="I48" s="23">
        <v>0</v>
      </c>
      <c r="J48" s="23">
        <v>99.2</v>
      </c>
      <c r="K48" s="54">
        <v>332.839</v>
      </c>
      <c r="L48" s="23">
        <v>245</v>
      </c>
    </row>
    <row r="49" spans="1:12" ht="32.25" customHeight="1" x14ac:dyDescent="0.25">
      <c r="A49" s="82"/>
      <c r="B49" s="85"/>
      <c r="C49" s="82"/>
      <c r="D49" s="13" t="s">
        <v>126</v>
      </c>
      <c r="E49" s="56"/>
      <c r="F49" s="21">
        <f t="shared" si="11"/>
        <v>1326.9479999999999</v>
      </c>
      <c r="G49" s="19">
        <v>0</v>
      </c>
      <c r="H49" s="23">
        <v>0</v>
      </c>
      <c r="I49" s="23">
        <v>0</v>
      </c>
      <c r="J49" s="23">
        <v>442.2</v>
      </c>
      <c r="K49" s="54">
        <v>254.74799999999999</v>
      </c>
      <c r="L49" s="23">
        <v>630</v>
      </c>
    </row>
    <row r="50" spans="1:12" ht="33.75" customHeight="1" x14ac:dyDescent="0.25">
      <c r="A50" s="73"/>
      <c r="B50" s="86"/>
      <c r="C50" s="73"/>
      <c r="D50" s="13" t="s">
        <v>128</v>
      </c>
      <c r="E50" s="56"/>
      <c r="F50" s="21">
        <f t="shared" si="11"/>
        <v>556.11300000000006</v>
      </c>
      <c r="G50" s="19">
        <v>0</v>
      </c>
      <c r="H50" s="23">
        <v>0</v>
      </c>
      <c r="I50" s="23">
        <v>0</v>
      </c>
      <c r="J50" s="23">
        <v>0</v>
      </c>
      <c r="K50" s="54">
        <v>280.81299999999999</v>
      </c>
      <c r="L50" s="23">
        <v>275.3</v>
      </c>
    </row>
    <row r="51" spans="1:12" ht="17.25" customHeight="1" x14ac:dyDescent="0.25">
      <c r="A51" s="72" t="s">
        <v>103</v>
      </c>
      <c r="B51" s="84" t="s">
        <v>113</v>
      </c>
      <c r="C51" s="81" t="s">
        <v>38</v>
      </c>
      <c r="D51" s="16" t="s">
        <v>79</v>
      </c>
      <c r="E51" s="56" t="s">
        <v>104</v>
      </c>
      <c r="F51" s="16">
        <f>SUM(F52:F53)</f>
        <v>153.69999999999999</v>
      </c>
      <c r="G51" s="16">
        <f t="shared" ref="G51:L51" si="12">SUM(G52:G53)</f>
        <v>0</v>
      </c>
      <c r="H51" s="16">
        <f t="shared" si="12"/>
        <v>0</v>
      </c>
      <c r="I51" s="16">
        <f t="shared" si="12"/>
        <v>0</v>
      </c>
      <c r="J51" s="16">
        <f t="shared" si="12"/>
        <v>100</v>
      </c>
      <c r="K51" s="52">
        <f t="shared" si="12"/>
        <v>53.7</v>
      </c>
      <c r="L51" s="52">
        <f t="shared" si="12"/>
        <v>0</v>
      </c>
    </row>
    <row r="52" spans="1:12" ht="22.5" customHeight="1" x14ac:dyDescent="0.25">
      <c r="A52" s="82"/>
      <c r="B52" s="85"/>
      <c r="C52" s="81"/>
      <c r="D52" s="13" t="s">
        <v>125</v>
      </c>
      <c r="E52" s="56"/>
      <c r="F52" s="16">
        <f t="shared" ref="F52:F57" si="13">SUM(G52:L52)</f>
        <v>153.69999999999999</v>
      </c>
      <c r="G52" s="19">
        <v>0</v>
      </c>
      <c r="H52" s="23">
        <v>0</v>
      </c>
      <c r="I52" s="23">
        <v>0</v>
      </c>
      <c r="J52" s="23">
        <v>100</v>
      </c>
      <c r="K52" s="23">
        <v>53.7</v>
      </c>
      <c r="L52" s="23">
        <v>0</v>
      </c>
    </row>
    <row r="53" spans="1:12" ht="34.5" customHeight="1" x14ac:dyDescent="0.25">
      <c r="A53" s="73"/>
      <c r="B53" s="86"/>
      <c r="C53" s="81"/>
      <c r="D53" s="13" t="s">
        <v>127</v>
      </c>
      <c r="E53" s="56"/>
      <c r="F53" s="16">
        <f t="shared" si="13"/>
        <v>0</v>
      </c>
      <c r="G53" s="19">
        <v>0</v>
      </c>
      <c r="H53" s="23">
        <v>0</v>
      </c>
      <c r="I53" s="23">
        <v>0</v>
      </c>
      <c r="J53" s="23">
        <v>0</v>
      </c>
      <c r="K53" s="23">
        <v>0</v>
      </c>
      <c r="L53" s="23">
        <v>0</v>
      </c>
    </row>
    <row r="54" spans="1:12" ht="34.5" customHeight="1" x14ac:dyDescent="0.25">
      <c r="A54" s="28" t="s">
        <v>70</v>
      </c>
      <c r="B54" s="29" t="s">
        <v>106</v>
      </c>
      <c r="C54" s="16"/>
      <c r="D54" s="16" t="s">
        <v>79</v>
      </c>
      <c r="E54" s="30"/>
      <c r="F54" s="16">
        <f t="shared" ref="F54:L54" si="14">SUM(F55:F57)</f>
        <v>813.5</v>
      </c>
      <c r="G54" s="16">
        <f t="shared" si="14"/>
        <v>0</v>
      </c>
      <c r="H54" s="16">
        <f t="shared" si="14"/>
        <v>0</v>
      </c>
      <c r="I54" s="16">
        <f t="shared" si="14"/>
        <v>0</v>
      </c>
      <c r="J54" s="16">
        <f t="shared" si="14"/>
        <v>0</v>
      </c>
      <c r="K54" s="52">
        <f t="shared" si="14"/>
        <v>0</v>
      </c>
      <c r="L54" s="52">
        <f t="shared" si="14"/>
        <v>813.5</v>
      </c>
    </row>
    <row r="55" spans="1:12" ht="33" customHeight="1" x14ac:dyDescent="0.25">
      <c r="A55" s="72" t="s">
        <v>107</v>
      </c>
      <c r="B55" s="80" t="s">
        <v>105</v>
      </c>
      <c r="C55" s="81">
        <v>2020</v>
      </c>
      <c r="D55" s="13" t="s">
        <v>125</v>
      </c>
      <c r="E55" s="57" t="s">
        <v>108</v>
      </c>
      <c r="F55" s="16">
        <f t="shared" si="13"/>
        <v>155.6</v>
      </c>
      <c r="G55" s="19">
        <v>0</v>
      </c>
      <c r="H55" s="23">
        <v>0</v>
      </c>
      <c r="I55" s="23">
        <v>0</v>
      </c>
      <c r="J55" s="23">
        <v>0</v>
      </c>
      <c r="K55" s="53">
        <v>0</v>
      </c>
      <c r="L55" s="23">
        <v>155.6</v>
      </c>
    </row>
    <row r="56" spans="1:12" ht="34.5" customHeight="1" x14ac:dyDescent="0.25">
      <c r="A56" s="82"/>
      <c r="B56" s="80"/>
      <c r="C56" s="81"/>
      <c r="D56" s="13" t="s">
        <v>128</v>
      </c>
      <c r="E56" s="58"/>
      <c r="F56" s="16">
        <f t="shared" si="13"/>
        <v>289</v>
      </c>
      <c r="G56" s="19">
        <v>0</v>
      </c>
      <c r="H56" s="23">
        <v>0</v>
      </c>
      <c r="I56" s="23">
        <v>0</v>
      </c>
      <c r="J56" s="23">
        <v>0</v>
      </c>
      <c r="K56" s="53">
        <v>0</v>
      </c>
      <c r="L56" s="23">
        <v>289</v>
      </c>
    </row>
    <row r="57" spans="1:12" ht="43.5" customHeight="1" x14ac:dyDescent="0.25">
      <c r="A57" s="73"/>
      <c r="B57" s="80"/>
      <c r="C57" s="81"/>
      <c r="D57" s="13" t="s">
        <v>126</v>
      </c>
      <c r="E57" s="59"/>
      <c r="F57" s="16">
        <f t="shared" si="13"/>
        <v>368.9</v>
      </c>
      <c r="G57" s="19">
        <v>0</v>
      </c>
      <c r="H57" s="23">
        <v>0</v>
      </c>
      <c r="I57" s="23">
        <v>0</v>
      </c>
      <c r="J57" s="23">
        <v>0</v>
      </c>
      <c r="K57" s="53">
        <v>0</v>
      </c>
      <c r="L57" s="23">
        <v>368.9</v>
      </c>
    </row>
    <row r="58" spans="1:12" ht="87" customHeight="1" x14ac:dyDescent="0.25">
      <c r="A58" s="47" t="s">
        <v>139</v>
      </c>
      <c r="B58" s="51" t="s">
        <v>142</v>
      </c>
      <c r="C58" s="46"/>
      <c r="D58" s="49" t="s">
        <v>68</v>
      </c>
      <c r="E58" s="50"/>
      <c r="F58" s="52">
        <f>SUM(G58:L58)</f>
        <v>439.6</v>
      </c>
      <c r="G58" s="46">
        <f>SUM(G59+G60)</f>
        <v>0</v>
      </c>
      <c r="H58" s="23">
        <f>SUM(H60+H59)</f>
        <v>0</v>
      </c>
      <c r="I58" s="23">
        <f>SUM(I59+I60)</f>
        <v>0</v>
      </c>
      <c r="J58" s="23">
        <f>SUM(J59+J60)</f>
        <v>0</v>
      </c>
      <c r="K58" s="23">
        <f>SUM(K60+K59)</f>
        <v>0</v>
      </c>
      <c r="L58" s="52">
        <f>SUM(L59+L60)</f>
        <v>439.6</v>
      </c>
    </row>
    <row r="59" spans="1:12" ht="23.25" customHeight="1" x14ac:dyDescent="0.25">
      <c r="A59" s="72" t="s">
        <v>40</v>
      </c>
      <c r="B59" s="74" t="s">
        <v>143</v>
      </c>
      <c r="C59" s="72">
        <v>2020</v>
      </c>
      <c r="D59" s="57" t="s">
        <v>128</v>
      </c>
      <c r="E59" s="50" t="s">
        <v>104</v>
      </c>
      <c r="F59" s="52">
        <f>SUM(G59:L59)</f>
        <v>39.6</v>
      </c>
      <c r="G59" s="46">
        <v>0</v>
      </c>
      <c r="H59" s="23">
        <v>0</v>
      </c>
      <c r="I59" s="23">
        <v>0</v>
      </c>
      <c r="J59" s="23">
        <v>0</v>
      </c>
      <c r="K59" s="23">
        <v>0</v>
      </c>
      <c r="L59" s="23">
        <v>39.6</v>
      </c>
    </row>
    <row r="60" spans="1:12" ht="27.75" customHeight="1" x14ac:dyDescent="0.25">
      <c r="A60" s="73"/>
      <c r="B60" s="75"/>
      <c r="C60" s="73"/>
      <c r="D60" s="59"/>
      <c r="E60" s="50" t="s">
        <v>108</v>
      </c>
      <c r="F60" s="52">
        <f>SUM(G60:L60)</f>
        <v>400</v>
      </c>
      <c r="G60" s="46">
        <v>0</v>
      </c>
      <c r="H60" s="23">
        <v>0</v>
      </c>
      <c r="I60" s="23">
        <v>0</v>
      </c>
      <c r="J60" s="23">
        <v>0</v>
      </c>
      <c r="K60" s="23">
        <v>0</v>
      </c>
      <c r="L60" s="23">
        <v>400</v>
      </c>
    </row>
    <row r="61" spans="1:12" ht="24" customHeight="1" x14ac:dyDescent="0.25">
      <c r="A61" s="23"/>
      <c r="B61" s="60" t="s">
        <v>42</v>
      </c>
      <c r="C61" s="61"/>
      <c r="D61" s="62"/>
      <c r="E61" s="31"/>
      <c r="F61" s="32">
        <f>F58+F54+F46+F23+F19+F14</f>
        <v>175660.65000000002</v>
      </c>
      <c r="G61" s="32">
        <f t="shared" ref="G61:K61" si="15">G54+G46+G23+G19+G14</f>
        <v>12967.85</v>
      </c>
      <c r="H61" s="32">
        <f t="shared" si="15"/>
        <v>11287.8</v>
      </c>
      <c r="I61" s="32">
        <f t="shared" si="15"/>
        <v>22994.2</v>
      </c>
      <c r="J61" s="32">
        <f t="shared" si="15"/>
        <v>36975</v>
      </c>
      <c r="K61" s="32">
        <f t="shared" si="15"/>
        <v>44414.399999999994</v>
      </c>
      <c r="L61" s="32">
        <f>L58+L54+L46+L23+L19+L14</f>
        <v>47021.4</v>
      </c>
    </row>
    <row r="62" spans="1:12" ht="31.5" customHeight="1" x14ac:dyDescent="0.25">
      <c r="A62" s="83" t="s">
        <v>120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</row>
    <row r="63" spans="1:12" ht="49.5" customHeight="1" x14ac:dyDescent="0.25">
      <c r="A63" s="15">
        <v>1</v>
      </c>
      <c r="B63" s="26" t="s">
        <v>80</v>
      </c>
      <c r="C63" s="34" t="s">
        <v>131</v>
      </c>
      <c r="D63" s="57" t="s">
        <v>119</v>
      </c>
      <c r="E63" s="69" t="s">
        <v>104</v>
      </c>
      <c r="F63" s="15">
        <f t="shared" ref="F63" si="16">SUM(G63:L63)</f>
        <v>1703.75</v>
      </c>
      <c r="G63" s="15">
        <v>1703.75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</row>
    <row r="64" spans="1:12" ht="52.5" customHeight="1" x14ac:dyDescent="0.25">
      <c r="A64" s="15">
        <v>2</v>
      </c>
      <c r="B64" s="33" t="s">
        <v>83</v>
      </c>
      <c r="C64" s="34" t="s">
        <v>131</v>
      </c>
      <c r="D64" s="58"/>
      <c r="E64" s="70"/>
      <c r="F64" s="15">
        <f t="shared" ref="F64" si="17">SUM(G64:L64)</f>
        <v>315.10000000000002</v>
      </c>
      <c r="G64" s="15">
        <v>0</v>
      </c>
      <c r="H64" s="15">
        <v>0</v>
      </c>
      <c r="I64" s="15">
        <v>0</v>
      </c>
      <c r="J64" s="15">
        <v>315.10000000000002</v>
      </c>
      <c r="K64" s="15">
        <v>0</v>
      </c>
      <c r="L64" s="15">
        <v>0</v>
      </c>
    </row>
    <row r="65" spans="1:12" ht="32.25" customHeight="1" x14ac:dyDescent="0.25">
      <c r="A65" s="15">
        <v>3</v>
      </c>
      <c r="B65" s="26" t="s">
        <v>81</v>
      </c>
      <c r="C65" s="34" t="s">
        <v>131</v>
      </c>
      <c r="D65" s="58"/>
      <c r="E65" s="70"/>
      <c r="F65" s="15">
        <f t="shared" ref="F65" si="18">SUM(G65:L65)</f>
        <v>108</v>
      </c>
      <c r="G65" s="15">
        <v>36</v>
      </c>
      <c r="H65" s="15">
        <v>0</v>
      </c>
      <c r="I65" s="15">
        <v>36</v>
      </c>
      <c r="J65" s="15">
        <v>36</v>
      </c>
      <c r="K65" s="15">
        <v>0</v>
      </c>
      <c r="L65" s="15">
        <v>0</v>
      </c>
    </row>
    <row r="66" spans="1:12" ht="53.25" customHeight="1" x14ac:dyDescent="0.25">
      <c r="A66" s="15">
        <v>4</v>
      </c>
      <c r="B66" s="26" t="s">
        <v>82</v>
      </c>
      <c r="C66" s="15" t="s">
        <v>131</v>
      </c>
      <c r="D66" s="59"/>
      <c r="E66" s="71"/>
      <c r="F66" s="32">
        <f>SUM(G66:L66)</f>
        <v>45714.57</v>
      </c>
      <c r="G66" s="32">
        <v>13123.97</v>
      </c>
      <c r="H66" s="32">
        <v>10500</v>
      </c>
      <c r="I66" s="32">
        <v>10669.5</v>
      </c>
      <c r="J66" s="32">
        <v>11421.1</v>
      </c>
      <c r="K66" s="32">
        <v>0</v>
      </c>
      <c r="L66" s="32">
        <v>0</v>
      </c>
    </row>
    <row r="67" spans="1:12" ht="15.75" x14ac:dyDescent="0.25">
      <c r="A67" s="23"/>
      <c r="B67" s="60" t="s">
        <v>42</v>
      </c>
      <c r="C67" s="61"/>
      <c r="D67" s="62"/>
      <c r="E67" s="31"/>
      <c r="F67" s="32">
        <f>SUM(F63:F66)</f>
        <v>47841.42</v>
      </c>
      <c r="G67" s="32">
        <f t="shared" ref="G67:L67" si="19">SUM(G63:G66)</f>
        <v>14863.72</v>
      </c>
      <c r="H67" s="32">
        <f t="shared" si="19"/>
        <v>10500</v>
      </c>
      <c r="I67" s="32">
        <f t="shared" si="19"/>
        <v>10705.5</v>
      </c>
      <c r="J67" s="32">
        <f t="shared" si="19"/>
        <v>11772.2</v>
      </c>
      <c r="K67" s="32">
        <f t="shared" si="19"/>
        <v>0</v>
      </c>
      <c r="L67" s="32">
        <f t="shared" si="19"/>
        <v>0</v>
      </c>
    </row>
    <row r="68" spans="1:12" ht="15.75" x14ac:dyDescent="0.25">
      <c r="A68" s="60" t="s">
        <v>121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2"/>
    </row>
    <row r="69" spans="1:12" ht="51" x14ac:dyDescent="0.25">
      <c r="A69" s="15" t="s">
        <v>73</v>
      </c>
      <c r="B69" s="33" t="s">
        <v>109</v>
      </c>
      <c r="C69" s="15" t="s">
        <v>38</v>
      </c>
      <c r="D69" s="43" t="s">
        <v>111</v>
      </c>
      <c r="E69" s="43" t="s">
        <v>104</v>
      </c>
      <c r="F69" s="15">
        <f>SUM(G69:L69)</f>
        <v>14550.5</v>
      </c>
      <c r="G69" s="15">
        <v>0</v>
      </c>
      <c r="H69" s="15">
        <v>2800</v>
      </c>
      <c r="I69" s="15">
        <v>2797</v>
      </c>
      <c r="J69" s="15">
        <v>2800</v>
      </c>
      <c r="K69" s="15">
        <v>3153.5</v>
      </c>
      <c r="L69" s="15">
        <v>3000</v>
      </c>
    </row>
    <row r="70" spans="1:12" ht="15.75" customHeight="1" x14ac:dyDescent="0.25">
      <c r="A70" s="60" t="s">
        <v>42</v>
      </c>
      <c r="B70" s="61"/>
      <c r="C70" s="61"/>
      <c r="D70" s="61"/>
      <c r="E70" s="62"/>
      <c r="F70" s="32">
        <f>F69</f>
        <v>14550.5</v>
      </c>
      <c r="G70" s="32">
        <f t="shared" ref="G70:L70" si="20">G69</f>
        <v>0</v>
      </c>
      <c r="H70" s="32">
        <f t="shared" si="20"/>
        <v>2800</v>
      </c>
      <c r="I70" s="32">
        <f t="shared" si="20"/>
        <v>2797</v>
      </c>
      <c r="J70" s="32">
        <f t="shared" si="20"/>
        <v>2800</v>
      </c>
      <c r="K70" s="32">
        <f t="shared" si="20"/>
        <v>3153.5</v>
      </c>
      <c r="L70" s="32">
        <f t="shared" si="20"/>
        <v>3000</v>
      </c>
    </row>
    <row r="71" spans="1:12" ht="15" customHeight="1" x14ac:dyDescent="0.25">
      <c r="A71" s="60" t="s">
        <v>62</v>
      </c>
      <c r="B71" s="61"/>
      <c r="C71" s="61"/>
      <c r="D71" s="61"/>
      <c r="E71" s="62"/>
      <c r="F71" s="32">
        <f t="shared" ref="F71:F79" si="21">SUM(G71:L71)</f>
        <v>238052.56999999998</v>
      </c>
      <c r="G71" s="32">
        <f>G70+G67+G61</f>
        <v>27831.57</v>
      </c>
      <c r="H71" s="32">
        <f t="shared" ref="H71:L71" si="22">H70+H67+H61</f>
        <v>24587.8</v>
      </c>
      <c r="I71" s="32">
        <f t="shared" si="22"/>
        <v>36496.699999999997</v>
      </c>
      <c r="J71" s="32">
        <f t="shared" si="22"/>
        <v>51547.199999999997</v>
      </c>
      <c r="K71" s="32">
        <f>K70+K67+K61</f>
        <v>47567.899999999994</v>
      </c>
      <c r="L71" s="32">
        <f t="shared" si="22"/>
        <v>50021.4</v>
      </c>
    </row>
    <row r="72" spans="1:12" ht="15.75" x14ac:dyDescent="0.25">
      <c r="A72" s="63" t="s">
        <v>129</v>
      </c>
      <c r="B72" s="64"/>
      <c r="C72" s="64"/>
      <c r="D72" s="65"/>
      <c r="E72" s="36" t="s">
        <v>104</v>
      </c>
      <c r="F72" s="21">
        <f t="shared" si="21"/>
        <v>79271.188999999998</v>
      </c>
      <c r="G72" s="21">
        <f t="shared" ref="G72:K72" si="23">G14+G44+G48+G20+G52+G32+G33+G34+G35+G36+G37+G38+G39+G25+G26+G27+G28</f>
        <v>12967.85</v>
      </c>
      <c r="H72" s="21">
        <f t="shared" si="23"/>
        <v>11287.8</v>
      </c>
      <c r="I72" s="21">
        <f t="shared" si="23"/>
        <v>12850</v>
      </c>
      <c r="J72" s="21">
        <f t="shared" si="23"/>
        <v>15303.600000000002</v>
      </c>
      <c r="K72" s="21">
        <f t="shared" si="23"/>
        <v>13719.939000000002</v>
      </c>
      <c r="L72" s="21">
        <f>L14+L44+L48+L20+L52+L32+L33+L34+L35+L36+L37+L38+L39+L25+L26+L27+L28</f>
        <v>13142</v>
      </c>
    </row>
    <row r="73" spans="1:12" ht="25.5" x14ac:dyDescent="0.25">
      <c r="A73" s="66"/>
      <c r="B73" s="67"/>
      <c r="C73" s="67"/>
      <c r="D73" s="68"/>
      <c r="E73" s="36" t="s">
        <v>108</v>
      </c>
      <c r="F73" s="21">
        <f t="shared" si="21"/>
        <v>155.6</v>
      </c>
      <c r="G73" s="21">
        <f>G55</f>
        <v>0</v>
      </c>
      <c r="H73" s="21">
        <f t="shared" ref="H73:L73" si="24">H55</f>
        <v>0</v>
      </c>
      <c r="I73" s="21">
        <f t="shared" si="24"/>
        <v>0</v>
      </c>
      <c r="J73" s="21">
        <f t="shared" si="24"/>
        <v>0</v>
      </c>
      <c r="K73" s="21">
        <f t="shared" si="24"/>
        <v>0</v>
      </c>
      <c r="L73" s="21">
        <f t="shared" si="24"/>
        <v>155.6</v>
      </c>
    </row>
    <row r="74" spans="1:12" ht="15.75" customHeight="1" x14ac:dyDescent="0.25">
      <c r="A74" s="77" t="s">
        <v>130</v>
      </c>
      <c r="B74" s="78"/>
      <c r="C74" s="78"/>
      <c r="D74" s="79"/>
      <c r="E74" s="36" t="s">
        <v>104</v>
      </c>
      <c r="F74" s="21">
        <f t="shared" si="21"/>
        <v>47841.42</v>
      </c>
      <c r="G74" s="21">
        <f>G67</f>
        <v>14863.72</v>
      </c>
      <c r="H74" s="21">
        <f t="shared" ref="H74:L74" si="25">H67</f>
        <v>10500</v>
      </c>
      <c r="I74" s="21">
        <f t="shared" si="25"/>
        <v>10705.5</v>
      </c>
      <c r="J74" s="21">
        <f t="shared" si="25"/>
        <v>11772.2</v>
      </c>
      <c r="K74" s="21">
        <f t="shared" si="25"/>
        <v>0</v>
      </c>
      <c r="L74" s="21">
        <f t="shared" si="25"/>
        <v>0</v>
      </c>
    </row>
    <row r="75" spans="1:12" ht="15.75" customHeight="1" x14ac:dyDescent="0.25">
      <c r="A75" s="63" t="s">
        <v>78</v>
      </c>
      <c r="B75" s="64"/>
      <c r="C75" s="64"/>
      <c r="D75" s="65"/>
      <c r="E75" s="36" t="s">
        <v>104</v>
      </c>
      <c r="F75" s="21">
        <f t="shared" si="21"/>
        <v>68382.448000000004</v>
      </c>
      <c r="G75" s="21">
        <f t="shared" ref="G75:L75" si="26">G21+G49</f>
        <v>0</v>
      </c>
      <c r="H75" s="21">
        <f t="shared" si="26"/>
        <v>0</v>
      </c>
      <c r="I75" s="21">
        <f t="shared" si="26"/>
        <v>10144.200000000001</v>
      </c>
      <c r="J75" s="21">
        <f t="shared" si="26"/>
        <v>21671.4</v>
      </c>
      <c r="K75" s="21">
        <f t="shared" si="26"/>
        <v>17359.847999999998</v>
      </c>
      <c r="L75" s="21">
        <f t="shared" si="26"/>
        <v>19207</v>
      </c>
    </row>
    <row r="76" spans="1:12" ht="30" customHeight="1" x14ac:dyDescent="0.25">
      <c r="A76" s="66"/>
      <c r="B76" s="67"/>
      <c r="C76" s="67"/>
      <c r="D76" s="68"/>
      <c r="E76" s="36" t="s">
        <v>108</v>
      </c>
      <c r="F76" s="21">
        <f t="shared" si="21"/>
        <v>368.9</v>
      </c>
      <c r="G76" s="21">
        <f>G57</f>
        <v>0</v>
      </c>
      <c r="H76" s="21">
        <f t="shared" ref="H76:L76" si="27">H57</f>
        <v>0</v>
      </c>
      <c r="I76" s="21">
        <f t="shared" si="27"/>
        <v>0</v>
      </c>
      <c r="J76" s="21">
        <f t="shared" si="27"/>
        <v>0</v>
      </c>
      <c r="K76" s="21">
        <f t="shared" si="27"/>
        <v>0</v>
      </c>
      <c r="L76" s="21">
        <f t="shared" si="27"/>
        <v>368.9</v>
      </c>
    </row>
    <row r="77" spans="1:12" ht="15.75" customHeight="1" x14ac:dyDescent="0.25">
      <c r="A77" s="63" t="s">
        <v>110</v>
      </c>
      <c r="B77" s="64"/>
      <c r="C77" s="64"/>
      <c r="D77" s="65"/>
      <c r="E77" s="36" t="s">
        <v>104</v>
      </c>
      <c r="F77" s="21">
        <f t="shared" si="21"/>
        <v>26753.913</v>
      </c>
      <c r="G77" s="21">
        <f t="shared" ref="G77:L77" si="28">G53+G50+G45+G29+G40+G41+G42+G43+G22</f>
        <v>0</v>
      </c>
      <c r="H77" s="21">
        <f t="shared" si="28"/>
        <v>0</v>
      </c>
      <c r="I77" s="21">
        <f t="shared" si="28"/>
        <v>0</v>
      </c>
      <c r="J77" s="21">
        <f t="shared" si="28"/>
        <v>0</v>
      </c>
      <c r="K77" s="21">
        <f>K53+K50+K45+K29+K30+K40+K41+K42+K43+K22</f>
        <v>13334.612999999999</v>
      </c>
      <c r="L77" s="21">
        <f t="shared" si="28"/>
        <v>13419.3</v>
      </c>
    </row>
    <row r="78" spans="1:12" ht="27.75" customHeight="1" x14ac:dyDescent="0.25">
      <c r="A78" s="66"/>
      <c r="B78" s="67"/>
      <c r="C78" s="67"/>
      <c r="D78" s="68"/>
      <c r="E78" s="36" t="s">
        <v>108</v>
      </c>
      <c r="F78" s="32">
        <f t="shared" si="21"/>
        <v>689</v>
      </c>
      <c r="G78" s="21">
        <f>G56</f>
        <v>0</v>
      </c>
      <c r="H78" s="21">
        <f t="shared" ref="H78:K78" si="29">H56</f>
        <v>0</v>
      </c>
      <c r="I78" s="21">
        <f t="shared" si="29"/>
        <v>0</v>
      </c>
      <c r="J78" s="21">
        <f t="shared" si="29"/>
        <v>0</v>
      </c>
      <c r="K78" s="21">
        <f t="shared" si="29"/>
        <v>0</v>
      </c>
      <c r="L78" s="32">
        <f>SUM(L56+L60)</f>
        <v>689</v>
      </c>
    </row>
    <row r="79" spans="1:12" ht="30.75" customHeight="1" x14ac:dyDescent="0.25">
      <c r="A79" s="77" t="s">
        <v>77</v>
      </c>
      <c r="B79" s="78"/>
      <c r="C79" s="78"/>
      <c r="D79" s="79"/>
      <c r="E79" s="36" t="s">
        <v>104</v>
      </c>
      <c r="F79" s="21">
        <f t="shared" si="21"/>
        <v>14550.5</v>
      </c>
      <c r="G79" s="21">
        <f>G69</f>
        <v>0</v>
      </c>
      <c r="H79" s="21">
        <f t="shared" ref="H79:L79" si="30">H69</f>
        <v>2800</v>
      </c>
      <c r="I79" s="21">
        <f t="shared" si="30"/>
        <v>2797</v>
      </c>
      <c r="J79" s="21">
        <f t="shared" si="30"/>
        <v>2800</v>
      </c>
      <c r="K79" s="21">
        <f t="shared" si="30"/>
        <v>3153.5</v>
      </c>
      <c r="L79" s="21">
        <f t="shared" si="30"/>
        <v>3000</v>
      </c>
    </row>
    <row r="80" spans="1:12" x14ac:dyDescent="0.25">
      <c r="A80" s="109"/>
      <c r="B80" s="109"/>
      <c r="C80" s="109"/>
      <c r="D80" s="110"/>
      <c r="E80" s="110"/>
      <c r="F80" s="109"/>
      <c r="G80" s="109"/>
      <c r="H80" s="109"/>
      <c r="I80" s="109"/>
      <c r="J80" s="109"/>
      <c r="K80" s="109"/>
      <c r="L80" s="109"/>
    </row>
    <row r="81" spans="1:11" x14ac:dyDescent="0.25">
      <c r="A81" s="1"/>
      <c r="D81" s="14"/>
      <c r="E81" s="14"/>
    </row>
    <row r="82" spans="1:11" x14ac:dyDescent="0.25">
      <c r="B82" s="108"/>
      <c r="C82" s="107"/>
      <c r="D82" s="107"/>
      <c r="E82" s="107"/>
      <c r="F82" s="107"/>
      <c r="G82" s="107"/>
      <c r="H82" s="107"/>
      <c r="I82" s="108"/>
      <c r="J82" s="108"/>
      <c r="K82" s="108"/>
    </row>
    <row r="83" spans="1:11" x14ac:dyDescent="0.25">
      <c r="C83" s="111"/>
      <c r="D83" s="111"/>
      <c r="E83" s="111"/>
      <c r="F83" s="112"/>
      <c r="G83" s="111"/>
      <c r="H83" s="111"/>
    </row>
  </sheetData>
  <mergeCells count="56">
    <mergeCell ref="C82:H82"/>
    <mergeCell ref="J1:L1"/>
    <mergeCell ref="J5:L5"/>
    <mergeCell ref="J4:L4"/>
    <mergeCell ref="J3:L3"/>
    <mergeCell ref="J2:L2"/>
    <mergeCell ref="A7:L7"/>
    <mergeCell ref="F10:L10"/>
    <mergeCell ref="F11:F12"/>
    <mergeCell ref="G11:L11"/>
    <mergeCell ref="A10:A12"/>
    <mergeCell ref="B10:B12"/>
    <mergeCell ref="C10:C12"/>
    <mergeCell ref="D10:D12"/>
    <mergeCell ref="E10:E12"/>
    <mergeCell ref="A19:A22"/>
    <mergeCell ref="B19:B22"/>
    <mergeCell ref="C19:C22"/>
    <mergeCell ref="D25:D28"/>
    <mergeCell ref="D40:D43"/>
    <mergeCell ref="C51:C53"/>
    <mergeCell ref="B51:B53"/>
    <mergeCell ref="A51:A53"/>
    <mergeCell ref="C47:C50"/>
    <mergeCell ref="B47:B50"/>
    <mergeCell ref="A47:A50"/>
    <mergeCell ref="D15:D18"/>
    <mergeCell ref="D32:D39"/>
    <mergeCell ref="A13:L13"/>
    <mergeCell ref="A79:D79"/>
    <mergeCell ref="A74:D74"/>
    <mergeCell ref="B55:B57"/>
    <mergeCell ref="C55:C57"/>
    <mergeCell ref="A55:A57"/>
    <mergeCell ref="D63:D66"/>
    <mergeCell ref="B61:D61"/>
    <mergeCell ref="A62:L62"/>
    <mergeCell ref="A68:L68"/>
    <mergeCell ref="A72:D73"/>
    <mergeCell ref="B67:D67"/>
    <mergeCell ref="E15:E18"/>
    <mergeCell ref="A70:E70"/>
    <mergeCell ref="A71:E71"/>
    <mergeCell ref="A75:D76"/>
    <mergeCell ref="A77:D78"/>
    <mergeCell ref="E55:E57"/>
    <mergeCell ref="E63:E66"/>
    <mergeCell ref="A59:A60"/>
    <mergeCell ref="B59:B60"/>
    <mergeCell ref="C59:C60"/>
    <mergeCell ref="D59:D60"/>
    <mergeCell ref="E20:E22"/>
    <mergeCell ref="E32:E43"/>
    <mergeCell ref="E47:E50"/>
    <mergeCell ref="E51:E53"/>
    <mergeCell ref="E25:E30"/>
  </mergeCells>
  <pageMargins left="0.25" right="0.25" top="0.75" bottom="0.75" header="0.3" footer="0.3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workbookViewId="0">
      <selection activeCell="A6" sqref="A6:K32"/>
    </sheetView>
  </sheetViews>
  <sheetFormatPr defaultRowHeight="15" x14ac:dyDescent="0.25"/>
  <cols>
    <col min="1" max="1" width="5.42578125" customWidth="1"/>
    <col min="2" max="2" width="23.5703125" customWidth="1"/>
    <col min="3" max="3" width="12.85546875" customWidth="1"/>
    <col min="4" max="4" width="17.85546875" customWidth="1"/>
    <col min="11" max="11" width="10" bestFit="1" customWidth="1"/>
  </cols>
  <sheetData>
    <row r="2" spans="1:11" ht="15" customHeight="1" x14ac:dyDescent="0.25">
      <c r="A2" s="94" t="s">
        <v>0</v>
      </c>
      <c r="B2" s="94" t="s">
        <v>1</v>
      </c>
      <c r="C2" s="95" t="s">
        <v>63</v>
      </c>
      <c r="D2" s="95" t="s">
        <v>64</v>
      </c>
      <c r="E2" s="104" t="s">
        <v>66</v>
      </c>
      <c r="F2" s="105"/>
      <c r="G2" s="105"/>
      <c r="H2" s="105"/>
      <c r="I2" s="105"/>
      <c r="J2" s="105"/>
      <c r="K2" s="106"/>
    </row>
    <row r="3" spans="1:11" ht="16.5" customHeight="1" x14ac:dyDescent="0.25">
      <c r="A3" s="94"/>
      <c r="B3" s="94"/>
      <c r="C3" s="96"/>
      <c r="D3" s="96"/>
      <c r="E3" s="94" t="s">
        <v>65</v>
      </c>
      <c r="F3" s="104" t="s">
        <v>2</v>
      </c>
      <c r="G3" s="105"/>
      <c r="H3" s="105"/>
      <c r="I3" s="105"/>
      <c r="J3" s="105"/>
      <c r="K3" s="106"/>
    </row>
    <row r="4" spans="1:11" x14ac:dyDescent="0.25">
      <c r="A4" s="94"/>
      <c r="B4" s="94"/>
      <c r="C4" s="97"/>
      <c r="D4" s="97"/>
      <c r="E4" s="94"/>
      <c r="F4" s="2">
        <v>2015</v>
      </c>
      <c r="G4" s="2">
        <v>2016</v>
      </c>
      <c r="H4" s="2">
        <v>2017</v>
      </c>
      <c r="I4" s="2">
        <v>2018</v>
      </c>
      <c r="J4" s="2">
        <v>2019</v>
      </c>
      <c r="K4" s="2">
        <v>2020</v>
      </c>
    </row>
    <row r="5" spans="1:11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33" customHeight="1" x14ac:dyDescent="0.25">
      <c r="A6" s="100" t="s">
        <v>43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1:11" ht="15.75" x14ac:dyDescent="0.25">
      <c r="A7" s="5">
        <v>1</v>
      </c>
      <c r="B7" s="100" t="s">
        <v>44</v>
      </c>
      <c r="C7" s="100"/>
      <c r="D7" s="100"/>
      <c r="E7" s="100"/>
      <c r="F7" s="100"/>
      <c r="G7" s="100"/>
      <c r="H7" s="100"/>
      <c r="I7" s="100"/>
      <c r="J7" s="100"/>
      <c r="K7" s="100"/>
    </row>
    <row r="8" spans="1:11" ht="38.25" customHeight="1" x14ac:dyDescent="0.25">
      <c r="A8" s="2" t="s">
        <v>3</v>
      </c>
      <c r="B8" s="3" t="s">
        <v>45</v>
      </c>
      <c r="C8" s="2" t="s">
        <v>46</v>
      </c>
      <c r="D8" s="3" t="s">
        <v>47</v>
      </c>
      <c r="E8" s="2">
        <f>SUM(F8:K8)</f>
        <v>166.6</v>
      </c>
      <c r="F8" s="2">
        <v>0</v>
      </c>
      <c r="G8" s="2">
        <v>0</v>
      </c>
      <c r="H8" s="2">
        <v>54.6</v>
      </c>
      <c r="I8" s="2">
        <v>0</v>
      </c>
      <c r="J8" s="2">
        <v>56</v>
      </c>
      <c r="K8" s="2">
        <v>56</v>
      </c>
    </row>
    <row r="9" spans="1:11" ht="31.5" customHeight="1" x14ac:dyDescent="0.25">
      <c r="A9" s="2" t="s">
        <v>48</v>
      </c>
      <c r="B9" s="3" t="s">
        <v>49</v>
      </c>
      <c r="C9" s="2" t="s">
        <v>46</v>
      </c>
      <c r="D9" s="3" t="s">
        <v>47</v>
      </c>
      <c r="E9" s="2">
        <f t="shared" ref="E9:E32" si="0">SUM(F9:K9)</f>
        <v>300</v>
      </c>
      <c r="F9" s="2">
        <v>0</v>
      </c>
      <c r="G9" s="2">
        <v>0</v>
      </c>
      <c r="H9" s="2">
        <v>100</v>
      </c>
      <c r="I9" s="2">
        <v>100</v>
      </c>
      <c r="J9" s="2">
        <v>100</v>
      </c>
      <c r="K9" s="2">
        <v>0</v>
      </c>
    </row>
    <row r="10" spans="1:11" ht="26.25" customHeight="1" x14ac:dyDescent="0.25">
      <c r="A10" s="2" t="s">
        <v>10</v>
      </c>
      <c r="B10" s="3" t="s">
        <v>50</v>
      </c>
      <c r="C10" s="2">
        <v>2016</v>
      </c>
      <c r="D10" s="3" t="s">
        <v>47</v>
      </c>
      <c r="E10" s="2">
        <f t="shared" si="0"/>
        <v>440</v>
      </c>
      <c r="F10" s="2">
        <v>0</v>
      </c>
      <c r="G10" s="2">
        <v>110</v>
      </c>
      <c r="H10" s="2">
        <v>110</v>
      </c>
      <c r="I10" s="2">
        <v>110</v>
      </c>
      <c r="J10" s="2">
        <v>110</v>
      </c>
      <c r="K10" s="2">
        <v>0</v>
      </c>
    </row>
    <row r="11" spans="1:11" ht="39.75" customHeight="1" x14ac:dyDescent="0.25">
      <c r="A11" s="2" t="s">
        <v>13</v>
      </c>
      <c r="B11" s="3" t="s">
        <v>51</v>
      </c>
      <c r="C11" s="2" t="s">
        <v>38</v>
      </c>
      <c r="D11" s="3" t="s">
        <v>47</v>
      </c>
      <c r="E11" s="2">
        <f t="shared" si="0"/>
        <v>1560</v>
      </c>
      <c r="F11" s="2">
        <v>0</v>
      </c>
      <c r="G11" s="2">
        <v>310</v>
      </c>
      <c r="H11" s="2">
        <v>310</v>
      </c>
      <c r="I11" s="2">
        <v>310</v>
      </c>
      <c r="J11" s="2">
        <v>310</v>
      </c>
      <c r="K11" s="2">
        <v>320</v>
      </c>
    </row>
    <row r="12" spans="1:11" ht="18" customHeight="1" x14ac:dyDescent="0.25">
      <c r="A12" s="2"/>
      <c r="B12" s="4" t="s">
        <v>15</v>
      </c>
      <c r="C12" s="2"/>
      <c r="D12" s="5"/>
      <c r="E12" s="5">
        <f t="shared" si="0"/>
        <v>2466.6</v>
      </c>
      <c r="F12" s="5">
        <f>SUM(F8:F11)</f>
        <v>0</v>
      </c>
      <c r="G12" s="5">
        <f t="shared" ref="G12:K12" si="1">SUM(G8:G11)</f>
        <v>420</v>
      </c>
      <c r="H12" s="5">
        <f t="shared" si="1"/>
        <v>574.6</v>
      </c>
      <c r="I12" s="5">
        <f t="shared" si="1"/>
        <v>520</v>
      </c>
      <c r="J12" s="5">
        <f t="shared" si="1"/>
        <v>576</v>
      </c>
      <c r="K12" s="5">
        <f t="shared" si="1"/>
        <v>376</v>
      </c>
    </row>
    <row r="13" spans="1:11" ht="15.75" x14ac:dyDescent="0.25">
      <c r="A13" s="5">
        <v>2</v>
      </c>
      <c r="B13" s="100" t="s">
        <v>26</v>
      </c>
      <c r="C13" s="100"/>
      <c r="D13" s="100"/>
      <c r="E13" s="100"/>
      <c r="F13" s="100"/>
      <c r="G13" s="100"/>
      <c r="H13" s="100"/>
      <c r="I13" s="100"/>
      <c r="J13" s="100"/>
      <c r="K13" s="100"/>
    </row>
    <row r="14" spans="1:11" ht="27.75" customHeight="1" x14ac:dyDescent="0.25">
      <c r="A14" s="2" t="s">
        <v>16</v>
      </c>
      <c r="B14" s="3" t="s">
        <v>52</v>
      </c>
      <c r="C14" s="2">
        <v>2016</v>
      </c>
      <c r="D14" s="3" t="s">
        <v>47</v>
      </c>
      <c r="E14" s="2">
        <f t="shared" si="0"/>
        <v>1000</v>
      </c>
      <c r="F14" s="2">
        <v>0</v>
      </c>
      <c r="G14" s="2">
        <v>0</v>
      </c>
      <c r="H14" s="2">
        <v>0</v>
      </c>
      <c r="I14" s="2">
        <v>1000</v>
      </c>
      <c r="J14" s="2">
        <v>0</v>
      </c>
      <c r="K14" s="2">
        <v>0</v>
      </c>
    </row>
    <row r="15" spans="1:11" ht="30.75" customHeight="1" x14ac:dyDescent="0.25">
      <c r="A15" s="2" t="s">
        <v>18</v>
      </c>
      <c r="B15" s="3" t="s">
        <v>53</v>
      </c>
      <c r="C15" s="2">
        <v>2016</v>
      </c>
      <c r="D15" s="3" t="s">
        <v>47</v>
      </c>
      <c r="E15" s="2">
        <f t="shared" si="0"/>
        <v>500</v>
      </c>
      <c r="F15" s="2">
        <v>0</v>
      </c>
      <c r="G15" s="2">
        <v>0</v>
      </c>
      <c r="H15" s="2">
        <v>0</v>
      </c>
      <c r="I15" s="2">
        <v>0</v>
      </c>
      <c r="J15" s="2">
        <v>500</v>
      </c>
      <c r="K15" s="2">
        <v>0</v>
      </c>
    </row>
    <row r="16" spans="1:11" x14ac:dyDescent="0.25">
      <c r="A16" s="2"/>
      <c r="B16" s="4" t="s">
        <v>25</v>
      </c>
      <c r="C16" s="2"/>
      <c r="D16" s="5"/>
      <c r="E16" s="5">
        <f t="shared" si="0"/>
        <v>1500</v>
      </c>
      <c r="F16" s="5">
        <f>SUM(F14:F15)</f>
        <v>0</v>
      </c>
      <c r="G16" s="5">
        <f t="shared" ref="G16:K16" si="2">SUM(G14:G15)</f>
        <v>0</v>
      </c>
      <c r="H16" s="5">
        <f t="shared" si="2"/>
        <v>0</v>
      </c>
      <c r="I16" s="5">
        <f t="shared" si="2"/>
        <v>1000</v>
      </c>
      <c r="J16" s="5">
        <f t="shared" si="2"/>
        <v>500</v>
      </c>
      <c r="K16" s="5">
        <f t="shared" si="2"/>
        <v>0</v>
      </c>
    </row>
    <row r="17" spans="1:11" ht="15.75" x14ac:dyDescent="0.25">
      <c r="A17" s="5">
        <v>3</v>
      </c>
      <c r="B17" s="100" t="s">
        <v>54</v>
      </c>
      <c r="C17" s="100"/>
      <c r="D17" s="100"/>
      <c r="E17" s="100"/>
      <c r="F17" s="100"/>
      <c r="G17" s="100"/>
      <c r="H17" s="100"/>
      <c r="I17" s="100"/>
      <c r="J17" s="100"/>
      <c r="K17" s="100"/>
    </row>
    <row r="18" spans="1:11" ht="39.75" customHeight="1" x14ac:dyDescent="0.25">
      <c r="A18" s="2" t="s">
        <v>27</v>
      </c>
      <c r="B18" s="3" t="s">
        <v>55</v>
      </c>
      <c r="C18" s="2" t="s">
        <v>35</v>
      </c>
      <c r="D18" s="3" t="s">
        <v>47</v>
      </c>
      <c r="E18" s="2">
        <f t="shared" si="0"/>
        <v>13626.099999999999</v>
      </c>
      <c r="F18" s="2">
        <v>1964</v>
      </c>
      <c r="G18" s="2">
        <v>2140.3000000000002</v>
      </c>
      <c r="H18" s="2">
        <v>2232.1999999999998</v>
      </c>
      <c r="I18" s="2">
        <v>2328.3000000000002</v>
      </c>
      <c r="J18" s="2">
        <v>2428.4</v>
      </c>
      <c r="K18" s="2">
        <v>2532.9</v>
      </c>
    </row>
    <row r="19" spans="1:11" x14ac:dyDescent="0.25">
      <c r="A19" s="2"/>
      <c r="B19" s="4" t="s">
        <v>33</v>
      </c>
      <c r="C19" s="2"/>
      <c r="D19" s="5"/>
      <c r="E19" s="5">
        <f t="shared" si="0"/>
        <v>13626.099999999999</v>
      </c>
      <c r="F19" s="5">
        <f>F18</f>
        <v>1964</v>
      </c>
      <c r="G19" s="5">
        <f t="shared" ref="G19:K19" si="3">G18</f>
        <v>2140.3000000000002</v>
      </c>
      <c r="H19" s="5">
        <f t="shared" si="3"/>
        <v>2232.1999999999998</v>
      </c>
      <c r="I19" s="5">
        <f t="shared" si="3"/>
        <v>2328.3000000000002</v>
      </c>
      <c r="J19" s="5">
        <f t="shared" si="3"/>
        <v>2428.4</v>
      </c>
      <c r="K19" s="5">
        <f t="shared" si="3"/>
        <v>2532.9</v>
      </c>
    </row>
    <row r="20" spans="1:11" ht="15.75" x14ac:dyDescent="0.25">
      <c r="A20" s="5">
        <v>4</v>
      </c>
      <c r="B20" s="100" t="s">
        <v>56</v>
      </c>
      <c r="C20" s="100"/>
      <c r="D20" s="100"/>
      <c r="E20" s="100"/>
      <c r="F20" s="100"/>
      <c r="G20" s="100"/>
      <c r="H20" s="100"/>
      <c r="I20" s="100"/>
      <c r="J20" s="100"/>
      <c r="K20" s="100"/>
    </row>
    <row r="21" spans="1:11" ht="24" customHeight="1" x14ac:dyDescent="0.25">
      <c r="A21" s="2" t="s">
        <v>34</v>
      </c>
      <c r="B21" s="3" t="s">
        <v>37</v>
      </c>
      <c r="C21" s="2" t="s">
        <v>57</v>
      </c>
      <c r="D21" s="3" t="s">
        <v>47</v>
      </c>
      <c r="E21" s="2">
        <f t="shared" si="0"/>
        <v>550</v>
      </c>
      <c r="F21" s="2">
        <v>0</v>
      </c>
      <c r="G21" s="2">
        <v>0</v>
      </c>
      <c r="H21" s="2">
        <v>275</v>
      </c>
      <c r="I21" s="2">
        <v>0</v>
      </c>
      <c r="J21" s="2">
        <v>275</v>
      </c>
      <c r="K21" s="2">
        <v>0</v>
      </c>
    </row>
    <row r="22" spans="1:11" x14ac:dyDescent="0.25">
      <c r="A22" s="2"/>
      <c r="B22" s="4" t="s">
        <v>36</v>
      </c>
      <c r="C22" s="2"/>
      <c r="D22" s="5"/>
      <c r="E22" s="5">
        <f t="shared" si="0"/>
        <v>550</v>
      </c>
      <c r="F22" s="5">
        <f>F21</f>
        <v>0</v>
      </c>
      <c r="G22" s="5">
        <f t="shared" ref="G22:K22" si="4">G21</f>
        <v>0</v>
      </c>
      <c r="H22" s="5">
        <f t="shared" si="4"/>
        <v>275</v>
      </c>
      <c r="I22" s="5">
        <f t="shared" si="4"/>
        <v>0</v>
      </c>
      <c r="J22" s="5">
        <f t="shared" si="4"/>
        <v>275</v>
      </c>
      <c r="K22" s="5">
        <f t="shared" si="4"/>
        <v>0</v>
      </c>
    </row>
    <row r="23" spans="1:11" ht="15.75" x14ac:dyDescent="0.25">
      <c r="A23" s="5">
        <v>5</v>
      </c>
      <c r="B23" s="100" t="s">
        <v>58</v>
      </c>
      <c r="C23" s="100"/>
      <c r="D23" s="100"/>
      <c r="E23" s="100"/>
      <c r="F23" s="100"/>
      <c r="G23" s="100"/>
      <c r="H23" s="100"/>
      <c r="I23" s="100"/>
      <c r="J23" s="100"/>
      <c r="K23" s="100"/>
    </row>
    <row r="24" spans="1:11" ht="32.25" customHeight="1" x14ac:dyDescent="0.25">
      <c r="A24" s="2">
        <v>5.0999999999999996</v>
      </c>
      <c r="B24" s="4" t="s">
        <v>59</v>
      </c>
      <c r="C24" s="2" t="s">
        <v>35</v>
      </c>
      <c r="D24" s="3" t="s">
        <v>47</v>
      </c>
      <c r="E24" s="2">
        <f t="shared" si="0"/>
        <v>216</v>
      </c>
      <c r="F24" s="2">
        <v>36</v>
      </c>
      <c r="G24" s="2">
        <v>36</v>
      </c>
      <c r="H24" s="2">
        <v>36</v>
      </c>
      <c r="I24" s="2">
        <v>36</v>
      </c>
      <c r="J24" s="2">
        <v>36</v>
      </c>
      <c r="K24" s="2">
        <v>36</v>
      </c>
    </row>
    <row r="25" spans="1:11" x14ac:dyDescent="0.25">
      <c r="A25" s="2"/>
      <c r="B25" s="4" t="s">
        <v>39</v>
      </c>
      <c r="C25" s="4"/>
      <c r="D25" s="2"/>
      <c r="E25" s="5">
        <f t="shared" si="0"/>
        <v>216</v>
      </c>
      <c r="F25" s="5">
        <f>F24</f>
        <v>36</v>
      </c>
      <c r="G25" s="5">
        <f t="shared" ref="G25:K25" si="5">G24</f>
        <v>36</v>
      </c>
      <c r="H25" s="5">
        <f t="shared" si="5"/>
        <v>36</v>
      </c>
      <c r="I25" s="5">
        <f t="shared" si="5"/>
        <v>36</v>
      </c>
      <c r="J25" s="5">
        <f t="shared" si="5"/>
        <v>36</v>
      </c>
      <c r="K25" s="5">
        <f t="shared" si="5"/>
        <v>36</v>
      </c>
    </row>
    <row r="26" spans="1:11" ht="15.75" x14ac:dyDescent="0.25">
      <c r="A26" s="5">
        <v>6</v>
      </c>
      <c r="B26" s="100" t="s">
        <v>60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1:11" ht="24" customHeight="1" x14ac:dyDescent="0.25">
      <c r="A27" s="2" t="s">
        <v>40</v>
      </c>
      <c r="B27" s="8" t="s">
        <v>61</v>
      </c>
      <c r="C27" s="2" t="s">
        <v>35</v>
      </c>
      <c r="D27" s="3" t="s">
        <v>47</v>
      </c>
      <c r="E27" s="2">
        <f t="shared" si="0"/>
        <v>98512.990758099986</v>
      </c>
      <c r="F27" s="2">
        <v>13123.97</v>
      </c>
      <c r="G27" s="2">
        <v>15428.3</v>
      </c>
      <c r="H27" s="2">
        <v>16401.599999999999</v>
      </c>
      <c r="I27" s="2">
        <v>17106.900000000001</v>
      </c>
      <c r="J27" s="6">
        <f>I27*1.043</f>
        <v>17842.4967</v>
      </c>
      <c r="K27" s="6">
        <f>J27*1.043</f>
        <v>18609.724058099997</v>
      </c>
    </row>
    <row r="28" spans="1:11" x14ac:dyDescent="0.25">
      <c r="A28" s="2"/>
      <c r="B28" s="9" t="s">
        <v>41</v>
      </c>
      <c r="C28" s="10"/>
      <c r="D28" s="2"/>
      <c r="E28" s="5">
        <f t="shared" si="0"/>
        <v>98512.990758099986</v>
      </c>
      <c r="F28" s="5">
        <f>F27</f>
        <v>13123.97</v>
      </c>
      <c r="G28" s="5">
        <f t="shared" ref="G28:K28" si="6">G27</f>
        <v>15428.3</v>
      </c>
      <c r="H28" s="5">
        <f t="shared" si="6"/>
        <v>16401.599999999999</v>
      </c>
      <c r="I28" s="5">
        <f t="shared" si="6"/>
        <v>17106.900000000001</v>
      </c>
      <c r="J28" s="7">
        <f t="shared" si="6"/>
        <v>17842.4967</v>
      </c>
      <c r="K28" s="7">
        <f t="shared" si="6"/>
        <v>18609.724058099997</v>
      </c>
    </row>
    <row r="29" spans="1:11" ht="22.5" customHeight="1" x14ac:dyDescent="0.25">
      <c r="A29" s="2"/>
      <c r="B29" s="101" t="s">
        <v>42</v>
      </c>
      <c r="C29" s="102"/>
      <c r="D29" s="103"/>
      <c r="E29" s="5">
        <f t="shared" si="0"/>
        <v>116871.6907581</v>
      </c>
      <c r="F29" s="5">
        <f>F12+F16+F19+F22+F25+F28</f>
        <v>15123.97</v>
      </c>
      <c r="G29" s="5">
        <f t="shared" ref="G29:K29" si="7">G12+G16+G19+G22+G25+G28</f>
        <v>18024.599999999999</v>
      </c>
      <c r="H29" s="5">
        <f t="shared" si="7"/>
        <v>19519.399999999998</v>
      </c>
      <c r="I29" s="5">
        <f t="shared" si="7"/>
        <v>20991.200000000001</v>
      </c>
      <c r="J29" s="7">
        <f t="shared" si="7"/>
        <v>21657.896700000001</v>
      </c>
      <c r="K29" s="7">
        <f t="shared" si="7"/>
        <v>21554.624058099998</v>
      </c>
    </row>
    <row r="30" spans="1:11" x14ac:dyDescent="0.25">
      <c r="A30" s="2"/>
      <c r="B30" s="99" t="s">
        <v>62</v>
      </c>
      <c r="C30" s="99"/>
      <c r="D30" s="99"/>
      <c r="E30" s="5">
        <f t="shared" si="0"/>
        <v>292532.34075810004</v>
      </c>
      <c r="F30" s="5">
        <f>SUM(F31:F32)</f>
        <v>28091.82</v>
      </c>
      <c r="G30" s="5">
        <f t="shared" ref="G30:K30" si="8">SUM(G31:G32)</f>
        <v>29312.399999999998</v>
      </c>
      <c r="H30" s="5">
        <f t="shared" si="8"/>
        <v>42513.599999999999</v>
      </c>
      <c r="I30" s="5">
        <f t="shared" si="8"/>
        <v>57966.2</v>
      </c>
      <c r="J30" s="7">
        <f t="shared" si="8"/>
        <v>66072.296699999992</v>
      </c>
      <c r="K30" s="7">
        <f t="shared" si="8"/>
        <v>68576.024058099996</v>
      </c>
    </row>
    <row r="31" spans="1:11" ht="18.75" customHeight="1" x14ac:dyDescent="0.25">
      <c r="A31" s="2"/>
      <c r="B31" s="104" t="s">
        <v>6</v>
      </c>
      <c r="C31" s="105"/>
      <c r="D31" s="106"/>
      <c r="E31" s="5">
        <f t="shared" si="0"/>
        <v>175660.65</v>
      </c>
      <c r="F31" s="5">
        <f>'объем финансирования'!G61</f>
        <v>12967.85</v>
      </c>
      <c r="G31" s="5">
        <f>'объем финансирования'!H61</f>
        <v>11287.8</v>
      </c>
      <c r="H31" s="5">
        <f>'объем финансирования'!I61</f>
        <v>22994.2</v>
      </c>
      <c r="I31" s="5">
        <f>'объем финансирования'!J61</f>
        <v>36975</v>
      </c>
      <c r="J31" s="7">
        <f>'объем финансирования'!K61</f>
        <v>44414.399999999994</v>
      </c>
      <c r="K31" s="7">
        <f>'объем финансирования'!L61</f>
        <v>47021.4</v>
      </c>
    </row>
    <row r="32" spans="1:11" ht="21" customHeight="1" x14ac:dyDescent="0.25">
      <c r="A32" s="2"/>
      <c r="B32" s="104" t="s">
        <v>47</v>
      </c>
      <c r="C32" s="105"/>
      <c r="D32" s="106"/>
      <c r="E32" s="5">
        <f t="shared" si="0"/>
        <v>116871.6907581</v>
      </c>
      <c r="F32" s="5">
        <f>F29</f>
        <v>15123.97</v>
      </c>
      <c r="G32" s="5">
        <f t="shared" ref="G32:K32" si="9">G29</f>
        <v>18024.599999999999</v>
      </c>
      <c r="H32" s="5">
        <f t="shared" si="9"/>
        <v>19519.399999999998</v>
      </c>
      <c r="I32" s="5">
        <f t="shared" si="9"/>
        <v>20991.200000000001</v>
      </c>
      <c r="J32" s="7">
        <f t="shared" si="9"/>
        <v>21657.896700000001</v>
      </c>
      <c r="K32" s="7">
        <f t="shared" si="9"/>
        <v>21554.624058099998</v>
      </c>
    </row>
  </sheetData>
  <mergeCells count="18">
    <mergeCell ref="A2:A4"/>
    <mergeCell ref="B2:B4"/>
    <mergeCell ref="C2:C4"/>
    <mergeCell ref="D2:D4"/>
    <mergeCell ref="E3:E4"/>
    <mergeCell ref="E2:K2"/>
    <mergeCell ref="F3:K3"/>
    <mergeCell ref="A6:K6"/>
    <mergeCell ref="B7:K7"/>
    <mergeCell ref="B13:K13"/>
    <mergeCell ref="B23:K23"/>
    <mergeCell ref="B20:K20"/>
    <mergeCell ref="B17:K17"/>
    <mergeCell ref="B30:D30"/>
    <mergeCell ref="B26:K26"/>
    <mergeCell ref="B29:D29"/>
    <mergeCell ref="B31:D31"/>
    <mergeCell ref="B32:D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 финансирования</vt:lpstr>
      <vt:lpstr>ДЮСШ</vt:lpstr>
      <vt:lpstr>'объем финансирования'!Область_печати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2020-03-12T09:28:18Z</dcterms:modified>
</cp:coreProperties>
</file>