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объем финансирования" sheetId="1" r:id="rId1"/>
    <sheet name="ДЮСШ" sheetId="2" state="hidden" r:id="rId2"/>
  </sheets>
  <definedNames>
    <definedName name="_xlnm.Print_Area" localSheetId="0">'объем финансирования'!$A$1:$M$92</definedName>
  </definedNames>
  <calcPr calcId="145621"/>
</workbook>
</file>

<file path=xl/calcChain.xml><?xml version="1.0" encoding="utf-8"?>
<calcChain xmlns="http://schemas.openxmlformats.org/spreadsheetml/2006/main">
  <c r="E51" i="1" l="1"/>
  <c r="E50" i="1"/>
  <c r="E47" i="1"/>
  <c r="E46" i="1"/>
  <c r="E45" i="1"/>
  <c r="E44" i="1"/>
  <c r="E42" i="1"/>
  <c r="E38" i="1"/>
  <c r="E37" i="1" s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G75" i="1"/>
  <c r="F75" i="1"/>
  <c r="F74" i="1"/>
  <c r="F73" i="1"/>
  <c r="G73" i="1"/>
  <c r="H73" i="1"/>
  <c r="I73" i="1"/>
  <c r="K73" i="1"/>
  <c r="J73" i="1"/>
  <c r="J74" i="1"/>
  <c r="F71" i="1"/>
  <c r="G71" i="1"/>
  <c r="I71" i="1"/>
  <c r="J71" i="1"/>
  <c r="F37" i="1"/>
  <c r="G37" i="1"/>
  <c r="H37" i="1"/>
  <c r="I37" i="1"/>
  <c r="J37" i="1"/>
  <c r="K37" i="1"/>
  <c r="F46" i="1"/>
  <c r="G46" i="1"/>
  <c r="H46" i="1"/>
  <c r="H43" i="1" s="1"/>
  <c r="I46" i="1"/>
  <c r="J46" i="1"/>
  <c r="K46" i="1"/>
  <c r="K48" i="1"/>
  <c r="G48" i="1"/>
  <c r="F48" i="1"/>
  <c r="J48" i="1"/>
  <c r="I48" i="1"/>
  <c r="K43" i="1"/>
  <c r="J43" i="1"/>
  <c r="G43" i="1"/>
  <c r="I43" i="1"/>
  <c r="F43" i="1"/>
  <c r="J39" i="1"/>
  <c r="I39" i="1"/>
  <c r="F39" i="1"/>
  <c r="G39" i="1"/>
  <c r="H39" i="1"/>
  <c r="K31" i="1"/>
  <c r="F18" i="1"/>
  <c r="F52" i="1" s="1"/>
  <c r="G18" i="1"/>
  <c r="G52" i="1" s="1"/>
  <c r="H18" i="1"/>
  <c r="G31" i="1"/>
  <c r="H31" i="1"/>
  <c r="F31" i="1"/>
  <c r="J31" i="1"/>
  <c r="I31" i="1"/>
  <c r="K18" i="1"/>
  <c r="J18" i="1"/>
  <c r="J52" i="1" s="1"/>
  <c r="E31" i="1" l="1"/>
  <c r="J75" i="1"/>
  <c r="K75" i="1" l="1"/>
  <c r="Q48" i="1" l="1"/>
  <c r="P40" i="1"/>
  <c r="E43" i="1" l="1"/>
  <c r="R18" i="1"/>
  <c r="E73" i="1"/>
  <c r="I74" i="1" l="1"/>
  <c r="H74" i="1"/>
  <c r="G74" i="1"/>
  <c r="K41" i="1"/>
  <c r="K40" i="1"/>
  <c r="K74" i="1" l="1"/>
  <c r="E41" i="1"/>
  <c r="E40" i="1"/>
  <c r="E39" i="1" s="1"/>
  <c r="K71" i="1"/>
  <c r="K39" i="1"/>
  <c r="K52" i="1" s="1"/>
  <c r="E74" i="1"/>
  <c r="H49" i="1"/>
  <c r="E63" i="1"/>
  <c r="H48" i="1" l="1"/>
  <c r="H52" i="1" s="1"/>
  <c r="E49" i="1"/>
  <c r="E48" i="1" s="1"/>
  <c r="H71" i="1"/>
  <c r="E71" i="1" s="1"/>
  <c r="K69" i="1"/>
  <c r="J69" i="1"/>
  <c r="I69" i="1"/>
  <c r="H69" i="1"/>
  <c r="G69" i="1"/>
  <c r="F69" i="1"/>
  <c r="I75" i="1"/>
  <c r="H75" i="1"/>
  <c r="E75" i="1" l="1"/>
  <c r="E68" i="1" l="1"/>
  <c r="E69" i="1" s="1"/>
  <c r="E64" i="1"/>
  <c r="E61" i="1"/>
  <c r="I59" i="1"/>
  <c r="H59" i="1"/>
  <c r="G59" i="1"/>
  <c r="F59" i="1"/>
  <c r="I54" i="1"/>
  <c r="H54" i="1"/>
  <c r="G54" i="1"/>
  <c r="F54" i="1"/>
  <c r="I18" i="1"/>
  <c r="I52" i="1" s="1"/>
  <c r="E52" i="1" s="1"/>
  <c r="I66" i="1" l="1"/>
  <c r="F66" i="1"/>
  <c r="G66" i="1"/>
  <c r="K66" i="1"/>
  <c r="J66" i="1"/>
  <c r="H66" i="1"/>
  <c r="E62" i="1"/>
  <c r="E60" i="1"/>
  <c r="E58" i="1"/>
  <c r="E57" i="1"/>
  <c r="E56" i="1"/>
  <c r="E55" i="1"/>
  <c r="J27" i="2"/>
  <c r="K27" i="2" s="1"/>
  <c r="I28" i="2"/>
  <c r="H28" i="2"/>
  <c r="G28" i="2"/>
  <c r="F28" i="2"/>
  <c r="K25" i="2"/>
  <c r="J25" i="2"/>
  <c r="I25" i="2"/>
  <c r="H25" i="2"/>
  <c r="G25" i="2"/>
  <c r="F25" i="2"/>
  <c r="K22" i="2"/>
  <c r="J22" i="2"/>
  <c r="I22" i="2"/>
  <c r="H22" i="2"/>
  <c r="G22" i="2"/>
  <c r="F22" i="2"/>
  <c r="K19" i="2"/>
  <c r="J19" i="2"/>
  <c r="I19" i="2"/>
  <c r="H19" i="2"/>
  <c r="G19" i="2"/>
  <c r="F19" i="2"/>
  <c r="K16" i="2"/>
  <c r="J16" i="2"/>
  <c r="I16" i="2"/>
  <c r="H16" i="2"/>
  <c r="G16" i="2"/>
  <c r="F16" i="2"/>
  <c r="K12" i="2"/>
  <c r="J12" i="2"/>
  <c r="I12" i="2"/>
  <c r="H12" i="2"/>
  <c r="G12" i="2"/>
  <c r="F12" i="2"/>
  <c r="E24" i="2"/>
  <c r="E21" i="2"/>
  <c r="E18" i="2"/>
  <c r="E15" i="2"/>
  <c r="E14" i="2"/>
  <c r="E11" i="2"/>
  <c r="E10" i="2"/>
  <c r="E9" i="2"/>
  <c r="E8" i="2"/>
  <c r="G72" i="1" l="1"/>
  <c r="F72" i="1"/>
  <c r="E18" i="1"/>
  <c r="N52" i="1" s="1"/>
  <c r="F29" i="2"/>
  <c r="F32" i="2" s="1"/>
  <c r="E25" i="2"/>
  <c r="E65" i="1"/>
  <c r="E59" i="1"/>
  <c r="E54" i="1"/>
  <c r="G31" i="2"/>
  <c r="E16" i="2"/>
  <c r="J28" i="2"/>
  <c r="J29" i="2" s="1"/>
  <c r="J32" i="2" s="1"/>
  <c r="K28" i="2"/>
  <c r="K29" i="2" s="1"/>
  <c r="K32" i="2" s="1"/>
  <c r="E27" i="2"/>
  <c r="E12" i="2"/>
  <c r="E19" i="2"/>
  <c r="I29" i="2"/>
  <c r="I32" i="2" s="1"/>
  <c r="H29" i="2"/>
  <c r="H32" i="2" s="1"/>
  <c r="G29" i="2"/>
  <c r="G32" i="2" s="1"/>
  <c r="E22" i="2"/>
  <c r="E28" i="2"/>
  <c r="E66" i="1" l="1"/>
  <c r="J31" i="2"/>
  <c r="J30" i="2" s="1"/>
  <c r="K31" i="2"/>
  <c r="K30" i="2" s="1"/>
  <c r="H31" i="2"/>
  <c r="H30" i="2" s="1"/>
  <c r="J72" i="1"/>
  <c r="J70" i="1" s="1"/>
  <c r="I31" i="2"/>
  <c r="I30" i="2" s="1"/>
  <c r="I72" i="1"/>
  <c r="I70" i="1" s="1"/>
  <c r="H72" i="1"/>
  <c r="H70" i="1" s="1"/>
  <c r="G70" i="1"/>
  <c r="K72" i="1"/>
  <c r="K70" i="1" s="1"/>
  <c r="E29" i="2"/>
  <c r="G30" i="2"/>
  <c r="E32" i="2"/>
  <c r="E72" i="1" l="1"/>
  <c r="E70" i="1" s="1"/>
  <c r="F70" i="1"/>
  <c r="P71" i="1" s="1"/>
  <c r="F31" i="2" l="1"/>
  <c r="F30" i="2" s="1"/>
  <c r="E30" i="2" s="1"/>
  <c r="P74" i="1"/>
  <c r="P76" i="1"/>
  <c r="E31" i="2" l="1"/>
</calcChain>
</file>

<file path=xl/sharedStrings.xml><?xml version="1.0" encoding="utf-8"?>
<sst xmlns="http://schemas.openxmlformats.org/spreadsheetml/2006/main" count="254" uniqueCount="123">
  <si>
    <t>№ п/п</t>
  </si>
  <si>
    <t>Наименование мероприятия</t>
  </si>
  <si>
    <t>в том числе по годам:</t>
  </si>
  <si>
    <t>Подпрограмма «Развитие массовой физической культуры и спорта в Омсукчанском городском округе на 2015-2020 г.г.»</t>
  </si>
  <si>
    <t>1.1.</t>
  </si>
  <si>
    <t>Утверждение календарного плана физкультурно-массовых и спортивных мероприятий</t>
  </si>
  <si>
    <t>ежегодно до 01 декабря</t>
  </si>
  <si>
    <t>МБУ «ОСОК»</t>
  </si>
  <si>
    <t>-</t>
  </si>
  <si>
    <t xml:space="preserve">1.2. </t>
  </si>
  <si>
    <t>Организация медицинского обеспечения официальных физкультурных и спортивных мероприятий, а  так же системы медицинского контроля за занимающимися физической культурой и спортом</t>
  </si>
  <si>
    <t>постоянно</t>
  </si>
  <si>
    <t>1.3.</t>
  </si>
  <si>
    <t>Осуществление формирования сборных команд муниципального образования «Омсукчанский городской округ»</t>
  </si>
  <si>
    <t>ежегодно</t>
  </si>
  <si>
    <t>1.4.</t>
  </si>
  <si>
    <t xml:space="preserve">Проведение анализа загрузки имеющихся спортивных сооружений, их инвентаризацию, принятие дополнительных мер по улучшению их эксплуатации. </t>
  </si>
  <si>
    <t>Всего по 1 разделу:</t>
  </si>
  <si>
    <t>2.1.</t>
  </si>
  <si>
    <t xml:space="preserve"> Приобретение мячей (футбольных, волейбольных, баскетбольных)</t>
  </si>
  <si>
    <t>2.2.</t>
  </si>
  <si>
    <t>Приобретение коньков</t>
  </si>
  <si>
    <t>2.3.</t>
  </si>
  <si>
    <t>Приобретение информационного табло на мини-футбольное поле и комплексную спортивную площадку (2 шт.)</t>
  </si>
  <si>
    <t>2.4.</t>
  </si>
  <si>
    <t>Приобретение акустической системы для проведения массовых физкультурно-спортивных мероприятий</t>
  </si>
  <si>
    <t>2.5.</t>
  </si>
  <si>
    <t xml:space="preserve">Приобретение инвентаря для настольного тенниса , тенниса, бадминтона </t>
  </si>
  <si>
    <t>2.6.</t>
  </si>
  <si>
    <t>Приобретение спортивной экипировки  для сборных команд Омсукчанского городского округа</t>
  </si>
  <si>
    <t>2.7.</t>
  </si>
  <si>
    <t>Приобретение клюшек, шайб</t>
  </si>
  <si>
    <t>2.8.</t>
  </si>
  <si>
    <t>Приобретение спортивного оборудования: волейбольные стойки, баскетбольные фермы, футбольные ворота</t>
  </si>
  <si>
    <t>Всего по 2 разделу:</t>
  </si>
  <si>
    <t>Строительство и реконструкция спортивной базы учреждений физической культуры и спорта</t>
  </si>
  <si>
    <t>3.1.</t>
  </si>
  <si>
    <t>Ремонт и замена окон шахматного клуба «Серебряная ладья»</t>
  </si>
  <si>
    <t>3.2.</t>
  </si>
  <si>
    <t>Утепление и обшивка стен здания спорткомплекса «Металлург»</t>
  </si>
  <si>
    <t>3.3.</t>
  </si>
  <si>
    <t xml:space="preserve">Монтаж навесного покрытия  зрительских трибун и скамейки запасных игроков  </t>
  </si>
  <si>
    <t>Всего по 3 разделу:</t>
  </si>
  <si>
    <t>4.1.</t>
  </si>
  <si>
    <t>2015-2020</t>
  </si>
  <si>
    <t>Всего по 4 разделу:</t>
  </si>
  <si>
    <t>Оплата контейнера при выезде за пределы Магаданской области</t>
  </si>
  <si>
    <t>2016-2020</t>
  </si>
  <si>
    <t>Всего по 5 разделу:</t>
  </si>
  <si>
    <t>6.1.</t>
  </si>
  <si>
    <t>Всего по 6 разделу:</t>
  </si>
  <si>
    <t>ВСЕГО ПО ПОДПРОГРАММЕ:</t>
  </si>
  <si>
    <t>Подпрограмма «Развитие дополнительного образования детей в области физической культуры и спорта в Омсукчанском городском округе на 2015-2020 г.г.»</t>
  </si>
  <si>
    <t>Материально-техническое обеспечение учреждения дополнительного образования детей</t>
  </si>
  <si>
    <t>Приобретение видеокамеры и спутникового телефона, доски тактической, медицинбола</t>
  </si>
  <si>
    <t>2016-2017</t>
  </si>
  <si>
    <t>МБОУ ДОД «ДЮСШ п.Омсукчан»</t>
  </si>
  <si>
    <t>1.2.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</si>
  <si>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</si>
  <si>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</si>
  <si>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</si>
  <si>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</si>
  <si>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</si>
  <si>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Физкультурно-спортивные мероприятия в   учреждении дополнительного образования детей</t>
  </si>
  <si>
    <t>Физкультурно-спортивные мероприятия местного  и областного уровня</t>
  </si>
  <si>
    <t>Предоставление социальных гарантий жителям районов Крайнего Севера, работающих в учреждении дополнительного образования детей</t>
  </si>
  <si>
    <t>2018-2020</t>
  </si>
  <si>
    <t>Поощрение лучших учеников учреждения дополнительного образования детей</t>
  </si>
  <si>
    <t>Выплата стипендии главы городского округа</t>
  </si>
  <si>
    <t xml:space="preserve">Выполнение муниципального задания по организации дополнительного образования детей </t>
  </si>
  <si>
    <t>Затраты на выполнение муниципальной услуги по дополнительному образованию детей в области физической культуры и спорта</t>
  </si>
  <si>
    <t>Всего по муниципальной программе:</t>
  </si>
  <si>
    <t>Срок реализации</t>
  </si>
  <si>
    <t>Исполнители Программы</t>
  </si>
  <si>
    <t>ВСЕГО:</t>
  </si>
  <si>
    <t>Объем финансирования мероприятий Программы</t>
  </si>
  <si>
    <t>"Развитие физической культуры и спорта</t>
  </si>
  <si>
    <t>в Омсукчанском городском округе</t>
  </si>
  <si>
    <t>к муниципальной программе</t>
  </si>
  <si>
    <t>(тыс.руб.)</t>
  </si>
  <si>
    <t>Проведение организационных мероприятий</t>
  </si>
  <si>
    <t>Проведение физкультурно-спортивных мероприятий</t>
  </si>
  <si>
    <t>4.</t>
  </si>
  <si>
    <t>5.</t>
  </si>
  <si>
    <t>6.</t>
  </si>
  <si>
    <t>3.</t>
  </si>
  <si>
    <t>2.</t>
  </si>
  <si>
    <t>1.</t>
  </si>
  <si>
    <t>источник финансирования</t>
  </si>
  <si>
    <t>бюджет Омсукчанского городского округа</t>
  </si>
  <si>
    <t>3.4.</t>
  </si>
  <si>
    <t>Проведение ремонта иного недвижимого имущества</t>
  </si>
  <si>
    <t xml:space="preserve">Подпрограмма "Физкультурно-спортивные мероприятия окружного и областного уровней на 2015-2020 г.г." </t>
  </si>
  <si>
    <t>Управление спорта и туризма администрации Омсукчанского городского округа</t>
  </si>
  <si>
    <t xml:space="preserve">Перечень мероприятий муниципальной программы "Развитие физической культуры и спорта в Омсукчанском городском округе на 2015-2020 г.г." </t>
  </si>
  <si>
    <t>7.</t>
  </si>
  <si>
    <t>МБУ "ФОК с плавательным бассейном "Жемчужина" п.Омсукчан"</t>
  </si>
  <si>
    <t>Предоставление целевых субсидий на оснащение учреждений</t>
  </si>
  <si>
    <t>Предоставление целевых субсидий на проведение ремонта недвижимого имущества</t>
  </si>
  <si>
    <t>Предоставление целевых субсидий на проведение физкультурно-спортивных мероприятий</t>
  </si>
  <si>
    <t xml:space="preserve">Предоставление целевых субсидий на оплату контейнера </t>
  </si>
  <si>
    <t>Предоставление елевых субсидий на выплату стипендии  учащимся</t>
  </si>
  <si>
    <t xml:space="preserve">Предоставление субсидий муниципальным учреждениям спорта на выполнение муниципального задания </t>
  </si>
  <si>
    <t xml:space="preserve">Предоставление субсидий муниципальным учреждениям дополнительного образования на выполнение муниципального задания </t>
  </si>
  <si>
    <t>Предоставление целевых субсидий на оплату проезда к месту проведения отдыха и обратно</t>
  </si>
  <si>
    <t>МБУ "СШ п. Омсукчан"</t>
  </si>
  <si>
    <t>2019-2020</t>
  </si>
  <si>
    <t>Предоставление целевых субсидий на выплату стипендии учащимся</t>
  </si>
  <si>
    <t>8.</t>
  </si>
  <si>
    <t>3.5.</t>
  </si>
  <si>
    <t>МБУ "ОСОК"</t>
  </si>
  <si>
    <t>МБУ" СШ п. Омсукчан"</t>
  </si>
  <si>
    <t>2.9.</t>
  </si>
  <si>
    <t>2.10.</t>
  </si>
  <si>
    <t>2.11.</t>
  </si>
  <si>
    <t>2.12.</t>
  </si>
  <si>
    <t>МБУ ДО  «ДЮСШ п.Омсукчан» (2015-2018)</t>
  </si>
  <si>
    <t xml:space="preserve">                             МБУ "СШ п. Омсукчан" (2019-2020)</t>
  </si>
  <si>
    <t>Подпрограмма «Развитие дополнительного образования детей в области физической культуры и спорта в Омсукчанском городском округе на 2015-2020 г.г.» (подпрограмма действовала до 2019г.)</t>
  </si>
  <si>
    <t xml:space="preserve">МБУ ДО  «ДЮСШ п.Омсукчан» </t>
  </si>
  <si>
    <t>2015-2018</t>
  </si>
  <si>
    <t>Приложение № 4</t>
  </si>
  <si>
    <t>на 2015-2020 гг."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</si>
</sst>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6" tint="-0.499984740745262"/>
      <name val="Times New Roman"/>
      <family val="1"/>
      <charset val="204"/>
    </font>
    <font>
      <b/>
      <sz val="9"/>
      <color theme="6" tint="-0.499984740745262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4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/>
    <xf numFmtId="0" fontId="5" fillId="6" borderId="0" xfId="0" applyFont="1" applyFill="1"/>
    <xf numFmtId="0" fontId="0" fillId="6" borderId="0" xfId="0" applyFill="1"/>
    <xf numFmtId="0" fontId="1" fillId="6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zoomScaleNormal="100" workbookViewId="0">
      <selection activeCell="J75" sqref="J75"/>
    </sheetView>
  </sheetViews>
  <sheetFormatPr defaultRowHeight="15" x14ac:dyDescent="0.25"/>
  <cols>
    <col min="1" max="1" width="4.28515625" customWidth="1"/>
    <col min="2" max="2" width="32.28515625" customWidth="1"/>
    <col min="3" max="3" width="10.42578125" customWidth="1"/>
    <col min="4" max="4" width="11" customWidth="1"/>
    <col min="5" max="5" width="10.42578125" customWidth="1"/>
    <col min="9" max="9" width="9.140625" style="25"/>
    <col min="11" max="11" width="10" bestFit="1" customWidth="1"/>
    <col min="12" max="12" width="16.7109375" customWidth="1"/>
  </cols>
  <sheetData>
    <row r="1" spans="1:12" ht="15.75" x14ac:dyDescent="0.25">
      <c r="A1" s="12"/>
      <c r="B1" s="12"/>
      <c r="C1" s="12"/>
      <c r="D1" s="12"/>
      <c r="E1" s="12"/>
      <c r="F1" s="12"/>
      <c r="G1" s="12"/>
      <c r="H1" s="12"/>
      <c r="I1" s="38"/>
      <c r="J1" s="54" t="s">
        <v>121</v>
      </c>
    </row>
    <row r="2" spans="1:12" ht="15.75" x14ac:dyDescent="0.25">
      <c r="A2" s="12"/>
      <c r="B2" s="12"/>
      <c r="C2" s="12"/>
      <c r="D2" s="12"/>
      <c r="E2" s="12"/>
      <c r="F2" s="12"/>
      <c r="G2" s="12"/>
      <c r="H2" s="12"/>
      <c r="I2" s="38"/>
      <c r="J2" s="54" t="s">
        <v>78</v>
      </c>
    </row>
    <row r="3" spans="1:12" ht="15.75" x14ac:dyDescent="0.25">
      <c r="A3" s="12"/>
      <c r="B3" s="12"/>
      <c r="C3" s="12"/>
      <c r="D3" s="12"/>
      <c r="E3" s="12"/>
      <c r="F3" s="12"/>
      <c r="G3" s="12"/>
      <c r="H3" s="12"/>
      <c r="I3" s="38"/>
      <c r="J3" s="54" t="s">
        <v>76</v>
      </c>
    </row>
    <row r="4" spans="1:12" ht="15.75" x14ac:dyDescent="0.25">
      <c r="A4" s="12"/>
      <c r="B4" s="12"/>
      <c r="C4" s="12"/>
      <c r="D4" s="12"/>
      <c r="E4" s="12"/>
      <c r="F4" s="12"/>
      <c r="G4" s="12"/>
      <c r="H4" s="12"/>
      <c r="I4" s="38"/>
      <c r="J4" s="54" t="s">
        <v>77</v>
      </c>
    </row>
    <row r="5" spans="1:12" ht="15.75" x14ac:dyDescent="0.25">
      <c r="A5" s="12"/>
      <c r="B5" s="12"/>
      <c r="C5" s="12"/>
      <c r="D5" s="12"/>
      <c r="E5" s="12"/>
      <c r="F5" s="12"/>
      <c r="G5" s="12"/>
      <c r="H5" s="12"/>
      <c r="I5" s="38"/>
      <c r="J5" s="54" t="s">
        <v>122</v>
      </c>
    </row>
    <row r="6" spans="1:12" ht="15.75" x14ac:dyDescent="0.25">
      <c r="A6" s="12"/>
      <c r="B6" s="12"/>
      <c r="C6" s="12"/>
      <c r="D6" s="12"/>
      <c r="E6" s="12"/>
      <c r="F6" s="12"/>
      <c r="G6" s="12"/>
      <c r="H6" s="12"/>
      <c r="I6" s="38"/>
      <c r="J6" s="12"/>
      <c r="K6" s="13"/>
    </row>
    <row r="7" spans="1:12" ht="42" customHeight="1" x14ac:dyDescent="0.25">
      <c r="A7" s="64" t="s">
        <v>94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.75" x14ac:dyDescent="0.25">
      <c r="A8" s="12"/>
      <c r="B8" s="12"/>
      <c r="C8" s="12"/>
      <c r="D8" s="12"/>
      <c r="E8" s="12"/>
      <c r="F8" s="12"/>
      <c r="G8" s="12"/>
      <c r="H8" s="12"/>
      <c r="I8" s="39"/>
      <c r="J8" s="12"/>
      <c r="K8" s="12" t="s">
        <v>79</v>
      </c>
    </row>
    <row r="9" spans="1:12" ht="16.5" customHeight="1" x14ac:dyDescent="0.25">
      <c r="A9" s="56" t="s">
        <v>0</v>
      </c>
      <c r="B9" s="56" t="s">
        <v>1</v>
      </c>
      <c r="C9" s="56" t="s">
        <v>72</v>
      </c>
      <c r="D9" s="56" t="s">
        <v>73</v>
      </c>
      <c r="E9" s="56" t="s">
        <v>75</v>
      </c>
      <c r="F9" s="56"/>
      <c r="G9" s="56"/>
      <c r="H9" s="56"/>
      <c r="I9" s="56"/>
      <c r="J9" s="56"/>
      <c r="K9" s="56"/>
      <c r="L9" s="56" t="s">
        <v>88</v>
      </c>
    </row>
    <row r="10" spans="1:12" x14ac:dyDescent="0.25">
      <c r="A10" s="56"/>
      <c r="B10" s="56"/>
      <c r="C10" s="56"/>
      <c r="D10" s="56"/>
      <c r="E10" s="56" t="s">
        <v>74</v>
      </c>
      <c r="F10" s="56" t="s">
        <v>2</v>
      </c>
      <c r="G10" s="56"/>
      <c r="H10" s="56"/>
      <c r="I10" s="56"/>
      <c r="J10" s="56"/>
      <c r="K10" s="56"/>
      <c r="L10" s="56"/>
    </row>
    <row r="11" spans="1:12" x14ac:dyDescent="0.25">
      <c r="A11" s="56"/>
      <c r="B11" s="56"/>
      <c r="C11" s="56"/>
      <c r="D11" s="56"/>
      <c r="E11" s="56"/>
      <c r="F11" s="43">
        <v>2015</v>
      </c>
      <c r="G11" s="43">
        <v>2016</v>
      </c>
      <c r="H11" s="43">
        <v>2017</v>
      </c>
      <c r="I11" s="22">
        <v>2018</v>
      </c>
      <c r="J11" s="43">
        <v>2019</v>
      </c>
      <c r="K11" s="43">
        <v>2020</v>
      </c>
      <c r="L11" s="56"/>
    </row>
    <row r="12" spans="1:12" x14ac:dyDescent="0.25">
      <c r="A12" s="60" t="s">
        <v>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43"/>
    </row>
    <row r="13" spans="1:12" ht="26.25" customHeight="1" x14ac:dyDescent="0.25">
      <c r="A13" s="42" t="s">
        <v>87</v>
      </c>
      <c r="B13" s="15" t="s">
        <v>80</v>
      </c>
      <c r="C13" s="42"/>
      <c r="D13" s="4"/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56" t="s">
        <v>89</v>
      </c>
    </row>
    <row r="14" spans="1:12" ht="44.25" customHeight="1" x14ac:dyDescent="0.25">
      <c r="A14" s="43" t="s">
        <v>4</v>
      </c>
      <c r="B14" s="4" t="s">
        <v>5</v>
      </c>
      <c r="C14" s="43" t="s">
        <v>6</v>
      </c>
      <c r="D14" s="65"/>
      <c r="E14" s="43" t="s">
        <v>8</v>
      </c>
      <c r="F14" s="43" t="s">
        <v>8</v>
      </c>
      <c r="G14" s="43" t="s">
        <v>8</v>
      </c>
      <c r="H14" s="43" t="s">
        <v>8</v>
      </c>
      <c r="I14" s="22" t="s">
        <v>8</v>
      </c>
      <c r="J14" s="43" t="s">
        <v>8</v>
      </c>
      <c r="K14" s="43" t="s">
        <v>8</v>
      </c>
      <c r="L14" s="56"/>
    </row>
    <row r="15" spans="1:12" ht="78.75" customHeight="1" x14ac:dyDescent="0.25">
      <c r="A15" s="43" t="s">
        <v>9</v>
      </c>
      <c r="B15" s="4" t="s">
        <v>10</v>
      </c>
      <c r="C15" s="43" t="s">
        <v>11</v>
      </c>
      <c r="D15" s="66"/>
      <c r="E15" s="43" t="s">
        <v>8</v>
      </c>
      <c r="F15" s="43" t="s">
        <v>8</v>
      </c>
      <c r="G15" s="43" t="s">
        <v>8</v>
      </c>
      <c r="H15" s="43" t="s">
        <v>8</v>
      </c>
      <c r="I15" s="22" t="s">
        <v>8</v>
      </c>
      <c r="J15" s="43" t="s">
        <v>8</v>
      </c>
      <c r="K15" s="43" t="s">
        <v>8</v>
      </c>
      <c r="L15" s="56"/>
    </row>
    <row r="16" spans="1:12" ht="45" customHeight="1" x14ac:dyDescent="0.25">
      <c r="A16" s="43" t="s">
        <v>12</v>
      </c>
      <c r="B16" s="4" t="s">
        <v>13</v>
      </c>
      <c r="C16" s="43" t="s">
        <v>14</v>
      </c>
      <c r="D16" s="66"/>
      <c r="E16" s="43" t="s">
        <v>8</v>
      </c>
      <c r="F16" s="43" t="s">
        <v>8</v>
      </c>
      <c r="G16" s="43" t="s">
        <v>8</v>
      </c>
      <c r="H16" s="43" t="s">
        <v>8</v>
      </c>
      <c r="I16" s="22" t="s">
        <v>8</v>
      </c>
      <c r="J16" s="43" t="s">
        <v>8</v>
      </c>
      <c r="K16" s="43" t="s">
        <v>8</v>
      </c>
      <c r="L16" s="56"/>
    </row>
    <row r="17" spans="1:18" ht="60" x14ac:dyDescent="0.25">
      <c r="A17" s="43" t="s">
        <v>15</v>
      </c>
      <c r="B17" s="4" t="s">
        <v>16</v>
      </c>
      <c r="C17" s="43" t="s">
        <v>14</v>
      </c>
      <c r="D17" s="67"/>
      <c r="E17" s="43" t="s">
        <v>8</v>
      </c>
      <c r="F17" s="43" t="s">
        <v>8</v>
      </c>
      <c r="G17" s="43" t="s">
        <v>8</v>
      </c>
      <c r="H17" s="43" t="s">
        <v>8</v>
      </c>
      <c r="I17" s="22" t="s">
        <v>8</v>
      </c>
      <c r="J17" s="43" t="s">
        <v>8</v>
      </c>
      <c r="K17" s="43" t="s">
        <v>8</v>
      </c>
      <c r="L17" s="56"/>
    </row>
    <row r="18" spans="1:18" ht="28.5" customHeight="1" x14ac:dyDescent="0.25">
      <c r="A18" s="42" t="s">
        <v>86</v>
      </c>
      <c r="B18" s="15" t="s">
        <v>97</v>
      </c>
      <c r="C18" s="42"/>
      <c r="D18" s="4"/>
      <c r="E18" s="34">
        <f>SUM(E19:E30)</f>
        <v>3834.6</v>
      </c>
      <c r="F18" s="34">
        <f t="shared" ref="F18:H18" si="0">SUM(F19:F30)</f>
        <v>0</v>
      </c>
      <c r="G18" s="34">
        <f t="shared" si="0"/>
        <v>0</v>
      </c>
      <c r="H18" s="34">
        <f t="shared" si="0"/>
        <v>0</v>
      </c>
      <c r="I18" s="34">
        <f t="shared" ref="I18" si="1">SUM(I19:I26)</f>
        <v>0</v>
      </c>
      <c r="J18" s="34">
        <f>SUM(J19:J30)</f>
        <v>1889.6</v>
      </c>
      <c r="K18" s="34">
        <f>SUM(K19:K30)</f>
        <v>1945</v>
      </c>
      <c r="L18" s="56"/>
      <c r="R18" s="20">
        <f>SUM(J18+J31+J39+J43+J48)</f>
        <v>48612.600000000006</v>
      </c>
    </row>
    <row r="19" spans="1:18" ht="24" customHeight="1" x14ac:dyDescent="0.25">
      <c r="A19" s="44" t="s">
        <v>18</v>
      </c>
      <c r="B19" s="45" t="s">
        <v>19</v>
      </c>
      <c r="C19" s="55" t="s">
        <v>44</v>
      </c>
      <c r="D19" s="58" t="s">
        <v>7</v>
      </c>
      <c r="E19" s="44">
        <f t="shared" ref="E19:E30" si="2">SUM(F19:K19)</f>
        <v>120</v>
      </c>
      <c r="F19" s="44">
        <v>0</v>
      </c>
      <c r="G19" s="44">
        <v>0</v>
      </c>
      <c r="H19" s="44">
        <v>0</v>
      </c>
      <c r="I19" s="46">
        <v>0</v>
      </c>
      <c r="J19" s="47">
        <v>60</v>
      </c>
      <c r="K19" s="47">
        <v>60</v>
      </c>
      <c r="L19" s="56"/>
    </row>
    <row r="20" spans="1:18" x14ac:dyDescent="0.25">
      <c r="A20" s="44" t="s">
        <v>20</v>
      </c>
      <c r="B20" s="45" t="s">
        <v>21</v>
      </c>
      <c r="C20" s="55" t="s">
        <v>44</v>
      </c>
      <c r="D20" s="58"/>
      <c r="E20" s="44">
        <f t="shared" si="2"/>
        <v>120</v>
      </c>
      <c r="F20" s="44">
        <v>0</v>
      </c>
      <c r="G20" s="44">
        <v>0</v>
      </c>
      <c r="H20" s="44">
        <v>0</v>
      </c>
      <c r="I20" s="46">
        <v>0</v>
      </c>
      <c r="J20" s="47">
        <v>60</v>
      </c>
      <c r="K20" s="47">
        <v>60</v>
      </c>
      <c r="L20" s="56"/>
    </row>
    <row r="21" spans="1:18" ht="39.75" customHeight="1" x14ac:dyDescent="0.25">
      <c r="A21" s="44" t="s">
        <v>22</v>
      </c>
      <c r="B21" s="45" t="s">
        <v>23</v>
      </c>
      <c r="C21" s="55" t="s">
        <v>44</v>
      </c>
      <c r="D21" s="58"/>
      <c r="E21" s="44">
        <f t="shared" si="2"/>
        <v>175</v>
      </c>
      <c r="F21" s="44">
        <v>0</v>
      </c>
      <c r="G21" s="44">
        <v>0</v>
      </c>
      <c r="H21" s="44">
        <v>0</v>
      </c>
      <c r="I21" s="46">
        <v>0</v>
      </c>
      <c r="J21" s="47">
        <v>175</v>
      </c>
      <c r="K21" s="47">
        <v>0</v>
      </c>
      <c r="L21" s="56"/>
    </row>
    <row r="22" spans="1:18" ht="48" customHeight="1" x14ac:dyDescent="0.25">
      <c r="A22" s="44" t="s">
        <v>24</v>
      </c>
      <c r="B22" s="45" t="s">
        <v>25</v>
      </c>
      <c r="C22" s="55" t="s">
        <v>44</v>
      </c>
      <c r="D22" s="58"/>
      <c r="E22" s="44">
        <f t="shared" si="2"/>
        <v>200</v>
      </c>
      <c r="F22" s="44">
        <v>0</v>
      </c>
      <c r="G22" s="44">
        <v>0</v>
      </c>
      <c r="H22" s="44">
        <v>0</v>
      </c>
      <c r="I22" s="46">
        <v>0</v>
      </c>
      <c r="J22" s="47">
        <v>0</v>
      </c>
      <c r="K22" s="47">
        <v>200</v>
      </c>
      <c r="L22" s="56"/>
    </row>
    <row r="23" spans="1:18" ht="29.25" customHeight="1" x14ac:dyDescent="0.25">
      <c r="A23" s="44" t="s">
        <v>26</v>
      </c>
      <c r="B23" s="45" t="s">
        <v>27</v>
      </c>
      <c r="C23" s="55" t="s">
        <v>44</v>
      </c>
      <c r="D23" s="58"/>
      <c r="E23" s="44">
        <f t="shared" si="2"/>
        <v>50</v>
      </c>
      <c r="F23" s="44">
        <v>0</v>
      </c>
      <c r="G23" s="44">
        <v>0</v>
      </c>
      <c r="H23" s="44">
        <v>0</v>
      </c>
      <c r="I23" s="46">
        <v>0</v>
      </c>
      <c r="J23" s="47">
        <v>50</v>
      </c>
      <c r="K23" s="47">
        <v>0</v>
      </c>
      <c r="L23" s="56"/>
    </row>
    <row r="24" spans="1:18" ht="39" customHeight="1" x14ac:dyDescent="0.25">
      <c r="A24" s="44" t="s">
        <v>28</v>
      </c>
      <c r="B24" s="45" t="s">
        <v>29</v>
      </c>
      <c r="C24" s="55" t="s">
        <v>44</v>
      </c>
      <c r="D24" s="58"/>
      <c r="E24" s="44">
        <f t="shared" si="2"/>
        <v>600</v>
      </c>
      <c r="F24" s="44">
        <v>0</v>
      </c>
      <c r="G24" s="44">
        <v>0</v>
      </c>
      <c r="H24" s="44">
        <v>0</v>
      </c>
      <c r="I24" s="46">
        <v>0</v>
      </c>
      <c r="J24" s="47">
        <v>300</v>
      </c>
      <c r="K24" s="47">
        <v>300</v>
      </c>
      <c r="L24" s="56"/>
    </row>
    <row r="25" spans="1:18" ht="14.25" customHeight="1" x14ac:dyDescent="0.25">
      <c r="A25" s="44" t="s">
        <v>30</v>
      </c>
      <c r="B25" s="45" t="s">
        <v>31</v>
      </c>
      <c r="C25" s="55" t="s">
        <v>44</v>
      </c>
      <c r="D25" s="58"/>
      <c r="E25" s="44">
        <f t="shared" si="2"/>
        <v>315</v>
      </c>
      <c r="F25" s="44">
        <v>0</v>
      </c>
      <c r="G25" s="44">
        <v>0</v>
      </c>
      <c r="H25" s="44">
        <v>0</v>
      </c>
      <c r="I25" s="46">
        <v>0</v>
      </c>
      <c r="J25" s="47">
        <v>315</v>
      </c>
      <c r="K25" s="47">
        <v>0</v>
      </c>
      <c r="L25" s="56"/>
    </row>
    <row r="26" spans="1:18" ht="42" customHeight="1" x14ac:dyDescent="0.25">
      <c r="A26" s="44" t="s">
        <v>32</v>
      </c>
      <c r="B26" s="45" t="s">
        <v>33</v>
      </c>
      <c r="C26" s="55" t="s">
        <v>44</v>
      </c>
      <c r="D26" s="58"/>
      <c r="E26" s="44">
        <f t="shared" si="2"/>
        <v>250</v>
      </c>
      <c r="F26" s="44">
        <v>0</v>
      </c>
      <c r="G26" s="44">
        <v>0</v>
      </c>
      <c r="H26" s="44">
        <v>0</v>
      </c>
      <c r="I26" s="46">
        <v>0</v>
      </c>
      <c r="J26" s="47">
        <v>0</v>
      </c>
      <c r="K26" s="47">
        <v>250</v>
      </c>
      <c r="L26" s="56"/>
    </row>
    <row r="27" spans="1:18" ht="42" customHeight="1" x14ac:dyDescent="0.25">
      <c r="A27" s="33" t="s">
        <v>112</v>
      </c>
      <c r="B27" s="29" t="s">
        <v>54</v>
      </c>
      <c r="C27" s="26" t="s">
        <v>106</v>
      </c>
      <c r="D27" s="57" t="s">
        <v>111</v>
      </c>
      <c r="E27" s="26">
        <f t="shared" si="2"/>
        <v>166.6</v>
      </c>
      <c r="F27" s="43"/>
      <c r="G27" s="43"/>
      <c r="H27" s="43"/>
      <c r="I27" s="22"/>
      <c r="J27" s="30">
        <v>74.599999999999994</v>
      </c>
      <c r="K27" s="30">
        <v>92</v>
      </c>
      <c r="L27" s="56"/>
    </row>
    <row r="28" spans="1:18" ht="24.75" customHeight="1" x14ac:dyDescent="0.25">
      <c r="A28" s="26" t="s">
        <v>113</v>
      </c>
      <c r="B28" s="29" t="s">
        <v>58</v>
      </c>
      <c r="C28" s="26" t="s">
        <v>106</v>
      </c>
      <c r="D28" s="57"/>
      <c r="E28" s="26">
        <f t="shared" si="2"/>
        <v>400</v>
      </c>
      <c r="F28" s="43"/>
      <c r="G28" s="43"/>
      <c r="H28" s="43"/>
      <c r="I28" s="22"/>
      <c r="J28" s="30">
        <v>200</v>
      </c>
      <c r="K28" s="30">
        <v>200</v>
      </c>
      <c r="L28" s="56"/>
    </row>
    <row r="29" spans="1:18" ht="21.75" customHeight="1" x14ac:dyDescent="0.25">
      <c r="A29" s="26" t="s">
        <v>114</v>
      </c>
      <c r="B29" s="29" t="s">
        <v>59</v>
      </c>
      <c r="C29" s="26" t="s">
        <v>106</v>
      </c>
      <c r="D29" s="57"/>
      <c r="E29" s="26">
        <f t="shared" si="2"/>
        <v>650</v>
      </c>
      <c r="F29" s="43"/>
      <c r="G29" s="43"/>
      <c r="H29" s="43"/>
      <c r="I29" s="22"/>
      <c r="J29" s="30">
        <v>300</v>
      </c>
      <c r="K29" s="30">
        <v>350</v>
      </c>
      <c r="L29" s="56"/>
    </row>
    <row r="30" spans="1:18" ht="26.25" customHeight="1" x14ac:dyDescent="0.25">
      <c r="A30" s="26" t="s">
        <v>115</v>
      </c>
      <c r="B30" s="29" t="s">
        <v>60</v>
      </c>
      <c r="C30" s="26" t="s">
        <v>106</v>
      </c>
      <c r="D30" s="57"/>
      <c r="E30" s="26">
        <f t="shared" si="2"/>
        <v>788</v>
      </c>
      <c r="F30" s="43"/>
      <c r="G30" s="43"/>
      <c r="H30" s="43"/>
      <c r="I30" s="22"/>
      <c r="J30" s="30">
        <v>355</v>
      </c>
      <c r="K30" s="30">
        <v>433</v>
      </c>
      <c r="L30" s="56"/>
    </row>
    <row r="31" spans="1:18" ht="34.5" customHeight="1" x14ac:dyDescent="0.25">
      <c r="A31" s="42" t="s">
        <v>85</v>
      </c>
      <c r="B31" s="15" t="s">
        <v>98</v>
      </c>
      <c r="C31" s="15"/>
      <c r="D31" s="4"/>
      <c r="E31" s="34">
        <f>SUM(E32:E36)</f>
        <v>5256.45</v>
      </c>
      <c r="F31" s="34">
        <f>SUM(F32:F36)</f>
        <v>160.25</v>
      </c>
      <c r="G31" s="34">
        <f t="shared" ref="G31:H31" si="3">SUM(G32:G36)</f>
        <v>0</v>
      </c>
      <c r="H31" s="34">
        <f t="shared" si="3"/>
        <v>297.5</v>
      </c>
      <c r="I31" s="34">
        <f>SUM(I32:I35)</f>
        <v>398.7</v>
      </c>
      <c r="J31" s="34">
        <f>SUM(J32:J35)</f>
        <v>650</v>
      </c>
      <c r="K31" s="34">
        <f>SUM(K32:K36)</f>
        <v>3750</v>
      </c>
      <c r="L31" s="56"/>
    </row>
    <row r="32" spans="1:18" ht="29.25" customHeight="1" x14ac:dyDescent="0.25">
      <c r="A32" s="44" t="s">
        <v>36</v>
      </c>
      <c r="B32" s="45" t="s">
        <v>37</v>
      </c>
      <c r="C32" s="44" t="s">
        <v>44</v>
      </c>
      <c r="D32" s="58" t="s">
        <v>7</v>
      </c>
      <c r="E32" s="44">
        <f>SUM(F32:K32)</f>
        <v>500</v>
      </c>
      <c r="F32" s="44">
        <v>0</v>
      </c>
      <c r="G32" s="44">
        <v>0</v>
      </c>
      <c r="H32" s="44">
        <v>0</v>
      </c>
      <c r="I32" s="46">
        <v>0</v>
      </c>
      <c r="J32" s="47">
        <v>250</v>
      </c>
      <c r="K32" s="47">
        <v>250</v>
      </c>
      <c r="L32" s="56"/>
    </row>
    <row r="33" spans="1:17" ht="27.75" customHeight="1" x14ac:dyDescent="0.25">
      <c r="A33" s="44" t="s">
        <v>38</v>
      </c>
      <c r="B33" s="45" t="s">
        <v>39</v>
      </c>
      <c r="C33" s="44" t="s">
        <v>44</v>
      </c>
      <c r="D33" s="58"/>
      <c r="E33" s="44">
        <f>SUM(F33:K33)</f>
        <v>2500</v>
      </c>
      <c r="F33" s="44">
        <v>0</v>
      </c>
      <c r="G33" s="44">
        <v>0</v>
      </c>
      <c r="H33" s="44">
        <v>0</v>
      </c>
      <c r="I33" s="46">
        <v>0</v>
      </c>
      <c r="J33" s="47">
        <v>0</v>
      </c>
      <c r="K33" s="47">
        <v>2500</v>
      </c>
      <c r="L33" s="56"/>
    </row>
    <row r="34" spans="1:17" ht="30.75" customHeight="1" x14ac:dyDescent="0.25">
      <c r="A34" s="44" t="s">
        <v>40</v>
      </c>
      <c r="B34" s="45" t="s">
        <v>41</v>
      </c>
      <c r="C34" s="44" t="s">
        <v>44</v>
      </c>
      <c r="D34" s="58"/>
      <c r="E34" s="44">
        <f>SUM(F34:K34)</f>
        <v>400</v>
      </c>
      <c r="F34" s="44">
        <v>0</v>
      </c>
      <c r="G34" s="44">
        <v>0</v>
      </c>
      <c r="H34" s="44">
        <v>0</v>
      </c>
      <c r="I34" s="46">
        <v>0</v>
      </c>
      <c r="J34" s="47">
        <v>400</v>
      </c>
      <c r="K34" s="47">
        <v>0</v>
      </c>
      <c r="L34" s="56"/>
    </row>
    <row r="35" spans="1:17" ht="25.5" customHeight="1" x14ac:dyDescent="0.25">
      <c r="A35" s="44" t="s">
        <v>90</v>
      </c>
      <c r="B35" s="45" t="s">
        <v>91</v>
      </c>
      <c r="C35" s="44" t="s">
        <v>44</v>
      </c>
      <c r="D35" s="58"/>
      <c r="E35" s="44">
        <f>SUM(F35:K35)</f>
        <v>1356.45</v>
      </c>
      <c r="F35" s="44">
        <v>160.25</v>
      </c>
      <c r="G35" s="44">
        <v>0</v>
      </c>
      <c r="H35" s="44">
        <v>297.5</v>
      </c>
      <c r="I35" s="46">
        <v>398.7</v>
      </c>
      <c r="J35" s="47">
        <v>0</v>
      </c>
      <c r="K35" s="47">
        <v>500</v>
      </c>
      <c r="L35" s="56"/>
    </row>
    <row r="36" spans="1:17" ht="25.5" customHeight="1" x14ac:dyDescent="0.25">
      <c r="A36" s="26" t="s">
        <v>109</v>
      </c>
      <c r="B36" s="29" t="s">
        <v>62</v>
      </c>
      <c r="C36" s="26">
        <v>2020</v>
      </c>
      <c r="D36" s="26" t="s">
        <v>111</v>
      </c>
      <c r="E36" s="26">
        <f>SUM(K36)</f>
        <v>500</v>
      </c>
      <c r="F36" s="43"/>
      <c r="G36" s="43"/>
      <c r="H36" s="43"/>
      <c r="I36" s="22"/>
      <c r="J36" s="19"/>
      <c r="K36" s="30">
        <v>500</v>
      </c>
      <c r="L36" s="56"/>
    </row>
    <row r="37" spans="1:17" ht="25.5" customHeight="1" x14ac:dyDescent="0.25">
      <c r="A37" s="59" t="s">
        <v>82</v>
      </c>
      <c r="B37" s="59" t="s">
        <v>99</v>
      </c>
      <c r="C37" s="59" t="s">
        <v>44</v>
      </c>
      <c r="D37" s="26"/>
      <c r="E37" s="53">
        <f>E38</f>
        <v>1100</v>
      </c>
      <c r="F37" s="53">
        <f t="shared" ref="F37:K37" si="4">F38</f>
        <v>1100</v>
      </c>
      <c r="G37" s="53">
        <f t="shared" si="4"/>
        <v>0</v>
      </c>
      <c r="H37" s="53">
        <f t="shared" si="4"/>
        <v>0</v>
      </c>
      <c r="I37" s="53">
        <f t="shared" si="4"/>
        <v>0</v>
      </c>
      <c r="J37" s="53">
        <f t="shared" si="4"/>
        <v>0</v>
      </c>
      <c r="K37" s="53">
        <f t="shared" si="4"/>
        <v>0</v>
      </c>
      <c r="L37" s="56"/>
    </row>
    <row r="38" spans="1:17" ht="39" customHeight="1" x14ac:dyDescent="0.25">
      <c r="A38" s="59"/>
      <c r="B38" s="59"/>
      <c r="C38" s="59"/>
      <c r="D38" s="44" t="s">
        <v>110</v>
      </c>
      <c r="E38" s="48">
        <f>SUM(F38:K38)</f>
        <v>1100</v>
      </c>
      <c r="F38" s="48">
        <v>1100</v>
      </c>
      <c r="G38" s="49">
        <v>0</v>
      </c>
      <c r="H38" s="49">
        <v>0</v>
      </c>
      <c r="I38" s="50">
        <v>0</v>
      </c>
      <c r="J38" s="49">
        <v>0</v>
      </c>
      <c r="K38" s="49">
        <v>0</v>
      </c>
      <c r="L38" s="56"/>
    </row>
    <row r="39" spans="1:17" ht="29.25" customHeight="1" x14ac:dyDescent="0.25">
      <c r="A39" s="59" t="s">
        <v>83</v>
      </c>
      <c r="B39" s="63" t="s">
        <v>104</v>
      </c>
      <c r="C39" s="63" t="s">
        <v>66</v>
      </c>
      <c r="D39" s="42"/>
      <c r="E39" s="34">
        <f>SUM(E40:E42)</f>
        <v>2914.2000000000003</v>
      </c>
      <c r="F39" s="34">
        <f t="shared" ref="F39:I39" si="5">SUM(F40:F42)</f>
        <v>0</v>
      </c>
      <c r="G39" s="34">
        <f t="shared" si="5"/>
        <v>0</v>
      </c>
      <c r="H39" s="34">
        <f t="shared" si="5"/>
        <v>0</v>
      </c>
      <c r="I39" s="34">
        <f t="shared" si="5"/>
        <v>541.4</v>
      </c>
      <c r="J39" s="34">
        <f>SUM(J40:J42)</f>
        <v>1186.4000000000001</v>
      </c>
      <c r="K39" s="34">
        <f>SUM(K40:K42)</f>
        <v>1186.4000000000001</v>
      </c>
      <c r="L39" s="56"/>
    </row>
    <row r="40" spans="1:17" ht="26.25" customHeight="1" x14ac:dyDescent="0.25">
      <c r="A40" s="59"/>
      <c r="B40" s="63"/>
      <c r="C40" s="63"/>
      <c r="D40" s="44" t="s">
        <v>7</v>
      </c>
      <c r="E40" s="48">
        <f>SUM(F40:K40)</f>
        <v>920.40000000000009</v>
      </c>
      <c r="F40" s="48">
        <v>0</v>
      </c>
      <c r="G40" s="49">
        <v>0</v>
      </c>
      <c r="H40" s="49">
        <v>0</v>
      </c>
      <c r="I40" s="50">
        <v>99.2</v>
      </c>
      <c r="J40" s="49">
        <v>410.6</v>
      </c>
      <c r="K40" s="49">
        <f>J40</f>
        <v>410.6</v>
      </c>
      <c r="L40" s="56"/>
      <c r="P40">
        <f>SUM(J40+J41+J42)</f>
        <v>1186.4000000000001</v>
      </c>
    </row>
    <row r="41" spans="1:17" ht="69" customHeight="1" x14ac:dyDescent="0.25">
      <c r="A41" s="59"/>
      <c r="B41" s="63"/>
      <c r="C41" s="63"/>
      <c r="D41" s="43" t="s">
        <v>96</v>
      </c>
      <c r="E41" s="43">
        <f>SUM(F41:K41)</f>
        <v>1263.4000000000001</v>
      </c>
      <c r="F41" s="43"/>
      <c r="G41" s="19"/>
      <c r="H41" s="19"/>
      <c r="I41" s="22">
        <v>442.2</v>
      </c>
      <c r="J41" s="19">
        <v>410.6</v>
      </c>
      <c r="K41" s="19">
        <f>J41</f>
        <v>410.6</v>
      </c>
      <c r="L41" s="56"/>
    </row>
    <row r="42" spans="1:17" ht="69" customHeight="1" x14ac:dyDescent="0.25">
      <c r="A42" s="42"/>
      <c r="B42" s="63"/>
      <c r="C42" s="63"/>
      <c r="D42" s="26" t="s">
        <v>105</v>
      </c>
      <c r="E42" s="26">
        <f>SUM(J42+K42)</f>
        <v>730.4</v>
      </c>
      <c r="F42" s="43"/>
      <c r="G42" s="19"/>
      <c r="H42" s="19"/>
      <c r="I42" s="22"/>
      <c r="J42" s="30">
        <v>365.2</v>
      </c>
      <c r="K42" s="30">
        <v>365.2</v>
      </c>
      <c r="L42" s="56"/>
    </row>
    <row r="43" spans="1:17" ht="28.5" customHeight="1" x14ac:dyDescent="0.25">
      <c r="A43" s="59" t="s">
        <v>84</v>
      </c>
      <c r="B43" s="63" t="s">
        <v>100</v>
      </c>
      <c r="C43" s="5"/>
      <c r="D43" s="26"/>
      <c r="E43" s="53">
        <f>SUM(E44:E45)</f>
        <v>1475</v>
      </c>
      <c r="F43" s="53">
        <f>SUM(F44:F47)</f>
        <v>0</v>
      </c>
      <c r="G43" s="53">
        <f>SUM(G44:G47)</f>
        <v>0</v>
      </c>
      <c r="H43" s="53">
        <f>SUM(H44:H47)</f>
        <v>0</v>
      </c>
      <c r="I43" s="53">
        <f>SUM(I44:I47)</f>
        <v>100</v>
      </c>
      <c r="J43" s="53">
        <f>SUM(J44:J45)</f>
        <v>825</v>
      </c>
      <c r="K43" s="53">
        <f>SUM(K44:K45)</f>
        <v>550</v>
      </c>
      <c r="L43" s="56"/>
    </row>
    <row r="44" spans="1:17" ht="30.75" customHeight="1" x14ac:dyDescent="0.25">
      <c r="A44" s="59"/>
      <c r="B44" s="63"/>
      <c r="C44" s="42" t="s">
        <v>47</v>
      </c>
      <c r="D44" s="43" t="s">
        <v>7</v>
      </c>
      <c r="E44" s="42">
        <f>SUM(F44:K44)</f>
        <v>925</v>
      </c>
      <c r="F44" s="42">
        <v>0</v>
      </c>
      <c r="G44" s="16">
        <v>0</v>
      </c>
      <c r="H44" s="16">
        <v>0</v>
      </c>
      <c r="I44" s="23">
        <v>100</v>
      </c>
      <c r="J44" s="16">
        <v>550</v>
      </c>
      <c r="K44" s="16">
        <v>275</v>
      </c>
      <c r="L44" s="56"/>
    </row>
    <row r="45" spans="1:17" ht="30.75" customHeight="1" x14ac:dyDescent="0.25">
      <c r="A45" s="59"/>
      <c r="B45" s="63"/>
      <c r="C45" s="28" t="s">
        <v>106</v>
      </c>
      <c r="D45" s="26" t="s">
        <v>105</v>
      </c>
      <c r="E45" s="28">
        <f>SUM(F45:K45)</f>
        <v>550</v>
      </c>
      <c r="F45" s="42"/>
      <c r="G45" s="16"/>
      <c r="H45" s="16"/>
      <c r="I45" s="23"/>
      <c r="J45" s="27">
        <v>275</v>
      </c>
      <c r="K45" s="27">
        <v>275</v>
      </c>
      <c r="L45" s="56"/>
    </row>
    <row r="46" spans="1:17" ht="27.75" customHeight="1" x14ac:dyDescent="0.25">
      <c r="A46" s="63" t="s">
        <v>95</v>
      </c>
      <c r="B46" s="63" t="s">
        <v>107</v>
      </c>
      <c r="C46" s="63" t="s">
        <v>106</v>
      </c>
      <c r="D46" s="26"/>
      <c r="E46" s="53">
        <f>E47</f>
        <v>72</v>
      </c>
      <c r="F46" s="53">
        <f t="shared" ref="F46:K46" si="6">F47</f>
        <v>0</v>
      </c>
      <c r="G46" s="53">
        <f t="shared" si="6"/>
        <v>0</v>
      </c>
      <c r="H46" s="53">
        <f t="shared" si="6"/>
        <v>0</v>
      </c>
      <c r="I46" s="53">
        <f t="shared" si="6"/>
        <v>0</v>
      </c>
      <c r="J46" s="53">
        <f t="shared" si="6"/>
        <v>36</v>
      </c>
      <c r="K46" s="53">
        <f t="shared" si="6"/>
        <v>36</v>
      </c>
      <c r="L46" s="56"/>
    </row>
    <row r="47" spans="1:17" ht="30.75" customHeight="1" x14ac:dyDescent="0.25">
      <c r="A47" s="63"/>
      <c r="B47" s="63"/>
      <c r="C47" s="63"/>
      <c r="D47" s="26" t="s">
        <v>105</v>
      </c>
      <c r="E47" s="28">
        <f>SUM(F47:K47)</f>
        <v>72</v>
      </c>
      <c r="F47" s="42"/>
      <c r="G47" s="16"/>
      <c r="H47" s="16"/>
      <c r="I47" s="23"/>
      <c r="J47" s="27">
        <v>36</v>
      </c>
      <c r="K47" s="27">
        <v>36</v>
      </c>
      <c r="L47" s="56"/>
    </row>
    <row r="48" spans="1:17" ht="28.5" customHeight="1" x14ac:dyDescent="0.25">
      <c r="A48" s="59" t="s">
        <v>108</v>
      </c>
      <c r="B48" s="63" t="s">
        <v>102</v>
      </c>
      <c r="C48" s="59" t="s">
        <v>44</v>
      </c>
      <c r="D48" s="34"/>
      <c r="E48" s="35">
        <f t="shared" ref="E48:K48" si="7">SUM(E49:E51)</f>
        <v>174960.7</v>
      </c>
      <c r="F48" s="35">
        <f t="shared" si="7"/>
        <v>11707.6</v>
      </c>
      <c r="G48" s="35">
        <f t="shared" si="7"/>
        <v>11287.8</v>
      </c>
      <c r="H48" s="34">
        <f t="shared" si="7"/>
        <v>22696.7</v>
      </c>
      <c r="I48" s="34">
        <f t="shared" si="7"/>
        <v>35934.9</v>
      </c>
      <c r="J48" s="37">
        <f t="shared" si="7"/>
        <v>44061.600000000006</v>
      </c>
      <c r="K48" s="35">
        <f t="shared" si="7"/>
        <v>49272.100000000006</v>
      </c>
      <c r="L48" s="56"/>
      <c r="Q48" s="20">
        <f>SUM(J49+J50+J51)</f>
        <v>44061.600000000006</v>
      </c>
    </row>
    <row r="49" spans="1:14" ht="30" customHeight="1" x14ac:dyDescent="0.25">
      <c r="A49" s="59"/>
      <c r="B49" s="63"/>
      <c r="C49" s="59"/>
      <c r="D49" s="44" t="s">
        <v>7</v>
      </c>
      <c r="E49" s="51">
        <f>SUM(F49:K49)</f>
        <v>78534.200000000012</v>
      </c>
      <c r="F49" s="51">
        <v>11707.6</v>
      </c>
      <c r="G49" s="48">
        <v>11287.8</v>
      </c>
      <c r="H49" s="48">
        <f>22696.7-10144.2</f>
        <v>12552.5</v>
      </c>
      <c r="I49" s="50">
        <v>14705.7</v>
      </c>
      <c r="J49" s="52">
        <v>13127.4</v>
      </c>
      <c r="K49" s="52">
        <v>15153.2</v>
      </c>
      <c r="L49" s="43"/>
    </row>
    <row r="50" spans="1:14" ht="30" customHeight="1" x14ac:dyDescent="0.25">
      <c r="A50" s="59"/>
      <c r="B50" s="63"/>
      <c r="C50" s="59"/>
      <c r="D50" s="26" t="s">
        <v>105</v>
      </c>
      <c r="E50" s="32">
        <f>SUM(F50:K50)</f>
        <v>27991.7</v>
      </c>
      <c r="F50" s="8"/>
      <c r="G50" s="42"/>
      <c r="H50" s="42"/>
      <c r="I50" s="23"/>
      <c r="J50" s="31">
        <v>12403.5</v>
      </c>
      <c r="K50" s="31">
        <v>15588.2</v>
      </c>
      <c r="L50" s="43"/>
    </row>
    <row r="51" spans="1:14" ht="69" customHeight="1" x14ac:dyDescent="0.25">
      <c r="A51" s="59"/>
      <c r="B51" s="63"/>
      <c r="C51" s="59"/>
      <c r="D51" s="43" t="s">
        <v>96</v>
      </c>
      <c r="E51" s="21">
        <f>SUM(F51:K51)</f>
        <v>68434.8</v>
      </c>
      <c r="F51" s="21">
        <v>0</v>
      </c>
      <c r="G51" s="16">
        <v>0</v>
      </c>
      <c r="H51" s="16">
        <v>10144.200000000001</v>
      </c>
      <c r="I51" s="16">
        <v>21229.200000000001</v>
      </c>
      <c r="J51" s="21">
        <v>18530.7</v>
      </c>
      <c r="K51" s="21">
        <v>18530.7</v>
      </c>
      <c r="L51" s="43"/>
    </row>
    <row r="52" spans="1:14" ht="24" customHeight="1" x14ac:dyDescent="0.25">
      <c r="A52" s="43"/>
      <c r="B52" s="59" t="s">
        <v>51</v>
      </c>
      <c r="C52" s="59"/>
      <c r="D52" s="59"/>
      <c r="E52" s="14">
        <f>F52+G52+H52+I52+J52+K52</f>
        <v>189612.95</v>
      </c>
      <c r="F52" s="14">
        <f>F13+F18+F31+F37+F43+F46+F48+F39</f>
        <v>12967.85</v>
      </c>
      <c r="G52" s="14">
        <f t="shared" ref="G52:K52" si="8">G13+G18+G31+G37+G43+G46+G48+G39</f>
        <v>11287.8</v>
      </c>
      <c r="H52" s="14">
        <f t="shared" si="8"/>
        <v>22994.2</v>
      </c>
      <c r="I52" s="14">
        <f t="shared" si="8"/>
        <v>36975</v>
      </c>
      <c r="J52" s="14">
        <f t="shared" si="8"/>
        <v>48648.600000000006</v>
      </c>
      <c r="K52" s="14">
        <f t="shared" si="8"/>
        <v>56739.500000000007</v>
      </c>
      <c r="L52" s="43"/>
      <c r="N52" s="20">
        <f>E13+E18+E31+E37+E39+E43+E46+E48</f>
        <v>189612.95</v>
      </c>
    </row>
    <row r="53" spans="1:14" ht="31.5" customHeight="1" x14ac:dyDescent="0.25">
      <c r="A53" s="62" t="s">
        <v>118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43"/>
    </row>
    <row r="54" spans="1:14" ht="33" customHeight="1" x14ac:dyDescent="0.25">
      <c r="A54" s="42" t="s">
        <v>87</v>
      </c>
      <c r="B54" s="15" t="s">
        <v>97</v>
      </c>
      <c r="C54" s="42"/>
      <c r="D54" s="42"/>
      <c r="E54" s="42">
        <f>SUM(E55:E58)</f>
        <v>0</v>
      </c>
      <c r="F54" s="42">
        <f t="shared" ref="F54:I54" si="9">SUM(F55:F58)</f>
        <v>0</v>
      </c>
      <c r="G54" s="42">
        <f t="shared" si="9"/>
        <v>0</v>
      </c>
      <c r="H54" s="42">
        <f t="shared" si="9"/>
        <v>0</v>
      </c>
      <c r="I54" s="23">
        <f t="shared" si="9"/>
        <v>0</v>
      </c>
      <c r="J54" s="42"/>
      <c r="K54" s="42"/>
      <c r="L54" s="56" t="s">
        <v>89</v>
      </c>
    </row>
    <row r="55" spans="1:14" ht="36" x14ac:dyDescent="0.25">
      <c r="A55" s="43" t="s">
        <v>4</v>
      </c>
      <c r="B55" s="4" t="s">
        <v>54</v>
      </c>
      <c r="C55" s="43" t="s">
        <v>120</v>
      </c>
      <c r="D55" s="56" t="s">
        <v>119</v>
      </c>
      <c r="E55" s="43">
        <f>SUM(F55:K55)</f>
        <v>0</v>
      </c>
      <c r="F55" s="43">
        <v>0</v>
      </c>
      <c r="G55" s="43">
        <v>0</v>
      </c>
      <c r="H55" s="19">
        <v>0</v>
      </c>
      <c r="I55" s="22">
        <v>0</v>
      </c>
      <c r="J55" s="19"/>
      <c r="K55" s="19"/>
      <c r="L55" s="56"/>
    </row>
    <row r="56" spans="1:14" x14ac:dyDescent="0.25">
      <c r="A56" s="43" t="s">
        <v>57</v>
      </c>
      <c r="B56" s="4" t="s">
        <v>58</v>
      </c>
      <c r="C56" s="43" t="s">
        <v>120</v>
      </c>
      <c r="D56" s="56"/>
      <c r="E56" s="43">
        <f t="shared" ref="E56:E63" si="10">SUM(F56:K56)</f>
        <v>0</v>
      </c>
      <c r="F56" s="43">
        <v>0</v>
      </c>
      <c r="G56" s="43">
        <v>0</v>
      </c>
      <c r="H56" s="19">
        <v>0</v>
      </c>
      <c r="I56" s="22">
        <v>0</v>
      </c>
      <c r="J56" s="19"/>
      <c r="K56" s="19"/>
      <c r="L56" s="56"/>
    </row>
    <row r="57" spans="1:14" x14ac:dyDescent="0.25">
      <c r="A57" s="43" t="s">
        <v>12</v>
      </c>
      <c r="B57" s="4" t="s">
        <v>59</v>
      </c>
      <c r="C57" s="43" t="s">
        <v>120</v>
      </c>
      <c r="D57" s="56"/>
      <c r="E57" s="43">
        <f t="shared" si="10"/>
        <v>0</v>
      </c>
      <c r="F57" s="43">
        <v>0</v>
      </c>
      <c r="G57" s="43">
        <v>0</v>
      </c>
      <c r="H57" s="19">
        <v>0</v>
      </c>
      <c r="I57" s="22">
        <v>0</v>
      </c>
      <c r="J57" s="19"/>
      <c r="K57" s="19"/>
      <c r="L57" s="56"/>
    </row>
    <row r="58" spans="1:14" ht="24" x14ac:dyDescent="0.25">
      <c r="A58" s="43" t="s">
        <v>15</v>
      </c>
      <c r="B58" s="4" t="s">
        <v>60</v>
      </c>
      <c r="C58" s="43" t="s">
        <v>120</v>
      </c>
      <c r="D58" s="56"/>
      <c r="E58" s="43">
        <f t="shared" si="10"/>
        <v>0</v>
      </c>
      <c r="F58" s="43">
        <v>0</v>
      </c>
      <c r="G58" s="43">
        <v>0</v>
      </c>
      <c r="H58" s="19">
        <v>0</v>
      </c>
      <c r="I58" s="22">
        <v>0</v>
      </c>
      <c r="J58" s="19"/>
      <c r="K58" s="19"/>
      <c r="L58" s="56"/>
    </row>
    <row r="59" spans="1:14" ht="39" customHeight="1" x14ac:dyDescent="0.25">
      <c r="A59" s="42" t="s">
        <v>86</v>
      </c>
      <c r="B59" s="15" t="s">
        <v>98</v>
      </c>
      <c r="C59" s="42"/>
      <c r="D59" s="56"/>
      <c r="E59" s="42">
        <f t="shared" ref="E59:I59" si="11">SUM(E60:E60)</f>
        <v>0</v>
      </c>
      <c r="F59" s="42">
        <f t="shared" si="11"/>
        <v>0</v>
      </c>
      <c r="G59" s="42">
        <f t="shared" si="11"/>
        <v>0</v>
      </c>
      <c r="H59" s="16">
        <f t="shared" si="11"/>
        <v>0</v>
      </c>
      <c r="I59" s="23">
        <f t="shared" si="11"/>
        <v>0</v>
      </c>
      <c r="J59" s="16"/>
      <c r="K59" s="16"/>
      <c r="L59" s="56"/>
    </row>
    <row r="60" spans="1:14" ht="18" customHeight="1" x14ac:dyDescent="0.25">
      <c r="A60" s="43" t="s">
        <v>18</v>
      </c>
      <c r="B60" s="4" t="s">
        <v>62</v>
      </c>
      <c r="C60" s="43" t="s">
        <v>120</v>
      </c>
      <c r="D60" s="56"/>
      <c r="E60" s="43">
        <f t="shared" si="10"/>
        <v>0</v>
      </c>
      <c r="F60" s="43">
        <v>0</v>
      </c>
      <c r="G60" s="43">
        <v>0</v>
      </c>
      <c r="H60" s="19">
        <v>0</v>
      </c>
      <c r="I60" s="22">
        <v>0</v>
      </c>
      <c r="J60" s="19"/>
      <c r="K60" s="19"/>
      <c r="L60" s="56"/>
    </row>
    <row r="61" spans="1:14" ht="36" customHeight="1" x14ac:dyDescent="0.25">
      <c r="A61" s="42" t="s">
        <v>85</v>
      </c>
      <c r="B61" s="15" t="s">
        <v>99</v>
      </c>
      <c r="C61" s="42" t="s">
        <v>120</v>
      </c>
      <c r="D61" s="56"/>
      <c r="E61" s="42">
        <f t="shared" ref="E61" si="12">SUM(F61:K61)</f>
        <v>1703.75</v>
      </c>
      <c r="F61" s="42">
        <v>1703.75</v>
      </c>
      <c r="G61" s="42">
        <v>0</v>
      </c>
      <c r="H61" s="16">
        <v>0</v>
      </c>
      <c r="I61" s="23">
        <v>0</v>
      </c>
      <c r="J61" s="16"/>
      <c r="K61" s="16"/>
      <c r="L61" s="56"/>
    </row>
    <row r="62" spans="1:14" ht="27.75" customHeight="1" x14ac:dyDescent="0.25">
      <c r="A62" s="42" t="s">
        <v>82</v>
      </c>
      <c r="B62" s="15" t="s">
        <v>100</v>
      </c>
      <c r="C62" s="42" t="s">
        <v>120</v>
      </c>
      <c r="D62" s="56"/>
      <c r="E62" s="42">
        <f t="shared" si="10"/>
        <v>0</v>
      </c>
      <c r="F62" s="42">
        <v>0</v>
      </c>
      <c r="G62" s="42">
        <v>0</v>
      </c>
      <c r="H62" s="42">
        <v>0</v>
      </c>
      <c r="I62" s="23">
        <v>0</v>
      </c>
      <c r="J62" s="42"/>
      <c r="K62" s="42"/>
      <c r="L62" s="56"/>
    </row>
    <row r="63" spans="1:14" ht="40.5" customHeight="1" x14ac:dyDescent="0.25">
      <c r="A63" s="42" t="s">
        <v>83</v>
      </c>
      <c r="B63" s="5" t="s">
        <v>104</v>
      </c>
      <c r="C63" s="28">
        <v>2018</v>
      </c>
      <c r="D63" s="56"/>
      <c r="E63" s="42">
        <f t="shared" si="10"/>
        <v>315.5</v>
      </c>
      <c r="F63" s="42">
        <v>0</v>
      </c>
      <c r="G63" s="42">
        <v>0</v>
      </c>
      <c r="H63" s="42">
        <v>0</v>
      </c>
      <c r="I63" s="23">
        <v>315.5</v>
      </c>
      <c r="J63" s="16"/>
      <c r="K63" s="16"/>
      <c r="L63" s="56"/>
    </row>
    <row r="64" spans="1:14" ht="27.75" customHeight="1" x14ac:dyDescent="0.25">
      <c r="A64" s="42" t="s">
        <v>84</v>
      </c>
      <c r="B64" s="15" t="s">
        <v>101</v>
      </c>
      <c r="C64" s="42" t="s">
        <v>120</v>
      </c>
      <c r="D64" s="56"/>
      <c r="E64" s="42">
        <f t="shared" ref="E64:E65" si="13">SUM(F64:K64)</f>
        <v>108</v>
      </c>
      <c r="F64" s="42">
        <v>36</v>
      </c>
      <c r="G64" s="42">
        <v>0</v>
      </c>
      <c r="H64" s="42">
        <v>36</v>
      </c>
      <c r="I64" s="23">
        <v>36</v>
      </c>
      <c r="J64" s="42"/>
      <c r="K64" s="42"/>
      <c r="L64" s="56"/>
    </row>
    <row r="65" spans="1:16" ht="53.25" customHeight="1" x14ac:dyDescent="0.25">
      <c r="A65" s="42" t="s">
        <v>95</v>
      </c>
      <c r="B65" s="15" t="s">
        <v>103</v>
      </c>
      <c r="C65" s="42" t="s">
        <v>120</v>
      </c>
      <c r="D65" s="56"/>
      <c r="E65" s="8">
        <f t="shared" si="13"/>
        <v>45714.57</v>
      </c>
      <c r="F65" s="8">
        <v>13123.97</v>
      </c>
      <c r="G65" s="8">
        <v>10500</v>
      </c>
      <c r="H65" s="8">
        <v>10669.5</v>
      </c>
      <c r="I65" s="24">
        <v>11421.1</v>
      </c>
      <c r="J65" s="21"/>
      <c r="K65" s="21"/>
      <c r="L65" s="56"/>
    </row>
    <row r="66" spans="1:16" x14ac:dyDescent="0.25">
      <c r="A66" s="43"/>
      <c r="B66" s="59" t="s">
        <v>51</v>
      </c>
      <c r="C66" s="59"/>
      <c r="D66" s="59"/>
      <c r="E66" s="14">
        <f>E54+E59+E61+E62+E64+E65+E63</f>
        <v>47841.82</v>
      </c>
      <c r="F66" s="14">
        <f t="shared" ref="F66:K66" si="14">F54+F59+F61+F62+F64+F65+F63</f>
        <v>14863.72</v>
      </c>
      <c r="G66" s="14">
        <f t="shared" si="14"/>
        <v>10500</v>
      </c>
      <c r="H66" s="14">
        <f t="shared" si="14"/>
        <v>10705.5</v>
      </c>
      <c r="I66" s="24">
        <f>SUM(I54:I65)</f>
        <v>11772.6</v>
      </c>
      <c r="J66" s="14">
        <f t="shared" si="14"/>
        <v>0</v>
      </c>
      <c r="K66" s="14">
        <f t="shared" si="14"/>
        <v>0</v>
      </c>
      <c r="L66" s="43"/>
    </row>
    <row r="67" spans="1:16" ht="15" customHeight="1" x14ac:dyDescent="0.25">
      <c r="A67" s="60" t="s">
        <v>92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43"/>
    </row>
    <row r="68" spans="1:16" ht="108" x14ac:dyDescent="0.25">
      <c r="A68" s="42" t="s">
        <v>87</v>
      </c>
      <c r="B68" s="5" t="s">
        <v>81</v>
      </c>
      <c r="C68" s="42" t="s">
        <v>44</v>
      </c>
      <c r="D68" s="43" t="s">
        <v>93</v>
      </c>
      <c r="E68" s="42">
        <f>SUM(F68:K68)</f>
        <v>14654.1</v>
      </c>
      <c r="F68" s="42">
        <v>0</v>
      </c>
      <c r="G68" s="42">
        <v>2800</v>
      </c>
      <c r="H68" s="42">
        <v>2797</v>
      </c>
      <c r="I68" s="23">
        <v>2800</v>
      </c>
      <c r="J68" s="42">
        <v>2800</v>
      </c>
      <c r="K68" s="42">
        <v>3457.1</v>
      </c>
      <c r="L68" s="43" t="s">
        <v>89</v>
      </c>
    </row>
    <row r="69" spans="1:16" x14ac:dyDescent="0.25">
      <c r="A69" s="43"/>
      <c r="B69" s="59" t="s">
        <v>51</v>
      </c>
      <c r="C69" s="59"/>
      <c r="D69" s="59"/>
      <c r="E69" s="14">
        <f>E68</f>
        <v>14654.1</v>
      </c>
      <c r="F69" s="14">
        <f t="shared" ref="F69:K69" si="15">F68</f>
        <v>0</v>
      </c>
      <c r="G69" s="14">
        <f t="shared" si="15"/>
        <v>2800</v>
      </c>
      <c r="H69" s="14">
        <f t="shared" si="15"/>
        <v>2797</v>
      </c>
      <c r="I69" s="24">
        <f t="shared" si="15"/>
        <v>2800</v>
      </c>
      <c r="J69" s="14">
        <f t="shared" si="15"/>
        <v>2800</v>
      </c>
      <c r="K69" s="14">
        <f t="shared" si="15"/>
        <v>3457.1</v>
      </c>
      <c r="L69" s="43"/>
    </row>
    <row r="70" spans="1:16" ht="15" customHeight="1" x14ac:dyDescent="0.25">
      <c r="A70" s="43"/>
      <c r="B70" s="59" t="s">
        <v>71</v>
      </c>
      <c r="C70" s="59"/>
      <c r="D70" s="59"/>
      <c r="E70" s="14">
        <f>SUM(E71:E75)</f>
        <v>252108.87000000002</v>
      </c>
      <c r="F70" s="14">
        <f t="shared" ref="F70:I70" si="16">SUM(F71:F75)</f>
        <v>27831.57</v>
      </c>
      <c r="G70" s="14">
        <f t="shared" si="16"/>
        <v>24587.8</v>
      </c>
      <c r="H70" s="14">
        <f t="shared" si="16"/>
        <v>36496.699999999997</v>
      </c>
      <c r="I70" s="24">
        <f t="shared" si="16"/>
        <v>51547.600000000006</v>
      </c>
      <c r="J70" s="36">
        <f>SUM(J71:J75)</f>
        <v>51448.600000000006</v>
      </c>
      <c r="K70" s="36">
        <f>SUM(K71:K75)</f>
        <v>60196.6</v>
      </c>
      <c r="L70" s="43"/>
    </row>
    <row r="71" spans="1:16" x14ac:dyDescent="0.25">
      <c r="A71" s="43"/>
      <c r="B71" s="58" t="s">
        <v>7</v>
      </c>
      <c r="C71" s="58"/>
      <c r="D71" s="58"/>
      <c r="E71" s="51">
        <f>SUM(F71:K71)</f>
        <v>88066.05</v>
      </c>
      <c r="F71" s="51">
        <f>F19+F20+F21+F22+F23+F24+F25+F26+F32+F33+F34+F35+F38+F40+F49+F44</f>
        <v>12967.85</v>
      </c>
      <c r="G71" s="51">
        <f t="shared" ref="G71:K71" si="17">G19+G20+G21+G22+G23+G24+G25+G26+G32+G33+G34+G35+G38+G40+G49+G44</f>
        <v>11287.8</v>
      </c>
      <c r="H71" s="51">
        <f t="shared" si="17"/>
        <v>12850</v>
      </c>
      <c r="I71" s="51">
        <f t="shared" si="17"/>
        <v>15303.6</v>
      </c>
      <c r="J71" s="51">
        <f t="shared" si="17"/>
        <v>15698</v>
      </c>
      <c r="K71" s="51">
        <f t="shared" si="17"/>
        <v>19958.800000000003</v>
      </c>
      <c r="L71" s="43"/>
      <c r="P71" s="20">
        <f>SUM(F70:K70)</f>
        <v>252108.87</v>
      </c>
    </row>
    <row r="72" spans="1:16" ht="15.75" customHeight="1" x14ac:dyDescent="0.25">
      <c r="A72" s="43"/>
      <c r="B72" s="57" t="s">
        <v>116</v>
      </c>
      <c r="C72" s="57"/>
      <c r="D72" s="57"/>
      <c r="E72" s="8">
        <f>SUM(F72:K72)</f>
        <v>47841.82</v>
      </c>
      <c r="F72" s="8">
        <f>F66</f>
        <v>14863.72</v>
      </c>
      <c r="G72" s="8">
        <f>G66</f>
        <v>10500</v>
      </c>
      <c r="H72" s="21">
        <f t="shared" ref="H72:K72" si="18">H66</f>
        <v>10705.5</v>
      </c>
      <c r="I72" s="24">
        <f t="shared" si="18"/>
        <v>11772.6</v>
      </c>
      <c r="J72" s="31">
        <f t="shared" si="18"/>
        <v>0</v>
      </c>
      <c r="K72" s="32">
        <f t="shared" si="18"/>
        <v>0</v>
      </c>
      <c r="L72" s="43"/>
    </row>
    <row r="73" spans="1:16" ht="13.5" customHeight="1" x14ac:dyDescent="0.25">
      <c r="A73" s="43"/>
      <c r="B73" s="61" t="s">
        <v>117</v>
      </c>
      <c r="C73" s="61"/>
      <c r="D73" s="61"/>
      <c r="E73" s="8">
        <f>SUM(F73:K73)</f>
        <v>31848.700000000004</v>
      </c>
      <c r="F73" s="32">
        <f t="shared" ref="F73:I73" si="19">F50+F47+F45+F42+F36+F30+F29+F28+F27</f>
        <v>0</v>
      </c>
      <c r="G73" s="32">
        <f t="shared" si="19"/>
        <v>0</v>
      </c>
      <c r="H73" s="32">
        <f t="shared" si="19"/>
        <v>0</v>
      </c>
      <c r="I73" s="32">
        <f t="shared" si="19"/>
        <v>0</v>
      </c>
      <c r="J73" s="32">
        <f>J50+J47+J45+J42+J36+J30+J29+J28+J27</f>
        <v>14009.300000000001</v>
      </c>
      <c r="K73" s="32">
        <f>K50+K47+K45+K42+K36+K30+K29+K28+K27</f>
        <v>17839.400000000001</v>
      </c>
      <c r="L73" s="43"/>
    </row>
    <row r="74" spans="1:16" ht="15.75" customHeight="1" x14ac:dyDescent="0.25">
      <c r="A74" s="43"/>
      <c r="B74" s="56" t="s">
        <v>96</v>
      </c>
      <c r="C74" s="56"/>
      <c r="D74" s="56"/>
      <c r="E74" s="8">
        <f>E51+E41</f>
        <v>69698.2</v>
      </c>
      <c r="F74" s="8">
        <f>F51+F41</f>
        <v>0</v>
      </c>
      <c r="G74" s="8">
        <f>G51+G41</f>
        <v>0</v>
      </c>
      <c r="H74" s="21">
        <f>H51+H41</f>
        <v>10144.200000000001</v>
      </c>
      <c r="I74" s="24">
        <f>I51+I41</f>
        <v>21671.4</v>
      </c>
      <c r="J74" s="21">
        <f>SUM(J41+J51)</f>
        <v>18941.3</v>
      </c>
      <c r="K74" s="8">
        <f>K51+K41</f>
        <v>18941.3</v>
      </c>
      <c r="L74" s="43"/>
      <c r="P74" s="20">
        <f>SUM(E74+E73+E72+E71+E75)</f>
        <v>252108.87000000002</v>
      </c>
    </row>
    <row r="75" spans="1:16" ht="30.75" customHeight="1" x14ac:dyDescent="0.25">
      <c r="A75" s="43"/>
      <c r="B75" s="56" t="s">
        <v>93</v>
      </c>
      <c r="C75" s="56"/>
      <c r="D75" s="56"/>
      <c r="E75" s="8">
        <f t="shared" ref="E75" si="20">SUM(F75:K75)</f>
        <v>14654.1</v>
      </c>
      <c r="F75" s="8">
        <f>F68</f>
        <v>0</v>
      </c>
      <c r="G75" s="8">
        <f>G68</f>
        <v>2800</v>
      </c>
      <c r="H75" s="21">
        <f t="shared" ref="H75:J75" si="21">H68</f>
        <v>2797</v>
      </c>
      <c r="I75" s="24">
        <f t="shared" si="21"/>
        <v>2800</v>
      </c>
      <c r="J75" s="21">
        <f t="shared" si="21"/>
        <v>2800</v>
      </c>
      <c r="K75" s="8">
        <f>K68</f>
        <v>3457.1</v>
      </c>
      <c r="L75" s="43"/>
    </row>
    <row r="76" spans="1:16" ht="24" customHeight="1" x14ac:dyDescent="0.25">
      <c r="I76" s="40"/>
      <c r="J76" s="40"/>
      <c r="P76" s="20">
        <f>SUM(E73+E71)</f>
        <v>119914.75</v>
      </c>
    </row>
    <row r="77" spans="1:16" x14ac:dyDescent="0.25">
      <c r="A77" s="1"/>
      <c r="B77" s="1"/>
      <c r="C77" s="1"/>
      <c r="D77" s="17"/>
      <c r="E77" s="1"/>
      <c r="F77" s="1"/>
      <c r="G77" s="1"/>
      <c r="H77" s="1"/>
      <c r="I77" s="41"/>
      <c r="J77" s="41"/>
      <c r="K77" s="1"/>
    </row>
    <row r="78" spans="1:16" x14ac:dyDescent="0.25">
      <c r="A78" s="2"/>
      <c r="D78" s="18"/>
      <c r="I78" s="40"/>
      <c r="J78" s="40"/>
    </row>
    <row r="79" spans="1:16" x14ac:dyDescent="0.25">
      <c r="I79" s="40"/>
      <c r="J79" s="40"/>
    </row>
    <row r="80" spans="1:16" x14ac:dyDescent="0.25">
      <c r="E80" s="20"/>
      <c r="I80" s="40"/>
      <c r="J80" s="40"/>
    </row>
    <row r="81" spans="9:10" x14ac:dyDescent="0.25">
      <c r="I81" s="40"/>
      <c r="J81" s="40"/>
    </row>
    <row r="82" spans="9:10" x14ac:dyDescent="0.25">
      <c r="I82" s="40"/>
      <c r="J82" s="40"/>
    </row>
    <row r="83" spans="9:10" x14ac:dyDescent="0.25">
      <c r="I83" s="40"/>
      <c r="J83" s="40"/>
    </row>
    <row r="84" spans="9:10" x14ac:dyDescent="0.25">
      <c r="I84" s="40"/>
      <c r="J84" s="40"/>
    </row>
    <row r="85" spans="9:10" x14ac:dyDescent="0.25">
      <c r="I85" s="40"/>
      <c r="J85" s="40"/>
    </row>
    <row r="86" spans="9:10" x14ac:dyDescent="0.25">
      <c r="I86" s="40"/>
      <c r="J86" s="40"/>
    </row>
    <row r="87" spans="9:10" x14ac:dyDescent="0.25">
      <c r="I87" s="40"/>
      <c r="J87" s="40"/>
    </row>
    <row r="88" spans="9:10" x14ac:dyDescent="0.25">
      <c r="I88" s="40"/>
      <c r="J88" s="40"/>
    </row>
    <row r="89" spans="9:10" x14ac:dyDescent="0.25">
      <c r="I89" s="40"/>
      <c r="J89" s="40"/>
    </row>
    <row r="90" spans="9:10" x14ac:dyDescent="0.25">
      <c r="I90" s="40"/>
      <c r="J90" s="40"/>
    </row>
    <row r="91" spans="9:10" x14ac:dyDescent="0.25">
      <c r="I91" s="40"/>
      <c r="J91" s="40"/>
    </row>
    <row r="92" spans="9:10" x14ac:dyDescent="0.25">
      <c r="I92" s="40"/>
      <c r="J92" s="40"/>
    </row>
  </sheetData>
  <mergeCells count="42">
    <mergeCell ref="L54:L65"/>
    <mergeCell ref="L13:L48"/>
    <mergeCell ref="C48:C51"/>
    <mergeCell ref="B48:B51"/>
    <mergeCell ref="A9:A11"/>
    <mergeCell ref="B9:B11"/>
    <mergeCell ref="C9:C11"/>
    <mergeCell ref="D14:D17"/>
    <mergeCell ref="D19:D26"/>
    <mergeCell ref="D32:D35"/>
    <mergeCell ref="B43:B45"/>
    <mergeCell ref="A43:A45"/>
    <mergeCell ref="C46:C47"/>
    <mergeCell ref="B37:B38"/>
    <mergeCell ref="A37:A38"/>
    <mergeCell ref="C37:C38"/>
    <mergeCell ref="A7:L7"/>
    <mergeCell ref="L9:L11"/>
    <mergeCell ref="E9:K9"/>
    <mergeCell ref="E10:E11"/>
    <mergeCell ref="F10:K10"/>
    <mergeCell ref="B69:D69"/>
    <mergeCell ref="A67:K67"/>
    <mergeCell ref="B66:D66"/>
    <mergeCell ref="B73:D73"/>
    <mergeCell ref="D9:D11"/>
    <mergeCell ref="A12:K12"/>
    <mergeCell ref="B52:D52"/>
    <mergeCell ref="A53:K53"/>
    <mergeCell ref="D55:D65"/>
    <mergeCell ref="A48:A51"/>
    <mergeCell ref="A39:A41"/>
    <mergeCell ref="B39:B42"/>
    <mergeCell ref="C39:C42"/>
    <mergeCell ref="D27:D30"/>
    <mergeCell ref="B46:B47"/>
    <mergeCell ref="A46:A47"/>
    <mergeCell ref="B75:D75"/>
    <mergeCell ref="B74:D74"/>
    <mergeCell ref="B72:D72"/>
    <mergeCell ref="B71:D71"/>
    <mergeCell ref="B70:D70"/>
  </mergeCells>
  <pageMargins left="0.39370078740157483" right="0.39370078740157483" top="1.1811023622047245" bottom="0.3937007874015748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A6" sqref="A6:K32"/>
    </sheetView>
  </sheetViews>
  <sheetFormatPr defaultRowHeight="15" x14ac:dyDescent="0.25"/>
  <cols>
    <col min="1" max="1" width="5.42578125" customWidth="1"/>
    <col min="2" max="2" width="23.5703125" customWidth="1"/>
    <col min="3" max="3" width="12.85546875" customWidth="1"/>
    <col min="4" max="4" width="17.85546875" customWidth="1"/>
    <col min="11" max="11" width="10" bestFit="1" customWidth="1"/>
  </cols>
  <sheetData>
    <row r="2" spans="1:11" ht="15" customHeight="1" x14ac:dyDescent="0.25">
      <c r="A2" s="56" t="s">
        <v>0</v>
      </c>
      <c r="B2" s="56" t="s">
        <v>1</v>
      </c>
      <c r="C2" s="65" t="s">
        <v>72</v>
      </c>
      <c r="D2" s="65" t="s">
        <v>73</v>
      </c>
      <c r="E2" s="68" t="s">
        <v>75</v>
      </c>
      <c r="F2" s="69"/>
      <c r="G2" s="69"/>
      <c r="H2" s="69"/>
      <c r="I2" s="69"/>
      <c r="J2" s="69"/>
      <c r="K2" s="70"/>
    </row>
    <row r="3" spans="1:11" ht="16.5" customHeight="1" x14ac:dyDescent="0.25">
      <c r="A3" s="56"/>
      <c r="B3" s="56"/>
      <c r="C3" s="66"/>
      <c r="D3" s="66"/>
      <c r="E3" s="56" t="s">
        <v>74</v>
      </c>
      <c r="F3" s="68" t="s">
        <v>2</v>
      </c>
      <c r="G3" s="69"/>
      <c r="H3" s="69"/>
      <c r="I3" s="69"/>
      <c r="J3" s="69"/>
      <c r="K3" s="70"/>
    </row>
    <row r="4" spans="1:11" x14ac:dyDescent="0.25">
      <c r="A4" s="56"/>
      <c r="B4" s="56"/>
      <c r="C4" s="67"/>
      <c r="D4" s="67"/>
      <c r="E4" s="56"/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33" customHeight="1" x14ac:dyDescent="0.25">
      <c r="A6" s="62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.75" x14ac:dyDescent="0.25">
      <c r="A7" s="6">
        <v>1</v>
      </c>
      <c r="B7" s="62" t="s">
        <v>53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38.25" customHeight="1" x14ac:dyDescent="0.25">
      <c r="A8" s="3" t="s">
        <v>4</v>
      </c>
      <c r="B8" s="4" t="s">
        <v>54</v>
      </c>
      <c r="C8" s="3" t="s">
        <v>55</v>
      </c>
      <c r="D8" s="4" t="s">
        <v>56</v>
      </c>
      <c r="E8" s="3">
        <f>SUM(F8:K8)</f>
        <v>166.6</v>
      </c>
      <c r="F8" s="3">
        <v>0</v>
      </c>
      <c r="G8" s="3">
        <v>0</v>
      </c>
      <c r="H8" s="3">
        <v>54.6</v>
      </c>
      <c r="I8" s="3">
        <v>0</v>
      </c>
      <c r="J8" s="3">
        <v>56</v>
      </c>
      <c r="K8" s="3">
        <v>56</v>
      </c>
    </row>
    <row r="9" spans="1:11" ht="31.5" customHeight="1" x14ac:dyDescent="0.25">
      <c r="A9" s="3" t="s">
        <v>57</v>
      </c>
      <c r="B9" s="4" t="s">
        <v>58</v>
      </c>
      <c r="C9" s="3" t="s">
        <v>55</v>
      </c>
      <c r="D9" s="4" t="s">
        <v>56</v>
      </c>
      <c r="E9" s="3">
        <f t="shared" ref="E9:E32" si="0">SUM(F9:K9)</f>
        <v>300</v>
      </c>
      <c r="F9" s="3">
        <v>0</v>
      </c>
      <c r="G9" s="3">
        <v>0</v>
      </c>
      <c r="H9" s="3">
        <v>100</v>
      </c>
      <c r="I9" s="3">
        <v>100</v>
      </c>
      <c r="J9" s="3">
        <v>100</v>
      </c>
      <c r="K9" s="3">
        <v>0</v>
      </c>
    </row>
    <row r="10" spans="1:11" ht="26.25" customHeight="1" x14ac:dyDescent="0.25">
      <c r="A10" s="3" t="s">
        <v>12</v>
      </c>
      <c r="B10" s="4" t="s">
        <v>59</v>
      </c>
      <c r="C10" s="3">
        <v>2016</v>
      </c>
      <c r="D10" s="4" t="s">
        <v>56</v>
      </c>
      <c r="E10" s="3">
        <f t="shared" si="0"/>
        <v>440</v>
      </c>
      <c r="F10" s="3">
        <v>0</v>
      </c>
      <c r="G10" s="3">
        <v>110</v>
      </c>
      <c r="H10" s="3">
        <v>110</v>
      </c>
      <c r="I10" s="3">
        <v>110</v>
      </c>
      <c r="J10" s="3">
        <v>110</v>
      </c>
      <c r="K10" s="3">
        <v>0</v>
      </c>
    </row>
    <row r="11" spans="1:11" ht="39.75" customHeight="1" x14ac:dyDescent="0.25">
      <c r="A11" s="3" t="s">
        <v>15</v>
      </c>
      <c r="B11" s="4" t="s">
        <v>60</v>
      </c>
      <c r="C11" s="3" t="s">
        <v>47</v>
      </c>
      <c r="D11" s="4" t="s">
        <v>56</v>
      </c>
      <c r="E11" s="3">
        <f t="shared" si="0"/>
        <v>1560</v>
      </c>
      <c r="F11" s="3">
        <v>0</v>
      </c>
      <c r="G11" s="3">
        <v>310</v>
      </c>
      <c r="H11" s="3">
        <v>310</v>
      </c>
      <c r="I11" s="3">
        <v>310</v>
      </c>
      <c r="J11" s="3">
        <v>310</v>
      </c>
      <c r="K11" s="3">
        <v>320</v>
      </c>
    </row>
    <row r="12" spans="1:11" ht="18" customHeight="1" x14ac:dyDescent="0.25">
      <c r="A12" s="3"/>
      <c r="B12" s="5" t="s">
        <v>17</v>
      </c>
      <c r="C12" s="3"/>
      <c r="D12" s="6"/>
      <c r="E12" s="6">
        <f t="shared" si="0"/>
        <v>2466.6</v>
      </c>
      <c r="F12" s="6">
        <f>SUM(F8:F11)</f>
        <v>0</v>
      </c>
      <c r="G12" s="6">
        <f t="shared" ref="G12:K12" si="1">SUM(G8:G11)</f>
        <v>420</v>
      </c>
      <c r="H12" s="6">
        <f t="shared" si="1"/>
        <v>574.6</v>
      </c>
      <c r="I12" s="6">
        <f t="shared" si="1"/>
        <v>520</v>
      </c>
      <c r="J12" s="6">
        <f t="shared" si="1"/>
        <v>576</v>
      </c>
      <c r="K12" s="6">
        <f t="shared" si="1"/>
        <v>376</v>
      </c>
    </row>
    <row r="13" spans="1:11" ht="15.75" x14ac:dyDescent="0.25">
      <c r="A13" s="6">
        <v>2</v>
      </c>
      <c r="B13" s="62" t="s">
        <v>35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27.75" customHeight="1" x14ac:dyDescent="0.25">
      <c r="A14" s="3" t="s">
        <v>18</v>
      </c>
      <c r="B14" s="4" t="s">
        <v>61</v>
      </c>
      <c r="C14" s="3">
        <v>2016</v>
      </c>
      <c r="D14" s="4" t="s">
        <v>56</v>
      </c>
      <c r="E14" s="3">
        <f t="shared" si="0"/>
        <v>1000</v>
      </c>
      <c r="F14" s="3">
        <v>0</v>
      </c>
      <c r="G14" s="3">
        <v>0</v>
      </c>
      <c r="H14" s="3">
        <v>0</v>
      </c>
      <c r="I14" s="3">
        <v>1000</v>
      </c>
      <c r="J14" s="3">
        <v>0</v>
      </c>
      <c r="K14" s="3">
        <v>0</v>
      </c>
    </row>
    <row r="15" spans="1:11" ht="30.75" customHeight="1" x14ac:dyDescent="0.25">
      <c r="A15" s="3" t="s">
        <v>20</v>
      </c>
      <c r="B15" s="4" t="s">
        <v>62</v>
      </c>
      <c r="C15" s="3">
        <v>2016</v>
      </c>
      <c r="D15" s="4" t="s">
        <v>56</v>
      </c>
      <c r="E15" s="3">
        <f t="shared" si="0"/>
        <v>500</v>
      </c>
      <c r="F15" s="3">
        <v>0</v>
      </c>
      <c r="G15" s="3">
        <v>0</v>
      </c>
      <c r="H15" s="3">
        <v>0</v>
      </c>
      <c r="I15" s="3">
        <v>0</v>
      </c>
      <c r="J15" s="3">
        <v>500</v>
      </c>
      <c r="K15" s="3">
        <v>0</v>
      </c>
    </row>
    <row r="16" spans="1:11" x14ac:dyDescent="0.25">
      <c r="A16" s="3"/>
      <c r="B16" s="5" t="s">
        <v>34</v>
      </c>
      <c r="C16" s="3"/>
      <c r="D16" s="6"/>
      <c r="E16" s="6">
        <f t="shared" si="0"/>
        <v>1500</v>
      </c>
      <c r="F16" s="6">
        <f>SUM(F14:F15)</f>
        <v>0</v>
      </c>
      <c r="G16" s="6">
        <f t="shared" ref="G16:K16" si="2">SUM(G14:G15)</f>
        <v>0</v>
      </c>
      <c r="H16" s="6">
        <f t="shared" si="2"/>
        <v>0</v>
      </c>
      <c r="I16" s="6">
        <f t="shared" si="2"/>
        <v>1000</v>
      </c>
      <c r="J16" s="6">
        <f t="shared" si="2"/>
        <v>500</v>
      </c>
      <c r="K16" s="6">
        <f t="shared" si="2"/>
        <v>0</v>
      </c>
    </row>
    <row r="17" spans="1:11" ht="15.75" x14ac:dyDescent="0.25">
      <c r="A17" s="6">
        <v>3</v>
      </c>
      <c r="B17" s="62" t="s">
        <v>63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39.75" customHeight="1" x14ac:dyDescent="0.25">
      <c r="A18" s="3" t="s">
        <v>36</v>
      </c>
      <c r="B18" s="4" t="s">
        <v>64</v>
      </c>
      <c r="C18" s="3" t="s">
        <v>44</v>
      </c>
      <c r="D18" s="4" t="s">
        <v>56</v>
      </c>
      <c r="E18" s="3">
        <f t="shared" si="0"/>
        <v>13626.099999999999</v>
      </c>
      <c r="F18" s="3">
        <v>1964</v>
      </c>
      <c r="G18" s="3">
        <v>2140.3000000000002</v>
      </c>
      <c r="H18" s="3">
        <v>2232.1999999999998</v>
      </c>
      <c r="I18" s="3">
        <v>2328.3000000000002</v>
      </c>
      <c r="J18" s="3">
        <v>2428.4</v>
      </c>
      <c r="K18" s="3">
        <v>2532.9</v>
      </c>
    </row>
    <row r="19" spans="1:11" x14ac:dyDescent="0.25">
      <c r="A19" s="3"/>
      <c r="B19" s="5" t="s">
        <v>42</v>
      </c>
      <c r="C19" s="3"/>
      <c r="D19" s="6"/>
      <c r="E19" s="6">
        <f t="shared" si="0"/>
        <v>13626.099999999999</v>
      </c>
      <c r="F19" s="6">
        <f>F18</f>
        <v>1964</v>
      </c>
      <c r="G19" s="6">
        <f t="shared" ref="G19:K19" si="3">G18</f>
        <v>2140.3000000000002</v>
      </c>
      <c r="H19" s="6">
        <f t="shared" si="3"/>
        <v>2232.1999999999998</v>
      </c>
      <c r="I19" s="6">
        <f t="shared" si="3"/>
        <v>2328.3000000000002</v>
      </c>
      <c r="J19" s="6">
        <f t="shared" si="3"/>
        <v>2428.4</v>
      </c>
      <c r="K19" s="6">
        <f t="shared" si="3"/>
        <v>2532.9</v>
      </c>
    </row>
    <row r="20" spans="1:11" ht="15.75" x14ac:dyDescent="0.25">
      <c r="A20" s="6">
        <v>4</v>
      </c>
      <c r="B20" s="62" t="s">
        <v>65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24" customHeight="1" x14ac:dyDescent="0.25">
      <c r="A21" s="3" t="s">
        <v>43</v>
      </c>
      <c r="B21" s="4" t="s">
        <v>46</v>
      </c>
      <c r="C21" s="3" t="s">
        <v>66</v>
      </c>
      <c r="D21" s="4" t="s">
        <v>56</v>
      </c>
      <c r="E21" s="3">
        <f t="shared" si="0"/>
        <v>550</v>
      </c>
      <c r="F21" s="3">
        <v>0</v>
      </c>
      <c r="G21" s="3">
        <v>0</v>
      </c>
      <c r="H21" s="3">
        <v>275</v>
      </c>
      <c r="I21" s="3">
        <v>0</v>
      </c>
      <c r="J21" s="3">
        <v>275</v>
      </c>
      <c r="K21" s="3">
        <v>0</v>
      </c>
    </row>
    <row r="22" spans="1:11" x14ac:dyDescent="0.25">
      <c r="A22" s="3"/>
      <c r="B22" s="5" t="s">
        <v>45</v>
      </c>
      <c r="C22" s="3"/>
      <c r="D22" s="6"/>
      <c r="E22" s="6">
        <f t="shared" si="0"/>
        <v>550</v>
      </c>
      <c r="F22" s="6">
        <f>F21</f>
        <v>0</v>
      </c>
      <c r="G22" s="6">
        <f t="shared" ref="G22:K22" si="4">G21</f>
        <v>0</v>
      </c>
      <c r="H22" s="6">
        <f t="shared" si="4"/>
        <v>275</v>
      </c>
      <c r="I22" s="6">
        <f t="shared" si="4"/>
        <v>0</v>
      </c>
      <c r="J22" s="6">
        <f t="shared" si="4"/>
        <v>275</v>
      </c>
      <c r="K22" s="6">
        <f t="shared" si="4"/>
        <v>0</v>
      </c>
    </row>
    <row r="23" spans="1:11" ht="15.75" x14ac:dyDescent="0.25">
      <c r="A23" s="6">
        <v>5</v>
      </c>
      <c r="B23" s="62" t="s">
        <v>67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32.25" customHeight="1" x14ac:dyDescent="0.25">
      <c r="A24" s="3">
        <v>5.0999999999999996</v>
      </c>
      <c r="B24" s="5" t="s">
        <v>68</v>
      </c>
      <c r="C24" s="3" t="s">
        <v>44</v>
      </c>
      <c r="D24" s="4" t="s">
        <v>56</v>
      </c>
      <c r="E24" s="3">
        <f t="shared" si="0"/>
        <v>216</v>
      </c>
      <c r="F24" s="3">
        <v>36</v>
      </c>
      <c r="G24" s="3">
        <v>36</v>
      </c>
      <c r="H24" s="3">
        <v>36</v>
      </c>
      <c r="I24" s="3">
        <v>36</v>
      </c>
      <c r="J24" s="3">
        <v>36</v>
      </c>
      <c r="K24" s="3">
        <v>36</v>
      </c>
    </row>
    <row r="25" spans="1:11" x14ac:dyDescent="0.25">
      <c r="A25" s="3"/>
      <c r="B25" s="5" t="s">
        <v>48</v>
      </c>
      <c r="C25" s="5"/>
      <c r="D25" s="3"/>
      <c r="E25" s="6">
        <f t="shared" si="0"/>
        <v>216</v>
      </c>
      <c r="F25" s="6">
        <f>F24</f>
        <v>36</v>
      </c>
      <c r="G25" s="6">
        <f t="shared" ref="G25:K25" si="5">G24</f>
        <v>36</v>
      </c>
      <c r="H25" s="6">
        <f t="shared" si="5"/>
        <v>36</v>
      </c>
      <c r="I25" s="6">
        <f t="shared" si="5"/>
        <v>36</v>
      </c>
      <c r="J25" s="6">
        <f t="shared" si="5"/>
        <v>36</v>
      </c>
      <c r="K25" s="6">
        <f t="shared" si="5"/>
        <v>36</v>
      </c>
    </row>
    <row r="26" spans="1:11" ht="15.75" x14ac:dyDescent="0.25">
      <c r="A26" s="6">
        <v>6</v>
      </c>
      <c r="B26" s="62" t="s">
        <v>69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24" customHeight="1" x14ac:dyDescent="0.25">
      <c r="A27" s="3" t="s">
        <v>49</v>
      </c>
      <c r="B27" s="9" t="s">
        <v>70</v>
      </c>
      <c r="C27" s="3" t="s">
        <v>44</v>
      </c>
      <c r="D27" s="4" t="s">
        <v>56</v>
      </c>
      <c r="E27" s="3">
        <f t="shared" si="0"/>
        <v>98512.990758099986</v>
      </c>
      <c r="F27" s="3">
        <v>13123.97</v>
      </c>
      <c r="G27" s="3">
        <v>15428.3</v>
      </c>
      <c r="H27" s="3">
        <v>16401.599999999999</v>
      </c>
      <c r="I27" s="3">
        <v>17106.900000000001</v>
      </c>
      <c r="J27" s="7">
        <f>I27*1.043</f>
        <v>17842.4967</v>
      </c>
      <c r="K27" s="7">
        <f>J27*1.043</f>
        <v>18609.724058099997</v>
      </c>
    </row>
    <row r="28" spans="1:11" x14ac:dyDescent="0.25">
      <c r="A28" s="3"/>
      <c r="B28" s="10" t="s">
        <v>50</v>
      </c>
      <c r="C28" s="11"/>
      <c r="D28" s="3"/>
      <c r="E28" s="6">
        <f t="shared" si="0"/>
        <v>98512.990758099986</v>
      </c>
      <c r="F28" s="6">
        <f>F27</f>
        <v>13123.97</v>
      </c>
      <c r="G28" s="6">
        <f t="shared" ref="G28:K28" si="6">G27</f>
        <v>15428.3</v>
      </c>
      <c r="H28" s="6">
        <f t="shared" si="6"/>
        <v>16401.599999999999</v>
      </c>
      <c r="I28" s="6">
        <f t="shared" si="6"/>
        <v>17106.900000000001</v>
      </c>
      <c r="J28" s="8">
        <f t="shared" si="6"/>
        <v>17842.4967</v>
      </c>
      <c r="K28" s="8">
        <f t="shared" si="6"/>
        <v>18609.724058099997</v>
      </c>
    </row>
    <row r="29" spans="1:11" ht="22.5" customHeight="1" x14ac:dyDescent="0.25">
      <c r="A29" s="3"/>
      <c r="B29" s="71" t="s">
        <v>51</v>
      </c>
      <c r="C29" s="72"/>
      <c r="D29" s="73"/>
      <c r="E29" s="6">
        <f t="shared" si="0"/>
        <v>116871.6907581</v>
      </c>
      <c r="F29" s="6">
        <f>F12+F16+F19+F22+F25+F28</f>
        <v>15123.97</v>
      </c>
      <c r="G29" s="6">
        <f t="shared" ref="G29:K29" si="7">G12+G16+G19+G22+G25+G28</f>
        <v>18024.599999999999</v>
      </c>
      <c r="H29" s="6">
        <f t="shared" si="7"/>
        <v>19519.399999999998</v>
      </c>
      <c r="I29" s="6">
        <f t="shared" si="7"/>
        <v>20991.200000000001</v>
      </c>
      <c r="J29" s="8">
        <f t="shared" si="7"/>
        <v>21657.896700000001</v>
      </c>
      <c r="K29" s="8">
        <f t="shared" si="7"/>
        <v>21554.624058099998</v>
      </c>
    </row>
    <row r="30" spans="1:11" x14ac:dyDescent="0.25">
      <c r="A30" s="3"/>
      <c r="B30" s="59" t="s">
        <v>71</v>
      </c>
      <c r="C30" s="59"/>
      <c r="D30" s="59"/>
      <c r="E30" s="6">
        <f t="shared" si="0"/>
        <v>306484.64075810002</v>
      </c>
      <c r="F30" s="6">
        <f>SUM(F31:F32)</f>
        <v>28091.82</v>
      </c>
      <c r="G30" s="6">
        <f t="shared" ref="G30:K30" si="8">SUM(G31:G32)</f>
        <v>29312.399999999998</v>
      </c>
      <c r="H30" s="6">
        <f t="shared" si="8"/>
        <v>42513.599999999999</v>
      </c>
      <c r="I30" s="6">
        <f t="shared" si="8"/>
        <v>57966.2</v>
      </c>
      <c r="J30" s="8">
        <f t="shared" si="8"/>
        <v>70306.496700000003</v>
      </c>
      <c r="K30" s="8">
        <f t="shared" si="8"/>
        <v>78294.124058100002</v>
      </c>
    </row>
    <row r="31" spans="1:11" ht="18.75" customHeight="1" x14ac:dyDescent="0.25">
      <c r="A31" s="3"/>
      <c r="B31" s="68" t="s">
        <v>7</v>
      </c>
      <c r="C31" s="69"/>
      <c r="D31" s="70"/>
      <c r="E31" s="6">
        <f t="shared" si="0"/>
        <v>189612.95</v>
      </c>
      <c r="F31" s="6">
        <f>'объем финансирования'!F52</f>
        <v>12967.85</v>
      </c>
      <c r="G31" s="6">
        <f>'объем финансирования'!G52</f>
        <v>11287.8</v>
      </c>
      <c r="H31" s="6">
        <f>'объем финансирования'!H52</f>
        <v>22994.2</v>
      </c>
      <c r="I31" s="6">
        <f>'объем финансирования'!I52</f>
        <v>36975</v>
      </c>
      <c r="J31" s="8">
        <f>'объем финансирования'!J52</f>
        <v>48648.600000000006</v>
      </c>
      <c r="K31" s="8">
        <f>'объем финансирования'!K52</f>
        <v>56739.500000000007</v>
      </c>
    </row>
    <row r="32" spans="1:11" ht="21" customHeight="1" x14ac:dyDescent="0.25">
      <c r="A32" s="3"/>
      <c r="B32" s="68" t="s">
        <v>56</v>
      </c>
      <c r="C32" s="69"/>
      <c r="D32" s="70"/>
      <c r="E32" s="6">
        <f t="shared" si="0"/>
        <v>116871.6907581</v>
      </c>
      <c r="F32" s="6">
        <f>F29</f>
        <v>15123.97</v>
      </c>
      <c r="G32" s="6">
        <f t="shared" ref="G32:K32" si="9">G29</f>
        <v>18024.599999999999</v>
      </c>
      <c r="H32" s="6">
        <f t="shared" si="9"/>
        <v>19519.399999999998</v>
      </c>
      <c r="I32" s="6">
        <f t="shared" si="9"/>
        <v>20991.200000000001</v>
      </c>
      <c r="J32" s="8">
        <f t="shared" si="9"/>
        <v>21657.896700000001</v>
      </c>
      <c r="K32" s="8">
        <f t="shared" si="9"/>
        <v>21554.624058099998</v>
      </c>
    </row>
  </sheetData>
  <mergeCells count="18">
    <mergeCell ref="B30:D30"/>
    <mergeCell ref="B26:K26"/>
    <mergeCell ref="B29:D29"/>
    <mergeCell ref="B31:D31"/>
    <mergeCell ref="B32:D32"/>
    <mergeCell ref="A6:K6"/>
    <mergeCell ref="B7:K7"/>
    <mergeCell ref="B13:K13"/>
    <mergeCell ref="B23:K23"/>
    <mergeCell ref="B20:K20"/>
    <mergeCell ref="B17:K17"/>
    <mergeCell ref="A2:A4"/>
    <mergeCell ref="B2:B4"/>
    <mergeCell ref="C2:C4"/>
    <mergeCell ref="D2:D4"/>
    <mergeCell ref="E3:E4"/>
    <mergeCell ref="E2:K2"/>
    <mergeCell ref="F3:K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объем финансирования</vt:lpstr>
      <vt:lpstr>ДЮСШ</vt:lpstr>
      <vt:lpstr>'объем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2019-05-28T03:39:55Z</dcterms:modified>
</cp:coreProperties>
</file>