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tabRatio="793" activeTab="2"/>
  </bookViews>
  <sheets>
    <sheet name="ТЭ 2023" sheetId="1" r:id="rId1"/>
    <sheet name="ТЭ 2024" sheetId="2" r:id="rId2"/>
    <sheet name="ТЭ 2025" sheetId="3" r:id="rId3"/>
  </sheets>
  <definedNames>
    <definedName name="_xlnm.Print_Area" localSheetId="0">'ТЭ 2023'!$A$1:$R$48</definedName>
    <definedName name="_xlnm.Print_Area" localSheetId="1">'ТЭ 2024'!$A$1:$R$47</definedName>
    <definedName name="_xlnm.Print_Area" localSheetId="2">'ТЭ 2025'!$A$1:$R$47</definedName>
  </definedNames>
  <calcPr fullCalcOnLoad="1"/>
</workbook>
</file>

<file path=xl/sharedStrings.xml><?xml version="1.0" encoding="utf-8"?>
<sst xmlns="http://schemas.openxmlformats.org/spreadsheetml/2006/main" count="189" uniqueCount="63">
  <si>
    <t>Наименование организации</t>
  </si>
  <si>
    <t>1 квартал</t>
  </si>
  <si>
    <t>Гкал</t>
  </si>
  <si>
    <t>2 квартал</t>
  </si>
  <si>
    <t>3 квартал</t>
  </si>
  <si>
    <t>руб.</t>
  </si>
  <si>
    <t>4 квартал</t>
  </si>
  <si>
    <t>Итого Год</t>
  </si>
  <si>
    <t>Тариф с НДС</t>
  </si>
  <si>
    <t>Омс.Дук</t>
  </si>
  <si>
    <t>№ п/п</t>
  </si>
  <si>
    <t xml:space="preserve">Итого </t>
  </si>
  <si>
    <t>к постановлению</t>
  </si>
  <si>
    <t>МБОУ "Средняя общеобразовательная школа п. Омсукчан"</t>
  </si>
  <si>
    <t>МБОУ "Основная общеобразовательная школа п. Омсукчан"</t>
  </si>
  <si>
    <t>МБОУ "Средняя общеобразовательная школа п. Дукат"</t>
  </si>
  <si>
    <t>МБДОУ "Детский сад п. Дукат"</t>
  </si>
  <si>
    <t>МБДОУ "Детский сад п. Омсукчан"</t>
  </si>
  <si>
    <t>МБОУ ДОД "Центр дополнительного образования для детей п. Омсукчан"</t>
  </si>
  <si>
    <t>МБОУ ДОД "Детская школа искусств"п. Омсукчан</t>
  </si>
  <si>
    <t>Управление образования</t>
  </si>
  <si>
    <t>Администрация Омсукчанского городского округа</t>
  </si>
  <si>
    <t>Управление ЖКХ и градостроительства</t>
  </si>
  <si>
    <t>Административное здание ул. Ленина д. 13</t>
  </si>
  <si>
    <t>Гараж ул. Подгорная д. 12</t>
  </si>
  <si>
    <t>Управление культуры, социальной и молодежной политики</t>
  </si>
  <si>
    <t>Административное зданиае ул. Мира д. 10</t>
  </si>
  <si>
    <t>МКУК "ЦД и НТ п. Омсукчан</t>
  </si>
  <si>
    <t>МБУК "ЦБС п. Омсукчан"</t>
  </si>
  <si>
    <t>Управление спорта и туризма</t>
  </si>
  <si>
    <t>МБУ "ОСОК п. Омсукчан"</t>
  </si>
  <si>
    <t>КУМИ</t>
  </si>
  <si>
    <t>МБУ ФОК "Жемчужина"</t>
  </si>
  <si>
    <t>МКУ "ОЭЦ"</t>
  </si>
  <si>
    <t>Паспортный стол ул.Ленина 15</t>
  </si>
  <si>
    <t>Гаражи</t>
  </si>
  <si>
    <t>Здания в п. Дукат</t>
  </si>
  <si>
    <t>Здания в п. Омсукчан</t>
  </si>
  <si>
    <t>Пустующие муниципальные жилые помещения п. Омсукчан</t>
  </si>
  <si>
    <t>Пустующие муниципальные жилые помещения п. Дукат</t>
  </si>
  <si>
    <t>Здание администрации  п. Омсукчан</t>
  </si>
  <si>
    <t>Здание администрации  п. Дукат</t>
  </si>
  <si>
    <t>Архив</t>
  </si>
  <si>
    <t>ЗАГС (местный бюджет)</t>
  </si>
  <si>
    <t>МБУ "Спортивная школа п. Омсукчан"</t>
  </si>
  <si>
    <t>потери</t>
  </si>
  <si>
    <t>МКУ "Редакция газеты "Омсукчанские вести"</t>
  </si>
  <si>
    <t>Приложение № 1</t>
  </si>
  <si>
    <t>Прогноз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2023 год</t>
  </si>
  <si>
    <t>Прогноз потребления теплоэнергии бюджетными учреждениями и прочими потребителями, финансируемыми из бюджета Омсукчанского городского округа в 2023 году</t>
  </si>
  <si>
    <t>Приложение № 3</t>
  </si>
  <si>
    <t>Прогноз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2024 год</t>
  </si>
  <si>
    <t>Прогноз потребления теплоэнергии бюджетными учреждениями и прочими потребителями, финансируемыми из бюджета Омсукчанского городского округа в 2024 году</t>
  </si>
  <si>
    <t>Приложение № 2</t>
  </si>
  <si>
    <t>Прогноз потребления теплоэнергии бюджетными учреждениями и прочими потребителями, финансируемыми из бюджета Омсукчанского городского округа в 2025 году</t>
  </si>
  <si>
    <t>Прогноз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 на 2025 год</t>
  </si>
  <si>
    <t xml:space="preserve"> с 01.01.2023г.  по 30.06.2023г. 1 Гкал -7633,5 рублей; с 01.07.2023г. по 31.12.2023 г. п.Омсукчан, Дукат 1 Гкал -8396,87 рублей</t>
  </si>
  <si>
    <t xml:space="preserve"> с 01.01.2024 г.  по 30.06.2024 г. 1 Гкал -7938,84 рублей; с 01.07.2024 г. по 31.12.2024 г. п.Омсукчан, Дукат 1 Гкал -8732,74 рублей</t>
  </si>
  <si>
    <t xml:space="preserve"> с 01.01.2025 г.  по 30.06.2025 г. 1 Гкал -8256,39 рублей; с 01.07.2025 г. по 31.12.2025 г. п.Омсукчан, Дукат 1 Гкал -9082,05 рублей</t>
  </si>
  <si>
    <t>от 24.03.2022г. 172</t>
  </si>
  <si>
    <t xml:space="preserve">администрации </t>
  </si>
  <si>
    <t>городского округа</t>
  </si>
  <si>
    <t>от 24.03.2022г. № 172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</si>
</sst>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.000"/>
    <numFmt numFmtId="196" formatCode="_-* #,##0.000_р_._-;\-* #,##0.000_р_._-;_-* &quot;-&quot;???_р_._-;_-@_-"/>
    <numFmt numFmtId="197" formatCode="#,##0.0000"/>
    <numFmt numFmtId="198" formatCode="[$-FC19]d\ mmmm\ yyyy\ &quot;г.&quot;"/>
    <numFmt numFmtId="199" formatCode="#,##0.00&quot;р.&quot;"/>
    <numFmt numFmtId="200" formatCode="#,##0.00_р_.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_р_._-;\-* #,##0.0_р_._-;_-* &quot;-&quot;?_р_._-;_-@_-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b/>
      <sz val="28"/>
      <name val="Arial"/>
      <family val="2"/>
    </font>
    <font>
      <b/>
      <sz val="28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Times New Roman"/>
      <family val="1"/>
    </font>
    <font>
      <sz val="20"/>
      <color indexed="9"/>
      <name val="Arial"/>
      <family val="2"/>
    </font>
    <font>
      <sz val="20"/>
      <color indexed="8"/>
      <name val="Arial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10"/>
      <name val="Arial"/>
      <family val="2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/>
      <name val="Times New Roman"/>
      <family val="1"/>
    </font>
    <font>
      <sz val="20"/>
      <color theme="0"/>
      <name val="Arial"/>
      <family val="2"/>
    </font>
    <font>
      <sz val="20"/>
      <color theme="1"/>
      <name val="Arial"/>
      <family val="2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20"/>
      <color rgb="FFFF0000"/>
      <name val="Arial"/>
      <family val="2"/>
    </font>
    <font>
      <sz val="20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5" fillId="33" borderId="0" xfId="0" applyNumberFormat="1" applyFont="1" applyFill="1" applyAlignment="1">
      <alignment horizontal="right" vertical="center" wrapText="1"/>
    </xf>
    <xf numFmtId="0" fontId="55" fillId="33" borderId="0" xfId="0" applyNumberFormat="1" applyFont="1" applyFill="1" applyAlignment="1">
      <alignment wrapText="1"/>
    </xf>
    <xf numFmtId="0" fontId="3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2" fontId="56" fillId="33" borderId="0" xfId="0" applyNumberFormat="1" applyFont="1" applyFill="1" applyAlignment="1">
      <alignment/>
    </xf>
    <xf numFmtId="0" fontId="56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 horizontal="center" wrapText="1"/>
    </xf>
    <xf numFmtId="0" fontId="5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58" fillId="33" borderId="0" xfId="0" applyNumberFormat="1" applyFont="1" applyFill="1" applyAlignment="1">
      <alignment/>
    </xf>
    <xf numFmtId="0" fontId="11" fillId="33" borderId="0" xfId="0" applyNumberFormat="1" applyFont="1" applyFill="1" applyBorder="1" applyAlignment="1" applyProtection="1">
      <alignment horizontal="left" vertical="center"/>
      <protection/>
    </xf>
    <xf numFmtId="0" fontId="11" fillId="33" borderId="0" xfId="0" applyNumberFormat="1" applyFont="1" applyFill="1" applyBorder="1" applyAlignment="1" applyProtection="1">
      <alignment horizontal="left" vertical="center" wrapText="1"/>
      <protection/>
    </xf>
    <xf numFmtId="4" fontId="11" fillId="33" borderId="0" xfId="60" applyNumberFormat="1" applyFont="1" applyFill="1" applyBorder="1" applyAlignment="1" applyProtection="1">
      <alignment vertical="center" wrapText="1"/>
      <protection locked="0"/>
    </xf>
    <xf numFmtId="179" fontId="59" fillId="33" borderId="0" xfId="60" applyFont="1" applyFill="1" applyBorder="1" applyAlignment="1">
      <alignment horizontal="center" vertical="center" wrapText="1"/>
    </xf>
    <xf numFmtId="179" fontId="11" fillId="33" borderId="0" xfId="60" applyFont="1" applyFill="1" applyBorder="1" applyAlignment="1">
      <alignment horizontal="center" vertical="center" wrapText="1"/>
    </xf>
    <xf numFmtId="4" fontId="11" fillId="33" borderId="0" xfId="60" applyNumberFormat="1" applyFont="1" applyFill="1" applyBorder="1" applyAlignment="1" applyProtection="1">
      <alignment horizontal="right" vertical="center" wrapText="1"/>
      <protection locked="0"/>
    </xf>
    <xf numFmtId="179" fontId="59" fillId="33" borderId="0" xfId="60" applyNumberFormat="1" applyFont="1" applyFill="1" applyBorder="1" applyAlignment="1">
      <alignment horizontal="center" vertical="center" wrapText="1"/>
    </xf>
    <xf numFmtId="179" fontId="11" fillId="33" borderId="0" xfId="6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NumberFormat="1" applyFont="1" applyFill="1" applyBorder="1" applyAlignment="1">
      <alignment horizontal="center" vertical="center" wrapText="1"/>
    </xf>
    <xf numFmtId="179" fontId="10" fillId="33" borderId="0" xfId="60" applyFont="1" applyFill="1" applyBorder="1" applyAlignment="1" applyProtection="1">
      <alignment horizontal="center" vertical="center" wrapText="1"/>
      <protection locked="0"/>
    </xf>
    <xf numFmtId="179" fontId="60" fillId="33" borderId="0" xfId="60" applyFont="1" applyFill="1" applyBorder="1" applyAlignment="1">
      <alignment horizontal="center" vertical="center" wrapText="1"/>
    </xf>
    <xf numFmtId="179" fontId="10" fillId="33" borderId="0" xfId="60" applyFont="1" applyFill="1" applyBorder="1" applyAlignment="1">
      <alignment horizontal="center" vertical="center" wrapText="1"/>
    </xf>
    <xf numFmtId="179" fontId="60" fillId="33" borderId="0" xfId="6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 applyProtection="1">
      <alignment wrapText="1"/>
      <protection/>
    </xf>
    <xf numFmtId="0" fontId="5" fillId="33" borderId="0" xfId="0" applyNumberFormat="1" applyFont="1" applyFill="1" applyBorder="1" applyAlignment="1">
      <alignment/>
    </xf>
    <xf numFmtId="0" fontId="57" fillId="33" borderId="0" xfId="0" applyNumberFormat="1" applyFont="1" applyFill="1" applyBorder="1" applyAlignment="1">
      <alignment/>
    </xf>
    <xf numFmtId="0" fontId="4" fillId="33" borderId="0" xfId="0" applyNumberFormat="1" applyFont="1" applyFill="1" applyAlignment="1">
      <alignment horizontal="left"/>
    </xf>
    <xf numFmtId="0" fontId="61" fillId="33" borderId="0" xfId="0" applyNumberFormat="1" applyFont="1" applyFill="1" applyAlignment="1">
      <alignment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179" fontId="11" fillId="33" borderId="11" xfId="60" applyFont="1" applyFill="1" applyBorder="1" applyAlignment="1" applyProtection="1">
      <alignment vertical="center" wrapText="1"/>
      <protection locked="0"/>
    </xf>
    <xf numFmtId="179" fontId="11" fillId="33" borderId="11" xfId="60" applyNumberFormat="1" applyFont="1" applyFill="1" applyBorder="1" applyAlignment="1">
      <alignment horizontal="center" vertical="center" wrapText="1"/>
    </xf>
    <xf numFmtId="179" fontId="11" fillId="33" borderId="11" xfId="60" applyFont="1" applyFill="1" applyBorder="1" applyAlignment="1">
      <alignment horizontal="center" vertical="center" wrapText="1"/>
    </xf>
    <xf numFmtId="179" fontId="11" fillId="33" borderId="11" xfId="60" applyFont="1" applyFill="1" applyBorder="1" applyAlignment="1" applyProtection="1">
      <alignment horizontal="center" vertical="center" wrapText="1"/>
      <protection locked="0"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60" applyNumberFormat="1" applyFont="1" applyFill="1" applyBorder="1" applyAlignment="1" applyProtection="1">
      <alignment vertical="center" wrapText="1"/>
      <protection locked="0"/>
    </xf>
    <xf numFmtId="4" fontId="11" fillId="33" borderId="11" xfId="60" applyNumberFormat="1" applyFont="1" applyFill="1" applyBorder="1" applyAlignment="1" applyProtection="1">
      <alignment horizontal="right" vertical="center" wrapText="1"/>
      <protection locked="0"/>
    </xf>
    <xf numFmtId="4" fontId="11" fillId="33" borderId="11" xfId="60" applyNumberFormat="1" applyFont="1" applyFill="1" applyBorder="1" applyAlignment="1" applyProtection="1">
      <alignment horizontal="center" vertical="center" wrapText="1"/>
      <protection locked="0"/>
    </xf>
    <xf numFmtId="4" fontId="11" fillId="33" borderId="11" xfId="60" applyNumberFormat="1" applyFont="1" applyFill="1" applyBorder="1" applyAlignment="1">
      <alignment horizontal="right" vertical="center" wrapText="1"/>
    </xf>
    <xf numFmtId="195" fontId="11" fillId="33" borderId="11" xfId="60" applyNumberFormat="1" applyFont="1" applyFill="1" applyBorder="1" applyAlignment="1" applyProtection="1">
      <alignment vertical="center" wrapText="1"/>
      <protection locked="0"/>
    </xf>
    <xf numFmtId="195" fontId="11" fillId="33" borderId="11" xfId="60" applyNumberFormat="1" applyFont="1" applyFill="1" applyBorder="1" applyAlignment="1" applyProtection="1">
      <alignment horizontal="center" vertical="center" wrapText="1"/>
      <protection locked="0"/>
    </xf>
    <xf numFmtId="179" fontId="10" fillId="33" borderId="11" xfId="60" applyFont="1" applyFill="1" applyBorder="1" applyAlignment="1" applyProtection="1">
      <alignment horizontal="center" vertical="center" wrapText="1"/>
      <protection locked="0"/>
    </xf>
    <xf numFmtId="179" fontId="10" fillId="33" borderId="11" xfId="60" applyFont="1" applyFill="1" applyBorder="1" applyAlignment="1">
      <alignment horizontal="center" vertical="center" wrapText="1"/>
    </xf>
    <xf numFmtId="179" fontId="10" fillId="33" borderId="11" xfId="60" applyNumberFormat="1" applyFont="1" applyFill="1" applyBorder="1" applyAlignment="1" applyProtection="1">
      <alignment horizontal="center" vertical="center" wrapText="1"/>
      <protection locked="0"/>
    </xf>
    <xf numFmtId="179" fontId="10" fillId="33" borderId="11" xfId="6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 applyProtection="1">
      <alignment wrapText="1"/>
      <protection/>
    </xf>
    <xf numFmtId="0" fontId="58" fillId="33" borderId="0" xfId="0" applyNumberFormat="1" applyFont="1" applyFill="1" applyAlignment="1" applyProtection="1">
      <alignment/>
      <protection locked="0"/>
    </xf>
    <xf numFmtId="0" fontId="4" fillId="33" borderId="0" xfId="0" applyNumberFormat="1" applyFont="1" applyFill="1" applyAlignment="1" applyProtection="1">
      <alignment/>
      <protection locked="0"/>
    </xf>
    <xf numFmtId="0" fontId="58" fillId="33" borderId="0" xfId="0" applyNumberFormat="1" applyFont="1" applyFill="1" applyAlignment="1" applyProtection="1">
      <alignment horizontal="left"/>
      <protection locked="0"/>
    </xf>
    <xf numFmtId="0" fontId="4" fillId="33" borderId="0" xfId="0" applyNumberFormat="1" applyFont="1" applyFill="1" applyAlignment="1" applyProtection="1">
      <alignment horizontal="left"/>
      <protection locked="0"/>
    </xf>
    <xf numFmtId="0" fontId="10" fillId="33" borderId="11" xfId="0" applyNumberFormat="1" applyFont="1" applyFill="1" applyBorder="1" applyAlignment="1">
      <alignment horizontal="center" wrapText="1"/>
    </xf>
    <xf numFmtId="0" fontId="60" fillId="33" borderId="11" xfId="0" applyNumberFormat="1" applyFont="1" applyFill="1" applyBorder="1" applyAlignment="1">
      <alignment horizontal="center" wrapText="1"/>
    </xf>
    <xf numFmtId="0" fontId="10" fillId="33" borderId="11" xfId="0" applyNumberFormat="1" applyFont="1" applyFill="1" applyBorder="1" applyAlignment="1" applyProtection="1">
      <alignment horizontal="center" wrapText="1"/>
      <protection locked="0"/>
    </xf>
    <xf numFmtId="179" fontId="10" fillId="33" borderId="11" xfId="60" applyFont="1" applyFill="1" applyBorder="1" applyAlignment="1" applyProtection="1">
      <alignment vertical="center" wrapText="1"/>
      <protection locked="0"/>
    </xf>
    <xf numFmtId="179" fontId="60" fillId="33" borderId="11" xfId="60" applyFont="1" applyFill="1" applyBorder="1" applyAlignment="1">
      <alignment horizontal="center" vertical="center" wrapText="1"/>
    </xf>
    <xf numFmtId="179" fontId="60" fillId="33" borderId="11" xfId="60" applyNumberFormat="1" applyFont="1" applyFill="1" applyBorder="1" applyAlignment="1">
      <alignment horizontal="center" vertical="center" wrapText="1"/>
    </xf>
    <xf numFmtId="4" fontId="10" fillId="33" borderId="11" xfId="60" applyNumberFormat="1" applyFont="1" applyFill="1" applyBorder="1" applyAlignment="1" applyProtection="1">
      <alignment vertical="center" wrapText="1"/>
      <protection locked="0"/>
    </xf>
    <xf numFmtId="4" fontId="10" fillId="33" borderId="11" xfId="60" applyNumberFormat="1" applyFont="1" applyFill="1" applyBorder="1" applyAlignment="1" applyProtection="1">
      <alignment horizontal="right" vertical="center" wrapText="1"/>
      <protection locked="0"/>
    </xf>
    <xf numFmtId="4" fontId="10" fillId="33" borderId="11" xfId="60" applyNumberFormat="1" applyFont="1" applyFill="1" applyBorder="1" applyAlignment="1" applyProtection="1">
      <alignment horizontal="center" vertical="center" wrapText="1"/>
      <protection locked="0"/>
    </xf>
    <xf numFmtId="4" fontId="10" fillId="33" borderId="11" xfId="60" applyNumberFormat="1" applyFont="1" applyFill="1" applyBorder="1" applyAlignment="1">
      <alignment horizontal="right" vertical="center" wrapText="1"/>
    </xf>
    <xf numFmtId="179" fontId="10" fillId="33" borderId="11" xfId="60" applyNumberFormat="1" applyFont="1" applyFill="1" applyBorder="1" applyAlignment="1" applyProtection="1">
      <alignment vertical="center" wrapText="1"/>
      <protection locked="0"/>
    </xf>
    <xf numFmtId="195" fontId="11" fillId="33" borderId="11" xfId="60" applyNumberFormat="1" applyFont="1" applyFill="1" applyBorder="1" applyAlignment="1" applyProtection="1">
      <alignment horizontal="right" vertical="center" wrapText="1"/>
      <protection locked="0"/>
    </xf>
    <xf numFmtId="2" fontId="5" fillId="33" borderId="0" xfId="0" applyNumberFormat="1" applyFont="1" applyFill="1" applyBorder="1" applyAlignment="1">
      <alignment/>
    </xf>
    <xf numFmtId="0" fontId="62" fillId="33" borderId="0" xfId="0" applyNumberFormat="1" applyFont="1" applyFill="1" applyBorder="1" applyAlignment="1">
      <alignment wrapText="1"/>
    </xf>
    <xf numFmtId="0" fontId="62" fillId="33" borderId="0" xfId="0" applyNumberFormat="1" applyFont="1" applyFill="1" applyBorder="1" applyAlignment="1">
      <alignment horizontal="left" wrapText="1"/>
    </xf>
    <xf numFmtId="0" fontId="63" fillId="33" borderId="0" xfId="0" applyNumberFormat="1" applyFont="1" applyFill="1" applyBorder="1" applyAlignment="1">
      <alignment horizontal="center" wrapText="1"/>
    </xf>
    <xf numFmtId="0" fontId="64" fillId="33" borderId="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wrapText="1"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179" fontId="11" fillId="33" borderId="11" xfId="60" applyNumberFormat="1" applyFont="1" applyFill="1" applyBorder="1" applyAlignment="1">
      <alignment horizontal="right" vertical="center" wrapText="1"/>
    </xf>
    <xf numFmtId="179" fontId="11" fillId="33" borderId="11" xfId="60" applyNumberFormat="1" applyFont="1" applyFill="1" applyBorder="1" applyAlignment="1" applyProtection="1">
      <alignment vertical="center" wrapText="1"/>
      <protection locked="0"/>
    </xf>
    <xf numFmtId="179" fontId="11" fillId="33" borderId="11" xfId="6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 applyProtection="1">
      <alignment horizontal="left"/>
      <protection locked="0"/>
    </xf>
    <xf numFmtId="0" fontId="4" fillId="33" borderId="0" xfId="0" applyNumberFormat="1" applyFont="1" applyFill="1" applyAlignment="1">
      <alignment horizontal="left"/>
    </xf>
    <xf numFmtId="195" fontId="10" fillId="33" borderId="11" xfId="60" applyNumberFormat="1" applyFont="1" applyFill="1" applyBorder="1" applyAlignment="1" applyProtection="1">
      <alignment horizontal="right" vertical="center" wrapText="1"/>
      <protection locked="0"/>
    </xf>
    <xf numFmtId="193" fontId="10" fillId="33" borderId="11" xfId="60" applyNumberFormat="1" applyFont="1" applyFill="1" applyBorder="1" applyAlignment="1" applyProtection="1">
      <alignment horizontal="center" vertical="center" wrapText="1"/>
      <protection locked="0"/>
    </xf>
    <xf numFmtId="179" fontId="5" fillId="33" borderId="0" xfId="0" applyNumberFormat="1" applyFont="1" applyFill="1" applyAlignment="1">
      <alignment/>
    </xf>
    <xf numFmtId="2" fontId="55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 applyProtection="1">
      <alignment horizontal="left"/>
      <protection locked="0"/>
    </xf>
    <xf numFmtId="0" fontId="11" fillId="33" borderId="12" xfId="0" applyNumberFormat="1" applyFont="1" applyFill="1" applyBorder="1" applyAlignment="1" applyProtection="1">
      <alignment horizontal="left" wrapText="1"/>
      <protection/>
    </xf>
    <xf numFmtId="0" fontId="11" fillId="33" borderId="13" xfId="0" applyNumberFormat="1" applyFont="1" applyFill="1" applyBorder="1" applyAlignment="1" applyProtection="1">
      <alignment horizontal="left" wrapText="1"/>
      <protection/>
    </xf>
    <xf numFmtId="0" fontId="11" fillId="33" borderId="14" xfId="0" applyNumberFormat="1" applyFont="1" applyFill="1" applyBorder="1" applyAlignment="1" applyProtection="1">
      <alignment horizontal="left" wrapText="1"/>
      <protection/>
    </xf>
    <xf numFmtId="0" fontId="11" fillId="33" borderId="12" xfId="0" applyNumberFormat="1" applyFont="1" applyFill="1" applyBorder="1" applyAlignment="1" applyProtection="1">
      <alignment horizontal="left" vertical="center" wrapText="1"/>
      <protection/>
    </xf>
    <xf numFmtId="0" fontId="11" fillId="33" borderId="13" xfId="0" applyNumberFormat="1" applyFont="1" applyFill="1" applyBorder="1" applyAlignment="1" applyProtection="1">
      <alignment horizontal="left" vertical="center" wrapText="1"/>
      <protection/>
    </xf>
    <xf numFmtId="0" fontId="11" fillId="33" borderId="14" xfId="0" applyNumberFormat="1" applyFont="1" applyFill="1" applyBorder="1" applyAlignment="1" applyProtection="1">
      <alignment horizontal="left" vertical="center" wrapText="1"/>
      <protection/>
    </xf>
    <xf numFmtId="0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0" fillId="33" borderId="13" xfId="0" applyNumberFormat="1" applyFont="1" applyFill="1" applyBorder="1" applyAlignment="1" applyProtection="1">
      <alignment horizontal="left" vertical="center" wrapText="1"/>
      <protection/>
    </xf>
    <xf numFmtId="0" fontId="10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left" vertical="center" wrapText="1"/>
    </xf>
    <xf numFmtId="0" fontId="1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2" xfId="0" applyNumberFormat="1" applyFont="1" applyFill="1" applyBorder="1" applyAlignment="1">
      <alignment horizontal="center" wrapText="1"/>
    </xf>
    <xf numFmtId="0" fontId="10" fillId="33" borderId="13" xfId="0" applyNumberFormat="1" applyFont="1" applyFill="1" applyBorder="1" applyAlignment="1">
      <alignment horizontal="center" wrapText="1"/>
    </xf>
    <xf numFmtId="0" fontId="10" fillId="33" borderId="14" xfId="0" applyNumberFormat="1" applyFont="1" applyFill="1" applyBorder="1" applyAlignment="1">
      <alignment horizontal="center" wrapText="1"/>
    </xf>
    <xf numFmtId="0" fontId="10" fillId="33" borderId="16" xfId="0" applyNumberFormat="1" applyFont="1" applyFill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center" vertical="center"/>
    </xf>
    <xf numFmtId="0" fontId="10" fillId="33" borderId="15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 applyProtection="1">
      <alignment horizontal="left"/>
      <protection locked="0"/>
    </xf>
    <xf numFmtId="0" fontId="6" fillId="33" borderId="13" xfId="0" applyNumberFormat="1" applyFont="1" applyFill="1" applyBorder="1" applyAlignment="1" applyProtection="1">
      <alignment horizontal="center" wrapText="1"/>
      <protection locked="0"/>
    </xf>
    <xf numFmtId="0" fontId="11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22" xfId="0" applyNumberFormat="1" applyFont="1" applyFill="1" applyBorder="1" applyAlignment="1" applyProtection="1">
      <alignment horizontal="center" vertical="center" wrapText="1"/>
      <protection/>
    </xf>
    <xf numFmtId="179" fontId="11" fillId="33" borderId="21" xfId="60" applyNumberFormat="1" applyFont="1" applyFill="1" applyBorder="1" applyAlignment="1">
      <alignment horizontal="center" vertical="center" wrapText="1"/>
    </xf>
    <xf numFmtId="179" fontId="11" fillId="33" borderId="22" xfId="60" applyNumberFormat="1" applyFont="1" applyFill="1" applyBorder="1" applyAlignment="1">
      <alignment horizontal="center" vertical="center" wrapText="1"/>
    </xf>
    <xf numFmtId="179" fontId="11" fillId="33" borderId="21" xfId="60" applyFont="1" applyFill="1" applyBorder="1" applyAlignment="1" applyProtection="1">
      <alignment horizontal="center" vertical="center" wrapText="1"/>
      <protection locked="0"/>
    </xf>
    <xf numFmtId="179" fontId="11" fillId="33" borderId="22" xfId="60" applyFont="1" applyFill="1" applyBorder="1" applyAlignment="1" applyProtection="1">
      <alignment horizontal="center" vertical="center" wrapText="1"/>
      <protection locked="0"/>
    </xf>
    <xf numFmtId="0" fontId="11" fillId="33" borderId="16" xfId="0" applyNumberFormat="1" applyFont="1" applyFill="1" applyBorder="1" applyAlignment="1" applyProtection="1">
      <alignment horizontal="left" vertical="center" wrapText="1"/>
      <protection/>
    </xf>
    <xf numFmtId="0" fontId="11" fillId="33" borderId="17" xfId="0" applyNumberFormat="1" applyFont="1" applyFill="1" applyBorder="1" applyAlignment="1" applyProtection="1">
      <alignment horizontal="left" vertical="center" wrapText="1"/>
      <protection/>
    </xf>
    <xf numFmtId="0" fontId="11" fillId="33" borderId="18" xfId="0" applyNumberFormat="1" applyFont="1" applyFill="1" applyBorder="1" applyAlignment="1" applyProtection="1">
      <alignment horizontal="left" vertical="center" wrapText="1"/>
      <protection/>
    </xf>
    <xf numFmtId="0" fontId="11" fillId="33" borderId="19" xfId="0" applyNumberFormat="1" applyFont="1" applyFill="1" applyBorder="1" applyAlignment="1" applyProtection="1">
      <alignment horizontal="left" vertical="center" wrapText="1"/>
      <protection/>
    </xf>
    <xf numFmtId="0" fontId="11" fillId="33" borderId="15" xfId="0" applyNumberFormat="1" applyFont="1" applyFill="1" applyBorder="1" applyAlignment="1" applyProtection="1">
      <alignment horizontal="left" vertical="center" wrapText="1"/>
      <protection/>
    </xf>
    <xf numFmtId="0" fontId="11" fillId="33" borderId="20" xfId="0" applyNumberFormat="1" applyFont="1" applyFill="1" applyBorder="1" applyAlignment="1" applyProtection="1">
      <alignment horizontal="left" vertical="center" wrapText="1"/>
      <protection/>
    </xf>
    <xf numFmtId="0" fontId="10" fillId="33" borderId="21" xfId="0" applyNumberFormat="1" applyFont="1" applyFill="1" applyBorder="1" applyAlignment="1">
      <alignment horizontal="center" wrapText="1"/>
    </xf>
    <xf numFmtId="0" fontId="10" fillId="33" borderId="22" xfId="0" applyNumberFormat="1" applyFont="1" applyFill="1" applyBorder="1" applyAlignment="1">
      <alignment horizontal="center" wrapText="1"/>
    </xf>
    <xf numFmtId="179" fontId="11" fillId="33" borderId="21" xfId="60" applyFont="1" applyFill="1" applyBorder="1" applyAlignment="1">
      <alignment horizontal="center" vertical="center" wrapText="1"/>
    </xf>
    <xf numFmtId="179" fontId="11" fillId="33" borderId="22" xfId="60" applyFont="1" applyFill="1" applyBorder="1" applyAlignment="1">
      <alignment horizontal="center" vertical="center" wrapText="1"/>
    </xf>
    <xf numFmtId="179" fontId="11" fillId="33" borderId="21" xfId="60" applyFont="1" applyFill="1" applyBorder="1" applyAlignment="1" applyProtection="1">
      <alignment vertical="center" wrapText="1"/>
      <protection locked="0"/>
    </xf>
    <xf numFmtId="179" fontId="11" fillId="33" borderId="22" xfId="60" applyFont="1" applyFill="1" applyBorder="1" applyAlignment="1" applyProtection="1">
      <alignment vertical="center" wrapText="1"/>
      <protection locked="0"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11" fillId="33" borderId="0" xfId="0" applyNumberFormat="1" applyFont="1" applyFill="1" applyBorder="1" applyAlignment="1" applyProtection="1">
      <alignment horizontal="left" wrapText="1"/>
      <protection/>
    </xf>
    <xf numFmtId="0" fontId="10" fillId="33" borderId="0" xfId="0" applyNumberFormat="1" applyFont="1" applyFill="1" applyBorder="1" applyAlignment="1">
      <alignment horizontal="center" wrapText="1"/>
    </xf>
    <xf numFmtId="0" fontId="10" fillId="33" borderId="12" xfId="0" applyNumberFormat="1" applyFont="1" applyFill="1" applyBorder="1" applyAlignment="1" applyProtection="1">
      <alignment horizontal="left"/>
      <protection/>
    </xf>
    <xf numFmtId="0" fontId="10" fillId="33" borderId="13" xfId="0" applyNumberFormat="1" applyFont="1" applyFill="1" applyBorder="1" applyAlignment="1" applyProtection="1">
      <alignment horizontal="left"/>
      <protection/>
    </xf>
    <xf numFmtId="0" fontId="10" fillId="33" borderId="14" xfId="0" applyNumberFormat="1" applyFont="1" applyFill="1" applyBorder="1" applyAlignment="1" applyProtection="1">
      <alignment horizontal="left"/>
      <protection/>
    </xf>
    <xf numFmtId="0" fontId="6" fillId="33" borderId="15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view="pageBreakPreview" zoomScale="50" zoomScaleNormal="85" zoomScaleSheetLayoutView="50" workbookViewId="0" topLeftCell="A19">
      <selection activeCell="I6" sqref="I6"/>
    </sheetView>
  </sheetViews>
  <sheetFormatPr defaultColWidth="9.140625" defaultRowHeight="12.75"/>
  <cols>
    <col min="1" max="1" width="9.00390625" style="4" customWidth="1"/>
    <col min="2" max="2" width="9.140625" style="4" customWidth="1"/>
    <col min="3" max="3" width="21.140625" style="4" customWidth="1"/>
    <col min="4" max="4" width="64.00390625" style="4" customWidth="1"/>
    <col min="5" max="5" width="14.421875" style="4" hidden="1" customWidth="1"/>
    <col min="6" max="6" width="28.7109375" style="4" customWidth="1"/>
    <col min="7" max="7" width="30.8515625" style="9" customWidth="1"/>
    <col min="8" max="8" width="0.2890625" style="4" hidden="1" customWidth="1"/>
    <col min="9" max="9" width="28.28125" style="4" customWidth="1"/>
    <col min="10" max="10" width="30.7109375" style="9" customWidth="1"/>
    <col min="11" max="11" width="9.8515625" style="4" hidden="1" customWidth="1"/>
    <col min="12" max="12" width="25.00390625" style="4" customWidth="1"/>
    <col min="13" max="13" width="27.8515625" style="9" customWidth="1"/>
    <col min="14" max="14" width="9.8515625" style="4" hidden="1" customWidth="1"/>
    <col min="15" max="15" width="25.57421875" style="4" customWidth="1"/>
    <col min="16" max="16" width="29.8515625" style="9" customWidth="1"/>
    <col min="17" max="17" width="32.140625" style="4" customWidth="1"/>
    <col min="18" max="18" width="32.8515625" style="9" customWidth="1"/>
    <col min="19" max="19" width="18.00390625" style="4" customWidth="1"/>
    <col min="20" max="20" width="22.28125" style="4" bestFit="1" customWidth="1"/>
    <col min="21" max="21" width="12.8515625" style="4" customWidth="1"/>
    <col min="22" max="16384" width="9.140625" style="4" customWidth="1"/>
  </cols>
  <sheetData>
    <row r="1" spans="1:22" ht="26.25">
      <c r="A1" s="3"/>
      <c r="B1" s="3"/>
      <c r="C1" s="3"/>
      <c r="D1" s="3"/>
      <c r="E1" s="3"/>
      <c r="F1" s="3"/>
      <c r="G1" s="12"/>
      <c r="H1" s="3"/>
      <c r="I1" s="3"/>
      <c r="J1" s="12"/>
      <c r="K1" s="3"/>
      <c r="L1" s="3"/>
      <c r="M1" s="12"/>
      <c r="N1" s="30"/>
      <c r="O1" s="30"/>
      <c r="P1" s="51" t="s">
        <v>47</v>
      </c>
      <c r="Q1" s="52"/>
      <c r="R1" s="53"/>
      <c r="T1" s="6"/>
      <c r="U1" s="6"/>
      <c r="V1" s="6"/>
    </row>
    <row r="2" spans="1:22" ht="18" customHeight="1">
      <c r="A2" s="3"/>
      <c r="B2" s="3"/>
      <c r="C2" s="3"/>
      <c r="D2" s="3"/>
      <c r="E2" s="3"/>
      <c r="F2" s="3"/>
      <c r="G2" s="12"/>
      <c r="H2" s="3"/>
      <c r="I2" s="3"/>
      <c r="J2" s="12"/>
      <c r="K2" s="3"/>
      <c r="L2" s="3"/>
      <c r="M2" s="12"/>
      <c r="N2" s="30"/>
      <c r="O2" s="30"/>
      <c r="P2" s="113" t="s">
        <v>12</v>
      </c>
      <c r="Q2" s="113"/>
      <c r="R2" s="113"/>
      <c r="T2" s="6"/>
      <c r="U2" s="6"/>
      <c r="V2" s="6"/>
    </row>
    <row r="3" spans="1:22" ht="22.5" customHeight="1">
      <c r="A3" s="3"/>
      <c r="B3" s="3"/>
      <c r="C3" s="3"/>
      <c r="D3" s="3"/>
      <c r="E3" s="3"/>
      <c r="F3" s="3"/>
      <c r="G3" s="12"/>
      <c r="H3" s="3"/>
      <c r="I3" s="3"/>
      <c r="J3" s="12"/>
      <c r="K3" s="3"/>
      <c r="L3" s="3"/>
      <c r="M3" s="12"/>
      <c r="N3" s="30"/>
      <c r="O3" s="30"/>
      <c r="P3" s="113" t="s">
        <v>60</v>
      </c>
      <c r="Q3" s="113"/>
      <c r="R3" s="113"/>
      <c r="T3" s="6"/>
      <c r="U3" s="6"/>
      <c r="V3" s="6"/>
    </row>
    <row r="4" spans="1:22" ht="18" customHeight="1">
      <c r="A4" s="3"/>
      <c r="B4" s="3"/>
      <c r="C4" s="3"/>
      <c r="D4" s="3"/>
      <c r="E4" s="3"/>
      <c r="F4" s="3"/>
      <c r="G4" s="12"/>
      <c r="H4" s="3"/>
      <c r="I4" s="3"/>
      <c r="J4" s="12"/>
      <c r="K4" s="3"/>
      <c r="L4" s="3"/>
      <c r="M4" s="12"/>
      <c r="N4" s="30"/>
      <c r="O4" s="30"/>
      <c r="P4" s="113" t="s">
        <v>61</v>
      </c>
      <c r="Q4" s="113"/>
      <c r="R4" s="113"/>
      <c r="T4" s="6"/>
      <c r="U4" s="6"/>
      <c r="V4" s="6"/>
    </row>
    <row r="5" spans="1:22" ht="26.25" customHeight="1" hidden="1">
      <c r="A5" s="3"/>
      <c r="B5" s="3"/>
      <c r="C5" s="3"/>
      <c r="D5" s="3"/>
      <c r="E5" s="3"/>
      <c r="F5" s="3"/>
      <c r="G5" s="12"/>
      <c r="H5" s="3"/>
      <c r="I5" s="3"/>
      <c r="J5" s="12"/>
      <c r="K5" s="3"/>
      <c r="L5" s="3"/>
      <c r="M5" s="12"/>
      <c r="N5" s="30"/>
      <c r="O5" s="30"/>
      <c r="P5" s="53"/>
      <c r="Q5" s="54"/>
      <c r="R5" s="53"/>
      <c r="T5" s="6"/>
      <c r="U5" s="6"/>
      <c r="V5" s="6"/>
    </row>
    <row r="6" spans="1:22" ht="26.25" customHeight="1">
      <c r="A6" s="3"/>
      <c r="B6" s="3"/>
      <c r="C6" s="3"/>
      <c r="D6" s="3"/>
      <c r="E6" s="3"/>
      <c r="F6" s="3"/>
      <c r="G6" s="12"/>
      <c r="H6" s="3"/>
      <c r="I6" s="3"/>
      <c r="J6" s="12"/>
      <c r="K6" s="3"/>
      <c r="L6" s="3"/>
      <c r="M6" s="12"/>
      <c r="N6" s="81"/>
      <c r="O6" s="81"/>
      <c r="P6" s="51" t="s">
        <v>59</v>
      </c>
      <c r="Q6" s="51"/>
      <c r="R6" s="53"/>
      <c r="T6" s="6"/>
      <c r="U6" s="6"/>
      <c r="V6" s="6"/>
    </row>
    <row r="7" spans="1:22" ht="26.25" customHeight="1">
      <c r="A7" s="3"/>
      <c r="B7" s="3"/>
      <c r="C7" s="3"/>
      <c r="D7" s="3"/>
      <c r="E7" s="3"/>
      <c r="F7" s="3"/>
      <c r="G7" s="12"/>
      <c r="H7" s="3"/>
      <c r="I7" s="3"/>
      <c r="J7" s="12"/>
      <c r="K7" s="3"/>
      <c r="L7" s="3"/>
      <c r="M7" s="12"/>
      <c r="N7" s="81"/>
      <c r="O7" s="81"/>
      <c r="P7" s="51"/>
      <c r="Q7" s="51"/>
      <c r="R7" s="53"/>
      <c r="T7" s="6"/>
      <c r="U7" s="6"/>
      <c r="V7" s="6"/>
    </row>
    <row r="8" spans="1:22" ht="63" customHeight="1">
      <c r="A8" s="96" t="s">
        <v>48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T8" s="6"/>
      <c r="U8" s="6"/>
      <c r="V8" s="6"/>
    </row>
    <row r="9" spans="1:22" ht="22.5" customHeight="1">
      <c r="A9" s="114" t="s">
        <v>49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T9" s="6"/>
      <c r="U9" s="6"/>
      <c r="V9" s="6"/>
    </row>
    <row r="10" spans="1:22" ht="30.75" customHeight="1">
      <c r="A10" s="127" t="s">
        <v>10</v>
      </c>
      <c r="B10" s="107" t="s">
        <v>0</v>
      </c>
      <c r="C10" s="108"/>
      <c r="D10" s="109"/>
      <c r="E10" s="104" t="s">
        <v>1</v>
      </c>
      <c r="F10" s="105"/>
      <c r="G10" s="106"/>
      <c r="H10" s="104" t="s">
        <v>3</v>
      </c>
      <c r="I10" s="105"/>
      <c r="J10" s="106"/>
      <c r="K10" s="104" t="s">
        <v>4</v>
      </c>
      <c r="L10" s="105"/>
      <c r="M10" s="106"/>
      <c r="N10" s="104" t="s">
        <v>6</v>
      </c>
      <c r="O10" s="105"/>
      <c r="P10" s="106"/>
      <c r="Q10" s="104" t="s">
        <v>7</v>
      </c>
      <c r="R10" s="106"/>
      <c r="U10" s="6"/>
      <c r="V10" s="6"/>
    </row>
    <row r="11" spans="1:22" ht="25.5" customHeight="1">
      <c r="A11" s="128"/>
      <c r="B11" s="110"/>
      <c r="C11" s="111"/>
      <c r="D11" s="112"/>
      <c r="E11" s="55"/>
      <c r="F11" s="55" t="s">
        <v>2</v>
      </c>
      <c r="G11" s="56" t="s">
        <v>5</v>
      </c>
      <c r="H11" s="55"/>
      <c r="I11" s="57" t="s">
        <v>2</v>
      </c>
      <c r="J11" s="56" t="s">
        <v>5</v>
      </c>
      <c r="K11" s="55"/>
      <c r="L11" s="55" t="s">
        <v>2</v>
      </c>
      <c r="M11" s="56" t="s">
        <v>5</v>
      </c>
      <c r="N11" s="55" t="s">
        <v>2</v>
      </c>
      <c r="O11" s="55" t="s">
        <v>2</v>
      </c>
      <c r="P11" s="56" t="s">
        <v>5</v>
      </c>
      <c r="Q11" s="55" t="s">
        <v>2</v>
      </c>
      <c r="R11" s="56" t="s">
        <v>5</v>
      </c>
      <c r="U11" s="6"/>
      <c r="V11" s="6"/>
    </row>
    <row r="12" spans="1:22" ht="30" customHeight="1">
      <c r="A12" s="32">
        <v>1</v>
      </c>
      <c r="B12" s="93" t="s">
        <v>20</v>
      </c>
      <c r="C12" s="94"/>
      <c r="D12" s="95"/>
      <c r="E12" s="33"/>
      <c r="F12" s="58">
        <f>F13+F14+F15+F16+F17+F18</f>
        <v>1983</v>
      </c>
      <c r="G12" s="59">
        <f aca="true" t="shared" si="0" ref="G12:Q12">G13+G14+G15+G16+G17+G18</f>
        <v>15137230.5</v>
      </c>
      <c r="H12" s="47">
        <f t="shared" si="0"/>
        <v>1508.1</v>
      </c>
      <c r="I12" s="46">
        <f t="shared" si="0"/>
        <v>976</v>
      </c>
      <c r="J12" s="59">
        <f>J13+J14+J15+J16+J17+J18</f>
        <v>7450296</v>
      </c>
      <c r="K12" s="47">
        <f t="shared" si="0"/>
        <v>453.7</v>
      </c>
      <c r="L12" s="46">
        <f t="shared" si="0"/>
        <v>355</v>
      </c>
      <c r="M12" s="59">
        <f>M13+M14+M15+M16+M17+M18</f>
        <v>2980888.8500000006</v>
      </c>
      <c r="N12" s="47">
        <f t="shared" si="0"/>
        <v>3033.1</v>
      </c>
      <c r="O12" s="46">
        <f t="shared" si="0"/>
        <v>1426</v>
      </c>
      <c r="P12" s="60">
        <f>P14+P13+P15+P16+P17+P18</f>
        <v>11973936.620000001</v>
      </c>
      <c r="Q12" s="47">
        <f t="shared" si="0"/>
        <v>4740</v>
      </c>
      <c r="R12" s="59">
        <f>R13+R14+R15+R16+R17+R18</f>
        <v>37542351.97</v>
      </c>
      <c r="S12" s="10"/>
      <c r="T12" s="7"/>
      <c r="U12" s="5"/>
      <c r="V12" s="6"/>
    </row>
    <row r="13" spans="1:21" ht="29.25" customHeight="1">
      <c r="A13" s="32"/>
      <c r="B13" s="90" t="s">
        <v>13</v>
      </c>
      <c r="C13" s="91"/>
      <c r="D13" s="92"/>
      <c r="E13" s="33">
        <v>968.6</v>
      </c>
      <c r="F13" s="34">
        <v>240</v>
      </c>
      <c r="G13" s="35">
        <f>F13*F50</f>
        <v>1832040</v>
      </c>
      <c r="H13" s="36">
        <v>347.1</v>
      </c>
      <c r="I13" s="37">
        <v>120</v>
      </c>
      <c r="J13" s="35">
        <f>I13*F50</f>
        <v>916020</v>
      </c>
      <c r="K13" s="36">
        <v>138.9</v>
      </c>
      <c r="L13" s="37">
        <v>20</v>
      </c>
      <c r="M13" s="35">
        <f>L13*G50</f>
        <v>167937.40000000002</v>
      </c>
      <c r="N13" s="36">
        <v>879.1</v>
      </c>
      <c r="O13" s="37">
        <v>400</v>
      </c>
      <c r="P13" s="35">
        <f>O13*G50</f>
        <v>3358748.0000000005</v>
      </c>
      <c r="Q13" s="36">
        <f aca="true" t="shared" si="1" ref="Q13:R21">F13+I13+L13+O13</f>
        <v>780</v>
      </c>
      <c r="R13" s="36">
        <f t="shared" si="1"/>
        <v>6274745.4</v>
      </c>
      <c r="S13" s="10"/>
      <c r="T13" s="7"/>
      <c r="U13" s="7"/>
    </row>
    <row r="14" spans="1:21" ht="25.5" customHeight="1">
      <c r="A14" s="32"/>
      <c r="B14" s="90" t="s">
        <v>14</v>
      </c>
      <c r="C14" s="91"/>
      <c r="D14" s="92"/>
      <c r="E14" s="33">
        <v>275.5</v>
      </c>
      <c r="F14" s="34">
        <v>228</v>
      </c>
      <c r="G14" s="76">
        <f>F14*F50</f>
        <v>1740438</v>
      </c>
      <c r="H14" s="36">
        <v>101.3</v>
      </c>
      <c r="I14" s="37">
        <v>80</v>
      </c>
      <c r="J14" s="35">
        <f>I14*F50</f>
        <v>610680</v>
      </c>
      <c r="K14" s="36">
        <v>40.3</v>
      </c>
      <c r="L14" s="37">
        <v>16</v>
      </c>
      <c r="M14" s="35">
        <f>L14*G50</f>
        <v>134349.92</v>
      </c>
      <c r="N14" s="36">
        <v>245.5</v>
      </c>
      <c r="O14" s="37">
        <v>120</v>
      </c>
      <c r="P14" s="35">
        <f>O14*G50</f>
        <v>1007624.4000000001</v>
      </c>
      <c r="Q14" s="36">
        <f t="shared" si="1"/>
        <v>444</v>
      </c>
      <c r="R14" s="36">
        <f t="shared" si="1"/>
        <v>3493092.3200000003</v>
      </c>
      <c r="S14" s="10"/>
      <c r="T14" s="7"/>
      <c r="U14" s="7"/>
    </row>
    <row r="15" spans="1:21" ht="27.75" customHeight="1">
      <c r="A15" s="32"/>
      <c r="B15" s="90" t="s">
        <v>15</v>
      </c>
      <c r="C15" s="91"/>
      <c r="D15" s="92"/>
      <c r="E15" s="33">
        <v>1020.1</v>
      </c>
      <c r="F15" s="34">
        <v>600</v>
      </c>
      <c r="G15" s="35">
        <f>F15*F50</f>
        <v>4580100</v>
      </c>
      <c r="H15" s="36">
        <v>343</v>
      </c>
      <c r="I15" s="37">
        <v>411</v>
      </c>
      <c r="J15" s="35">
        <f>I15*F50</f>
        <v>3137368.5</v>
      </c>
      <c r="K15" s="36">
        <v>122.2</v>
      </c>
      <c r="L15" s="37">
        <v>235</v>
      </c>
      <c r="M15" s="35">
        <f>L15*G50</f>
        <v>1973264.4500000002</v>
      </c>
      <c r="N15" s="36">
        <v>920.9</v>
      </c>
      <c r="O15" s="37">
        <v>235</v>
      </c>
      <c r="P15" s="35">
        <f>O15*G50</f>
        <v>1973264.4500000002</v>
      </c>
      <c r="Q15" s="36">
        <f t="shared" si="1"/>
        <v>1481</v>
      </c>
      <c r="R15" s="36">
        <f>G15+J15+M15+P15</f>
        <v>11663997.399999999</v>
      </c>
      <c r="S15" s="10"/>
      <c r="T15" s="7"/>
      <c r="U15" s="7"/>
    </row>
    <row r="16" spans="1:21" ht="27.75" customHeight="1">
      <c r="A16" s="38"/>
      <c r="B16" s="90" t="s">
        <v>16</v>
      </c>
      <c r="C16" s="91"/>
      <c r="D16" s="92"/>
      <c r="E16" s="39">
        <v>186.3</v>
      </c>
      <c r="F16" s="34">
        <v>210</v>
      </c>
      <c r="G16" s="35">
        <f>F16*F50</f>
        <v>1603035</v>
      </c>
      <c r="H16" s="36">
        <v>55.3</v>
      </c>
      <c r="I16" s="37">
        <v>76</v>
      </c>
      <c r="J16" s="35">
        <f>I16*F50</f>
        <v>580146</v>
      </c>
      <c r="K16" s="36">
        <v>2.8</v>
      </c>
      <c r="L16" s="37">
        <v>21</v>
      </c>
      <c r="M16" s="35">
        <f>L16*G50</f>
        <v>176334.27000000002</v>
      </c>
      <c r="N16" s="36">
        <v>158.5</v>
      </c>
      <c r="O16" s="37">
        <v>186</v>
      </c>
      <c r="P16" s="35">
        <f>O16*G50</f>
        <v>1561817.82</v>
      </c>
      <c r="Q16" s="36">
        <f t="shared" si="1"/>
        <v>493</v>
      </c>
      <c r="R16" s="36">
        <f>G16+J16+M16+P16</f>
        <v>3921333.09</v>
      </c>
      <c r="S16" s="10"/>
      <c r="T16" s="7"/>
      <c r="U16" s="7"/>
    </row>
    <row r="17" spans="1:21" ht="30" customHeight="1">
      <c r="A17" s="38"/>
      <c r="B17" s="90" t="s">
        <v>17</v>
      </c>
      <c r="C17" s="91"/>
      <c r="D17" s="92"/>
      <c r="E17" s="39">
        <v>619</v>
      </c>
      <c r="F17" s="34">
        <v>485</v>
      </c>
      <c r="G17" s="35">
        <f>F17*F50</f>
        <v>3702247.5</v>
      </c>
      <c r="H17" s="36">
        <v>532.4</v>
      </c>
      <c r="I17" s="37">
        <v>159</v>
      </c>
      <c r="J17" s="35">
        <f>I17*F50</f>
        <v>1213726.5</v>
      </c>
      <c r="K17" s="36">
        <v>142.3</v>
      </c>
      <c r="L17" s="37">
        <v>40</v>
      </c>
      <c r="M17" s="35">
        <f>L17*G50</f>
        <v>335874.80000000005</v>
      </c>
      <c r="N17" s="36">
        <v>646.5</v>
      </c>
      <c r="O17" s="37">
        <v>320</v>
      </c>
      <c r="P17" s="35">
        <f>O17*G50</f>
        <v>2686998.4000000004</v>
      </c>
      <c r="Q17" s="36">
        <f t="shared" si="1"/>
        <v>1004</v>
      </c>
      <c r="R17" s="36">
        <f t="shared" si="1"/>
        <v>7938847.2</v>
      </c>
      <c r="S17" s="10"/>
      <c r="T17" s="7"/>
      <c r="U17" s="7"/>
    </row>
    <row r="18" spans="1:21" ht="52.5" customHeight="1">
      <c r="A18" s="38"/>
      <c r="B18" s="90" t="s">
        <v>18</v>
      </c>
      <c r="C18" s="91"/>
      <c r="D18" s="92"/>
      <c r="E18" s="39">
        <v>277.52</v>
      </c>
      <c r="F18" s="77">
        <v>220</v>
      </c>
      <c r="G18" s="35">
        <f>F18*F50</f>
        <v>1679370</v>
      </c>
      <c r="H18" s="36">
        <v>129</v>
      </c>
      <c r="I18" s="78">
        <v>130</v>
      </c>
      <c r="J18" s="35">
        <f>I18*F50</f>
        <v>992355</v>
      </c>
      <c r="K18" s="36">
        <v>7.2</v>
      </c>
      <c r="L18" s="78">
        <v>23</v>
      </c>
      <c r="M18" s="35">
        <f>L18*G50</f>
        <v>193128.01</v>
      </c>
      <c r="N18" s="36">
        <v>182.6</v>
      </c>
      <c r="O18" s="78">
        <v>165</v>
      </c>
      <c r="P18" s="35">
        <f>O18*G50</f>
        <v>1385483.55</v>
      </c>
      <c r="Q18" s="36">
        <f>F18+I18+L18+O18</f>
        <v>538</v>
      </c>
      <c r="R18" s="36">
        <f t="shared" si="1"/>
        <v>4250336.56</v>
      </c>
      <c r="S18" s="79"/>
      <c r="T18" s="7"/>
      <c r="U18" s="7"/>
    </row>
    <row r="19" spans="1:21" ht="30.75" customHeight="1">
      <c r="A19" s="32">
        <v>2</v>
      </c>
      <c r="B19" s="93" t="s">
        <v>21</v>
      </c>
      <c r="C19" s="94"/>
      <c r="D19" s="95"/>
      <c r="E19" s="39"/>
      <c r="F19" s="61">
        <f>SUM(F20:F23)</f>
        <v>314.5</v>
      </c>
      <c r="G19" s="47">
        <f>SUM(G20:G23)</f>
        <v>2400735.75</v>
      </c>
      <c r="H19" s="47">
        <f>SUM(H20:H21)</f>
        <v>0</v>
      </c>
      <c r="I19" s="62">
        <f aca="true" t="shared" si="2" ref="I19:R19">SUM(I20:I23)</f>
        <v>200</v>
      </c>
      <c r="J19" s="47">
        <f t="shared" si="2"/>
        <v>1526700</v>
      </c>
      <c r="K19" s="47">
        <f t="shared" si="2"/>
        <v>0</v>
      </c>
      <c r="L19" s="63">
        <f t="shared" si="2"/>
        <v>130.5</v>
      </c>
      <c r="M19" s="47">
        <f t="shared" si="2"/>
        <v>1095791.5350000001</v>
      </c>
      <c r="N19" s="47">
        <f t="shared" si="2"/>
        <v>0</v>
      </c>
      <c r="O19" s="63">
        <f t="shared" si="2"/>
        <v>169.5</v>
      </c>
      <c r="P19" s="49">
        <f t="shared" si="2"/>
        <v>1423269.465</v>
      </c>
      <c r="Q19" s="64">
        <f t="shared" si="2"/>
        <v>814.5</v>
      </c>
      <c r="R19" s="47">
        <f t="shared" si="2"/>
        <v>6446496.750000001</v>
      </c>
      <c r="S19" s="10"/>
      <c r="T19" s="7"/>
      <c r="U19" s="7"/>
    </row>
    <row r="20" spans="1:21" ht="30.75" customHeight="1">
      <c r="A20" s="32"/>
      <c r="B20" s="90" t="s">
        <v>40</v>
      </c>
      <c r="C20" s="91"/>
      <c r="D20" s="92"/>
      <c r="E20" s="39"/>
      <c r="F20" s="40">
        <v>210</v>
      </c>
      <c r="G20" s="36">
        <f>F20*F50</f>
        <v>1603035</v>
      </c>
      <c r="H20" s="36"/>
      <c r="I20" s="41">
        <v>134</v>
      </c>
      <c r="J20" s="36">
        <f>I20*F50</f>
        <v>1022889</v>
      </c>
      <c r="K20" s="36"/>
      <c r="L20" s="42">
        <v>92</v>
      </c>
      <c r="M20" s="36">
        <f>L20*G50</f>
        <v>772512.04</v>
      </c>
      <c r="N20" s="36"/>
      <c r="O20" s="41">
        <v>80</v>
      </c>
      <c r="P20" s="35">
        <f>O20*G50</f>
        <v>671749.6000000001</v>
      </c>
      <c r="Q20" s="43">
        <f t="shared" si="1"/>
        <v>516</v>
      </c>
      <c r="R20" s="36">
        <f t="shared" si="1"/>
        <v>4070185.64</v>
      </c>
      <c r="S20" s="10"/>
      <c r="T20" s="7"/>
      <c r="U20" s="7"/>
    </row>
    <row r="21" spans="1:21" ht="30.75" customHeight="1">
      <c r="A21" s="32"/>
      <c r="B21" s="90" t="s">
        <v>41</v>
      </c>
      <c r="C21" s="91"/>
      <c r="D21" s="92"/>
      <c r="E21" s="39"/>
      <c r="F21" s="44">
        <v>17</v>
      </c>
      <c r="G21" s="36">
        <f>F21*F50</f>
        <v>129769.5</v>
      </c>
      <c r="H21" s="36"/>
      <c r="I21" s="41">
        <v>18</v>
      </c>
      <c r="J21" s="35">
        <f>I21*F50</f>
        <v>137403</v>
      </c>
      <c r="K21" s="36"/>
      <c r="L21" s="45">
        <v>17</v>
      </c>
      <c r="M21" s="36">
        <f>L21*G50</f>
        <v>142746.79</v>
      </c>
      <c r="N21" s="36"/>
      <c r="O21" s="41">
        <v>17</v>
      </c>
      <c r="P21" s="35">
        <f>O21*G50</f>
        <v>142746.79</v>
      </c>
      <c r="Q21" s="43">
        <f>F21+I21+L21+O21</f>
        <v>69</v>
      </c>
      <c r="R21" s="36">
        <f t="shared" si="1"/>
        <v>552666.0800000001</v>
      </c>
      <c r="S21" s="10"/>
      <c r="T21" s="7"/>
      <c r="U21" s="7"/>
    </row>
    <row r="22" spans="1:21" ht="24.75" customHeight="1">
      <c r="A22" s="32"/>
      <c r="B22" s="90" t="s">
        <v>43</v>
      </c>
      <c r="C22" s="91"/>
      <c r="D22" s="92"/>
      <c r="E22" s="39"/>
      <c r="F22" s="40">
        <v>17.5</v>
      </c>
      <c r="G22" s="36">
        <f>F22*F50</f>
        <v>133586.25</v>
      </c>
      <c r="H22" s="36"/>
      <c r="I22" s="41">
        <v>18</v>
      </c>
      <c r="J22" s="35">
        <f>I22*F50</f>
        <v>137403</v>
      </c>
      <c r="K22" s="36"/>
      <c r="L22" s="42">
        <v>17.5</v>
      </c>
      <c r="M22" s="36">
        <f>L22*G50</f>
        <v>146945.225</v>
      </c>
      <c r="N22" s="36"/>
      <c r="O22" s="41">
        <v>17.5</v>
      </c>
      <c r="P22" s="35">
        <f>O22*G50</f>
        <v>146945.225</v>
      </c>
      <c r="Q22" s="43">
        <f>F22+I22+L22+O22</f>
        <v>70.5</v>
      </c>
      <c r="R22" s="36">
        <f>G22+J22+M22+P22</f>
        <v>564879.7</v>
      </c>
      <c r="S22" s="10"/>
      <c r="T22" s="7"/>
      <c r="U22" s="7"/>
    </row>
    <row r="23" spans="1:21" ht="23.25" customHeight="1">
      <c r="A23" s="32"/>
      <c r="B23" s="90" t="s">
        <v>42</v>
      </c>
      <c r="C23" s="91"/>
      <c r="D23" s="92"/>
      <c r="E23" s="39"/>
      <c r="F23" s="40">
        <v>70</v>
      </c>
      <c r="G23" s="36">
        <f>F23*F50</f>
        <v>534345</v>
      </c>
      <c r="H23" s="36"/>
      <c r="I23" s="41">
        <v>30</v>
      </c>
      <c r="J23" s="36">
        <f>I23*F50</f>
        <v>229005</v>
      </c>
      <c r="K23" s="36"/>
      <c r="L23" s="42">
        <v>4</v>
      </c>
      <c r="M23" s="36">
        <f>L23*G50</f>
        <v>33587.48</v>
      </c>
      <c r="N23" s="36"/>
      <c r="O23" s="41">
        <v>55</v>
      </c>
      <c r="P23" s="35">
        <f>O23*G50</f>
        <v>461827.85000000003</v>
      </c>
      <c r="Q23" s="43">
        <f>F23+I23+L23+O23</f>
        <v>159</v>
      </c>
      <c r="R23" s="36">
        <f>G23+J23+M23+P23</f>
        <v>1258765.33</v>
      </c>
      <c r="S23" s="10"/>
      <c r="T23" s="7"/>
      <c r="U23" s="7"/>
    </row>
    <row r="24" spans="1:21" ht="39" customHeight="1">
      <c r="A24" s="32">
        <v>3</v>
      </c>
      <c r="B24" s="93" t="s">
        <v>22</v>
      </c>
      <c r="C24" s="94"/>
      <c r="D24" s="95"/>
      <c r="E24" s="39"/>
      <c r="F24" s="58">
        <f>SUM(F25:F29)</f>
        <v>338.5</v>
      </c>
      <c r="G24" s="47">
        <f aca="true" t="shared" si="3" ref="G24:R24">SUM(G25:G29)</f>
        <v>2583939.75</v>
      </c>
      <c r="H24" s="47">
        <f t="shared" si="3"/>
        <v>0</v>
      </c>
      <c r="I24" s="46">
        <f t="shared" si="3"/>
        <v>491.4</v>
      </c>
      <c r="J24" s="47">
        <f t="shared" si="3"/>
        <v>3751101.9</v>
      </c>
      <c r="K24" s="47">
        <f t="shared" si="3"/>
        <v>0</v>
      </c>
      <c r="L24" s="46">
        <f t="shared" si="3"/>
        <v>1821.9</v>
      </c>
      <c r="M24" s="47">
        <f t="shared" si="3"/>
        <v>15298257.453000002</v>
      </c>
      <c r="N24" s="47">
        <f t="shared" si="3"/>
        <v>0</v>
      </c>
      <c r="O24" s="46">
        <f t="shared" si="3"/>
        <v>1330.7</v>
      </c>
      <c r="P24" s="49">
        <f t="shared" si="3"/>
        <v>11173714.909000002</v>
      </c>
      <c r="Q24" s="47">
        <f t="shared" si="3"/>
        <v>3982.5</v>
      </c>
      <c r="R24" s="47">
        <f t="shared" si="3"/>
        <v>32807014.012000002</v>
      </c>
      <c r="S24" s="10"/>
      <c r="T24" s="7"/>
      <c r="U24" s="7"/>
    </row>
    <row r="25" spans="1:21" ht="24.75" customHeight="1">
      <c r="A25" s="115"/>
      <c r="B25" s="121" t="s">
        <v>23</v>
      </c>
      <c r="C25" s="122"/>
      <c r="D25" s="123"/>
      <c r="E25" s="39"/>
      <c r="F25" s="131">
        <v>37.5</v>
      </c>
      <c r="G25" s="129">
        <f>F25*F50</f>
        <v>286256.25</v>
      </c>
      <c r="H25" s="36"/>
      <c r="I25" s="119">
        <v>11.4</v>
      </c>
      <c r="J25" s="129">
        <f>I25*F50</f>
        <v>87021.90000000001</v>
      </c>
      <c r="K25" s="36"/>
      <c r="L25" s="119">
        <v>0.9</v>
      </c>
      <c r="M25" s="129">
        <f>L25*G50</f>
        <v>7557.183000000001</v>
      </c>
      <c r="N25" s="36"/>
      <c r="O25" s="119">
        <v>35.7</v>
      </c>
      <c r="P25" s="117">
        <f>O25*G50</f>
        <v>299768.2590000001</v>
      </c>
      <c r="Q25" s="129">
        <f aca="true" t="shared" si="4" ref="Q25:R29">F25+I25+L25+O25</f>
        <v>85.5</v>
      </c>
      <c r="R25" s="129">
        <f>G25+J25+M25+P25</f>
        <v>680603.5920000002</v>
      </c>
      <c r="S25" s="10"/>
      <c r="T25" s="7"/>
      <c r="U25" s="7"/>
    </row>
    <row r="26" spans="1:21" ht="34.5" customHeight="1" hidden="1">
      <c r="A26" s="116"/>
      <c r="B26" s="124"/>
      <c r="C26" s="125"/>
      <c r="D26" s="126"/>
      <c r="E26" s="39"/>
      <c r="F26" s="132"/>
      <c r="G26" s="130"/>
      <c r="H26" s="36"/>
      <c r="I26" s="120"/>
      <c r="J26" s="130"/>
      <c r="K26" s="36"/>
      <c r="L26" s="120"/>
      <c r="M26" s="130"/>
      <c r="N26" s="36"/>
      <c r="O26" s="120"/>
      <c r="P26" s="118"/>
      <c r="Q26" s="130"/>
      <c r="R26" s="130"/>
      <c r="S26" s="10"/>
      <c r="T26" s="7"/>
      <c r="U26" s="7"/>
    </row>
    <row r="27" spans="1:21" ht="32.25" customHeight="1" hidden="1">
      <c r="A27" s="38"/>
      <c r="B27" s="90" t="s">
        <v>24</v>
      </c>
      <c r="C27" s="91"/>
      <c r="D27" s="92"/>
      <c r="E27" s="39"/>
      <c r="F27" s="34"/>
      <c r="G27" s="36">
        <f>F27*F50</f>
        <v>0</v>
      </c>
      <c r="H27" s="36"/>
      <c r="I27" s="37"/>
      <c r="J27" s="36">
        <f>I27*F50</f>
        <v>0</v>
      </c>
      <c r="K27" s="36"/>
      <c r="L27" s="37"/>
      <c r="M27" s="36">
        <f>L27*G50</f>
        <v>0</v>
      </c>
      <c r="N27" s="36"/>
      <c r="O27" s="37"/>
      <c r="P27" s="35">
        <f>O27*G50</f>
        <v>0</v>
      </c>
      <c r="Q27" s="36">
        <f t="shared" si="4"/>
        <v>0</v>
      </c>
      <c r="R27" s="36">
        <f t="shared" si="4"/>
        <v>0</v>
      </c>
      <c r="S27" s="10"/>
      <c r="T27" s="7"/>
      <c r="U27" s="7"/>
    </row>
    <row r="28" spans="1:21" ht="29.25" customHeight="1">
      <c r="A28" s="38"/>
      <c r="B28" s="90" t="s">
        <v>38</v>
      </c>
      <c r="C28" s="91"/>
      <c r="D28" s="92"/>
      <c r="E28" s="39"/>
      <c r="F28" s="34">
        <v>31</v>
      </c>
      <c r="G28" s="36">
        <f>F28*F50</f>
        <v>236638.5</v>
      </c>
      <c r="H28" s="36"/>
      <c r="I28" s="37">
        <v>100</v>
      </c>
      <c r="J28" s="36">
        <f>I28*F50</f>
        <v>763350</v>
      </c>
      <c r="K28" s="36"/>
      <c r="L28" s="37">
        <v>71</v>
      </c>
      <c r="M28" s="36">
        <f>L28*G50</f>
        <v>596177.77</v>
      </c>
      <c r="N28" s="36"/>
      <c r="O28" s="37">
        <v>70</v>
      </c>
      <c r="P28" s="35">
        <f>O28*G50</f>
        <v>587780.9</v>
      </c>
      <c r="Q28" s="36">
        <f t="shared" si="4"/>
        <v>272</v>
      </c>
      <c r="R28" s="36">
        <f t="shared" si="4"/>
        <v>2183947.17</v>
      </c>
      <c r="S28" s="10"/>
      <c r="T28" s="7"/>
      <c r="U28" s="7"/>
    </row>
    <row r="29" spans="1:21" ht="29.25" customHeight="1">
      <c r="A29" s="38"/>
      <c r="B29" s="90" t="s">
        <v>39</v>
      </c>
      <c r="C29" s="91"/>
      <c r="D29" s="92"/>
      <c r="E29" s="39"/>
      <c r="F29" s="34">
        <v>270</v>
      </c>
      <c r="G29" s="36">
        <f>F29*F50</f>
        <v>2061045</v>
      </c>
      <c r="H29" s="36"/>
      <c r="I29" s="37">
        <v>380</v>
      </c>
      <c r="J29" s="36">
        <f>I29*F50</f>
        <v>2900730</v>
      </c>
      <c r="K29" s="36"/>
      <c r="L29" s="37">
        <v>1750</v>
      </c>
      <c r="M29" s="36">
        <f>L29*G50</f>
        <v>14694522.500000002</v>
      </c>
      <c r="N29" s="36"/>
      <c r="O29" s="37">
        <v>1225</v>
      </c>
      <c r="P29" s="35">
        <f>O29*G50</f>
        <v>10286165.750000002</v>
      </c>
      <c r="Q29" s="36">
        <f t="shared" si="4"/>
        <v>3625</v>
      </c>
      <c r="R29" s="36">
        <f t="shared" si="4"/>
        <v>29942463.25</v>
      </c>
      <c r="S29" s="10"/>
      <c r="T29" s="7"/>
      <c r="U29" s="7"/>
    </row>
    <row r="30" spans="1:21" ht="56.25" customHeight="1">
      <c r="A30" s="32">
        <v>4</v>
      </c>
      <c r="B30" s="93" t="s">
        <v>25</v>
      </c>
      <c r="C30" s="94"/>
      <c r="D30" s="95"/>
      <c r="E30" s="39"/>
      <c r="F30" s="65">
        <f>F31+F32+F33+F34+F35</f>
        <v>566</v>
      </c>
      <c r="G30" s="47">
        <f>G31+G32+G33+G34+G35</f>
        <v>4320561</v>
      </c>
      <c r="H30" s="47"/>
      <c r="I30" s="46">
        <f>I31+I32+I33+I34+I35</f>
        <v>262</v>
      </c>
      <c r="J30" s="47">
        <f>J31+J32+J33+J34+J35</f>
        <v>1999977</v>
      </c>
      <c r="K30" s="47"/>
      <c r="L30" s="46">
        <f>L31+L32+L33+L34+L35</f>
        <v>151</v>
      </c>
      <c r="M30" s="47">
        <f>M31+M32+M33+M34+M35</f>
        <v>1267927.37</v>
      </c>
      <c r="N30" s="47"/>
      <c r="O30" s="46">
        <f>O31+O32+O33+O34+O35</f>
        <v>393</v>
      </c>
      <c r="P30" s="49">
        <f>P31+P32+P33+P34+P35</f>
        <v>3299969.9100000006</v>
      </c>
      <c r="Q30" s="47">
        <f>SUM(Q31:Q35)</f>
        <v>1372</v>
      </c>
      <c r="R30" s="47">
        <f>R31+R32+R33+R34+R35</f>
        <v>10888435.279999997</v>
      </c>
      <c r="S30" s="10"/>
      <c r="T30" s="7"/>
      <c r="U30" s="7"/>
    </row>
    <row r="31" spans="1:21" ht="33" customHeight="1">
      <c r="A31" s="38"/>
      <c r="B31" s="90" t="s">
        <v>26</v>
      </c>
      <c r="C31" s="91"/>
      <c r="D31" s="92"/>
      <c r="E31" s="39"/>
      <c r="F31" s="34">
        <v>28</v>
      </c>
      <c r="G31" s="36">
        <f>F31*F50</f>
        <v>213738</v>
      </c>
      <c r="H31" s="36"/>
      <c r="I31" s="37">
        <v>28</v>
      </c>
      <c r="J31" s="36">
        <f>I31*F50</f>
        <v>213738</v>
      </c>
      <c r="K31" s="36"/>
      <c r="L31" s="37">
        <v>28</v>
      </c>
      <c r="M31" s="36">
        <f>L31*G50</f>
        <v>235112.36000000002</v>
      </c>
      <c r="N31" s="36"/>
      <c r="O31" s="37">
        <v>28</v>
      </c>
      <c r="P31" s="35">
        <f>O31*G50</f>
        <v>235112.36000000002</v>
      </c>
      <c r="Q31" s="36">
        <f aca="true" t="shared" si="5" ref="Q31:R35">F31+I31+L31+O31</f>
        <v>112</v>
      </c>
      <c r="R31" s="36">
        <f t="shared" si="5"/>
        <v>897700.72</v>
      </c>
      <c r="S31" s="10"/>
      <c r="T31" s="7"/>
      <c r="U31" s="7"/>
    </row>
    <row r="32" spans="1:21" ht="28.5" customHeight="1">
      <c r="A32" s="38"/>
      <c r="B32" s="90" t="s">
        <v>27</v>
      </c>
      <c r="C32" s="91"/>
      <c r="D32" s="92"/>
      <c r="E32" s="39"/>
      <c r="F32" s="34">
        <v>360</v>
      </c>
      <c r="G32" s="36">
        <f>F32*F50</f>
        <v>2748060</v>
      </c>
      <c r="H32" s="36"/>
      <c r="I32" s="37">
        <v>110</v>
      </c>
      <c r="J32" s="36">
        <f>I32*F50</f>
        <v>839685</v>
      </c>
      <c r="K32" s="36"/>
      <c r="L32" s="37">
        <v>20</v>
      </c>
      <c r="M32" s="36">
        <f>L32*G50</f>
        <v>167937.40000000002</v>
      </c>
      <c r="N32" s="36"/>
      <c r="O32" s="37">
        <v>210</v>
      </c>
      <c r="P32" s="35">
        <f>O32*G50</f>
        <v>1763342.7000000002</v>
      </c>
      <c r="Q32" s="36">
        <f t="shared" si="5"/>
        <v>700</v>
      </c>
      <c r="R32" s="36">
        <f t="shared" si="5"/>
        <v>5519025.1</v>
      </c>
      <c r="S32" s="10"/>
      <c r="T32" s="7"/>
      <c r="U32" s="7"/>
    </row>
    <row r="33" spans="1:21" ht="26.25" customHeight="1">
      <c r="A33" s="38"/>
      <c r="B33" s="90" t="s">
        <v>28</v>
      </c>
      <c r="C33" s="91"/>
      <c r="D33" s="92"/>
      <c r="E33" s="39"/>
      <c r="F33" s="34">
        <v>93</v>
      </c>
      <c r="G33" s="36">
        <f>F33*F50</f>
        <v>709915.5</v>
      </c>
      <c r="H33" s="36"/>
      <c r="I33" s="37">
        <v>92</v>
      </c>
      <c r="J33" s="36">
        <f>I33*F50</f>
        <v>702282</v>
      </c>
      <c r="K33" s="36"/>
      <c r="L33" s="37">
        <v>92</v>
      </c>
      <c r="M33" s="36">
        <f>L33*G50</f>
        <v>772512.04</v>
      </c>
      <c r="N33" s="36"/>
      <c r="O33" s="37">
        <v>92</v>
      </c>
      <c r="P33" s="35">
        <f>O33*G50</f>
        <v>772512.04</v>
      </c>
      <c r="Q33" s="36">
        <f t="shared" si="5"/>
        <v>369</v>
      </c>
      <c r="R33" s="36">
        <f t="shared" si="5"/>
        <v>2957221.58</v>
      </c>
      <c r="S33" s="10"/>
      <c r="T33" s="7"/>
      <c r="U33" s="7"/>
    </row>
    <row r="34" spans="1:21" ht="25.5" customHeight="1">
      <c r="A34" s="38"/>
      <c r="B34" s="90" t="s">
        <v>19</v>
      </c>
      <c r="C34" s="91"/>
      <c r="D34" s="92"/>
      <c r="E34" s="39">
        <v>112.1</v>
      </c>
      <c r="F34" s="34">
        <v>75</v>
      </c>
      <c r="G34" s="36">
        <f>F34*F50</f>
        <v>572512.5</v>
      </c>
      <c r="H34" s="36"/>
      <c r="I34" s="37">
        <v>25</v>
      </c>
      <c r="J34" s="36">
        <f>I34*F50</f>
        <v>190837.5</v>
      </c>
      <c r="K34" s="36"/>
      <c r="L34" s="37">
        <v>4</v>
      </c>
      <c r="M34" s="36">
        <f>L34*G50</f>
        <v>33587.48</v>
      </c>
      <c r="N34" s="36"/>
      <c r="O34" s="37">
        <v>56</v>
      </c>
      <c r="P34" s="35">
        <f>O34*G50</f>
        <v>470224.72000000003</v>
      </c>
      <c r="Q34" s="36">
        <f t="shared" si="5"/>
        <v>160</v>
      </c>
      <c r="R34" s="36">
        <f t="shared" si="5"/>
        <v>1267162.2</v>
      </c>
      <c r="S34" s="10"/>
      <c r="T34" s="7"/>
      <c r="U34" s="7"/>
    </row>
    <row r="35" spans="1:21" ht="25.5" customHeight="1">
      <c r="A35" s="38"/>
      <c r="B35" s="90" t="s">
        <v>46</v>
      </c>
      <c r="C35" s="91"/>
      <c r="D35" s="92"/>
      <c r="E35" s="39"/>
      <c r="F35" s="34">
        <v>10</v>
      </c>
      <c r="G35" s="36">
        <f>F35*F50</f>
        <v>76335</v>
      </c>
      <c r="H35" s="36"/>
      <c r="I35" s="37">
        <v>7</v>
      </c>
      <c r="J35" s="36">
        <f>I35*F50</f>
        <v>53434.5</v>
      </c>
      <c r="K35" s="36"/>
      <c r="L35" s="37">
        <v>7</v>
      </c>
      <c r="M35" s="36">
        <f>L35*G50</f>
        <v>58778.090000000004</v>
      </c>
      <c r="N35" s="36"/>
      <c r="O35" s="37">
        <v>7</v>
      </c>
      <c r="P35" s="35">
        <f>O35*G50</f>
        <v>58778.090000000004</v>
      </c>
      <c r="Q35" s="36">
        <f t="shared" si="5"/>
        <v>31</v>
      </c>
      <c r="R35" s="36">
        <f t="shared" si="5"/>
        <v>247325.68</v>
      </c>
      <c r="S35" s="10"/>
      <c r="T35" s="7"/>
      <c r="U35" s="7"/>
    </row>
    <row r="36" spans="1:21" ht="28.5" customHeight="1">
      <c r="A36" s="32">
        <v>5</v>
      </c>
      <c r="B36" s="93" t="s">
        <v>29</v>
      </c>
      <c r="C36" s="94"/>
      <c r="D36" s="95"/>
      <c r="E36" s="39"/>
      <c r="F36" s="58">
        <f>F37+F38+F39</f>
        <v>541</v>
      </c>
      <c r="G36" s="47">
        <f>G37+G38+G39</f>
        <v>4129723.5</v>
      </c>
      <c r="H36" s="47"/>
      <c r="I36" s="46">
        <f>I37+I38+I39</f>
        <v>170</v>
      </c>
      <c r="J36" s="47">
        <f>J37+J38+J39</f>
        <v>1297695</v>
      </c>
      <c r="K36" s="47"/>
      <c r="L36" s="46">
        <f>L37+L38+L39</f>
        <v>46</v>
      </c>
      <c r="M36" s="47">
        <f>M37+M38+M39</f>
        <v>386256.02</v>
      </c>
      <c r="N36" s="47"/>
      <c r="O36" s="46">
        <f>O37+O38+O39</f>
        <v>390</v>
      </c>
      <c r="P36" s="49">
        <f>P37+P38+P39</f>
        <v>3274779.3000000003</v>
      </c>
      <c r="Q36" s="47">
        <f>Q37+Q38+Q39</f>
        <v>1147</v>
      </c>
      <c r="R36" s="47">
        <f>R37+R38+R39</f>
        <v>9088453.82</v>
      </c>
      <c r="S36" s="10"/>
      <c r="T36" s="7"/>
      <c r="U36" s="7"/>
    </row>
    <row r="37" spans="1:21" ht="27" customHeight="1">
      <c r="A37" s="38"/>
      <c r="B37" s="98" t="s">
        <v>44</v>
      </c>
      <c r="C37" s="99"/>
      <c r="D37" s="100"/>
      <c r="E37" s="39"/>
      <c r="F37" s="34">
        <v>85</v>
      </c>
      <c r="G37" s="36">
        <f>F37*F50</f>
        <v>648847.5</v>
      </c>
      <c r="H37" s="36"/>
      <c r="I37" s="37">
        <v>30</v>
      </c>
      <c r="J37" s="36">
        <f>I37*F50</f>
        <v>229005</v>
      </c>
      <c r="K37" s="36"/>
      <c r="L37" s="37">
        <v>6</v>
      </c>
      <c r="M37" s="36">
        <f>L37*G50</f>
        <v>50381.22</v>
      </c>
      <c r="N37" s="36"/>
      <c r="O37" s="37">
        <v>50</v>
      </c>
      <c r="P37" s="35">
        <f>O37*G50</f>
        <v>419843.50000000006</v>
      </c>
      <c r="Q37" s="36">
        <f>F37+I37+L37+O37</f>
        <v>171</v>
      </c>
      <c r="R37" s="36">
        <f>G37+J37+M37+P37</f>
        <v>1348077.22</v>
      </c>
      <c r="S37" s="10"/>
      <c r="T37" s="7"/>
      <c r="U37" s="7"/>
    </row>
    <row r="38" spans="1:21" ht="27" customHeight="1">
      <c r="A38" s="38"/>
      <c r="B38" s="90" t="s">
        <v>30</v>
      </c>
      <c r="C38" s="91"/>
      <c r="D38" s="92"/>
      <c r="E38" s="39"/>
      <c r="F38" s="34">
        <v>160</v>
      </c>
      <c r="G38" s="35">
        <f>F38*F50</f>
        <v>1221360</v>
      </c>
      <c r="H38" s="36"/>
      <c r="I38" s="37">
        <v>60</v>
      </c>
      <c r="J38" s="35">
        <f>I38*F50</f>
        <v>458010</v>
      </c>
      <c r="K38" s="36"/>
      <c r="L38" s="37">
        <v>20</v>
      </c>
      <c r="M38" s="35">
        <f>L38*G50</f>
        <v>167937.40000000002</v>
      </c>
      <c r="N38" s="36"/>
      <c r="O38" s="37">
        <v>140</v>
      </c>
      <c r="P38" s="35">
        <f>O38*G50</f>
        <v>1175561.8</v>
      </c>
      <c r="Q38" s="36">
        <f>F38+I38+L38+O38</f>
        <v>380</v>
      </c>
      <c r="R38" s="35">
        <f>G38+J38+M38+P38</f>
        <v>3022869.2</v>
      </c>
      <c r="S38" s="10"/>
      <c r="T38" s="7"/>
      <c r="U38" s="7"/>
    </row>
    <row r="39" spans="1:21" ht="27" customHeight="1">
      <c r="A39" s="38"/>
      <c r="B39" s="90" t="s">
        <v>32</v>
      </c>
      <c r="C39" s="91"/>
      <c r="D39" s="92"/>
      <c r="E39" s="39"/>
      <c r="F39" s="34">
        <v>296</v>
      </c>
      <c r="G39" s="36">
        <f>SUM(F39)*F50</f>
        <v>2259516</v>
      </c>
      <c r="H39" s="36"/>
      <c r="I39" s="37">
        <v>80</v>
      </c>
      <c r="J39" s="36">
        <f>SUM(I39)*F50</f>
        <v>610680</v>
      </c>
      <c r="K39" s="36"/>
      <c r="L39" s="37">
        <v>20</v>
      </c>
      <c r="M39" s="36">
        <f>SUM(L39)*G50</f>
        <v>167937.40000000002</v>
      </c>
      <c r="N39" s="36"/>
      <c r="O39" s="37">
        <v>200</v>
      </c>
      <c r="P39" s="35">
        <f>SUM(O39)*G50</f>
        <v>1679374.0000000002</v>
      </c>
      <c r="Q39" s="36">
        <f>F39+I39+L39+O39</f>
        <v>596</v>
      </c>
      <c r="R39" s="36">
        <f>SUM(G39)+J39+M39+P39</f>
        <v>4717507.4</v>
      </c>
      <c r="S39" s="10"/>
      <c r="T39" s="7"/>
      <c r="U39" s="7"/>
    </row>
    <row r="40" spans="1:21" ht="27" customHeight="1">
      <c r="A40" s="32">
        <v>6</v>
      </c>
      <c r="B40" s="93" t="s">
        <v>31</v>
      </c>
      <c r="C40" s="94"/>
      <c r="D40" s="95"/>
      <c r="E40" s="39"/>
      <c r="F40" s="61">
        <f>SUM(F41:F42)</f>
        <v>192.53</v>
      </c>
      <c r="G40" s="47">
        <f>SUM(G41:G42)</f>
        <v>1469677.7550000001</v>
      </c>
      <c r="H40" s="47"/>
      <c r="I40" s="62">
        <f>SUM(I41:I42)</f>
        <v>130.65</v>
      </c>
      <c r="J40" s="47">
        <f>SUM(J41:J42)</f>
        <v>997316.775</v>
      </c>
      <c r="K40" s="47"/>
      <c r="L40" s="82">
        <f>SUM(L41:L42)</f>
        <v>96.437</v>
      </c>
      <c r="M40" s="47">
        <f>SUM(M41:M42)</f>
        <v>809768.95219</v>
      </c>
      <c r="N40" s="47"/>
      <c r="O40" s="62">
        <f>SUM(O41:O42)</f>
        <v>216.71</v>
      </c>
      <c r="P40" s="49">
        <f>P41+P42</f>
        <v>1819685.6977000001</v>
      </c>
      <c r="Q40" s="47">
        <f>SUM(Q41:Q42)</f>
        <v>636.327</v>
      </c>
      <c r="R40" s="47">
        <f>SUM(R41:R42)</f>
        <v>5096449.17989</v>
      </c>
      <c r="S40" s="10"/>
      <c r="T40" s="7"/>
      <c r="U40" s="7"/>
    </row>
    <row r="41" spans="1:21" ht="27" customHeight="1">
      <c r="A41" s="38"/>
      <c r="B41" s="90" t="s">
        <v>37</v>
      </c>
      <c r="C41" s="91"/>
      <c r="D41" s="92"/>
      <c r="E41" s="39"/>
      <c r="F41" s="40">
        <v>186.53</v>
      </c>
      <c r="G41" s="36">
        <f>SUM(F41)*F50</f>
        <v>1423876.7550000001</v>
      </c>
      <c r="H41" s="36"/>
      <c r="I41" s="41">
        <v>124.65</v>
      </c>
      <c r="J41" s="36">
        <f>SUM(I41)*F50</f>
        <v>951515.775</v>
      </c>
      <c r="K41" s="36"/>
      <c r="L41" s="66">
        <v>90.437</v>
      </c>
      <c r="M41" s="36">
        <f>L41*G50</f>
        <v>759387.73219</v>
      </c>
      <c r="N41" s="36"/>
      <c r="O41" s="41">
        <v>210.71</v>
      </c>
      <c r="P41" s="35">
        <f>SUM(O41)*G50</f>
        <v>1769304.4777000002</v>
      </c>
      <c r="Q41" s="36">
        <f>F41+I41+L41+O41</f>
        <v>612.327</v>
      </c>
      <c r="R41" s="36">
        <f>SUM(G41)+J41+M41+P41</f>
        <v>4904084.73989</v>
      </c>
      <c r="S41" s="10"/>
      <c r="T41" s="7"/>
      <c r="U41" s="7"/>
    </row>
    <row r="42" spans="1:21" ht="27" customHeight="1">
      <c r="A42" s="38"/>
      <c r="B42" s="90" t="s">
        <v>36</v>
      </c>
      <c r="C42" s="91"/>
      <c r="D42" s="92"/>
      <c r="E42" s="39"/>
      <c r="F42" s="40">
        <v>6</v>
      </c>
      <c r="G42" s="36">
        <f>SUM(F42)*F50</f>
        <v>45801</v>
      </c>
      <c r="H42" s="36"/>
      <c r="I42" s="41">
        <v>6</v>
      </c>
      <c r="J42" s="36">
        <f>SUM(I42)*F50</f>
        <v>45801</v>
      </c>
      <c r="K42" s="36"/>
      <c r="L42" s="41">
        <v>6</v>
      </c>
      <c r="M42" s="36">
        <f>SUM(L42)*G50</f>
        <v>50381.22</v>
      </c>
      <c r="N42" s="36"/>
      <c r="O42" s="41">
        <v>6</v>
      </c>
      <c r="P42" s="35">
        <f>SUM(O42)*G50</f>
        <v>50381.22</v>
      </c>
      <c r="Q42" s="36">
        <f>F42+I42+L42+O42</f>
        <v>24</v>
      </c>
      <c r="R42" s="36">
        <f>SUM(G42)+J42+M42+P42</f>
        <v>192364.44</v>
      </c>
      <c r="S42" s="10"/>
      <c r="T42" s="7"/>
      <c r="U42" s="7"/>
    </row>
    <row r="43" spans="1:21" ht="27" customHeight="1">
      <c r="A43" s="32">
        <v>7</v>
      </c>
      <c r="B43" s="101" t="s">
        <v>33</v>
      </c>
      <c r="C43" s="102"/>
      <c r="D43" s="103"/>
      <c r="E43" s="39"/>
      <c r="F43" s="61">
        <f>F44+F45+F46</f>
        <v>419.7</v>
      </c>
      <c r="G43" s="47">
        <f>G44+G45+G46</f>
        <v>3203779.9499999997</v>
      </c>
      <c r="H43" s="47">
        <f>SUM(H44:H45)</f>
        <v>0</v>
      </c>
      <c r="I43" s="62">
        <f>I44+I45+I46</f>
        <v>104.17999999999999</v>
      </c>
      <c r="J43" s="47">
        <f>J44+J45+J46</f>
        <v>795258.03</v>
      </c>
      <c r="K43" s="47">
        <f>SUM(K44:K45)</f>
        <v>0</v>
      </c>
      <c r="L43" s="62">
        <f>L44+L45+L46</f>
        <v>26.62</v>
      </c>
      <c r="M43" s="47">
        <f>M44+M45+M46</f>
        <v>223524.67940000002</v>
      </c>
      <c r="N43" s="47">
        <f>SUM(N44:N45)</f>
        <v>0</v>
      </c>
      <c r="O43" s="62">
        <f>O44+O45+O46</f>
        <v>335.40000000000003</v>
      </c>
      <c r="P43" s="49">
        <f>P44+P45+P46</f>
        <v>2816310.1980000003</v>
      </c>
      <c r="Q43" s="49">
        <f>Q44+Q45+Q46</f>
        <v>885.9</v>
      </c>
      <c r="R43" s="47">
        <f>R44+R45+R46</f>
        <v>7038872.857400001</v>
      </c>
      <c r="S43" s="10"/>
      <c r="T43" s="7"/>
      <c r="U43" s="7"/>
    </row>
    <row r="44" spans="1:21" ht="27" customHeight="1">
      <c r="A44" s="32"/>
      <c r="B44" s="90" t="s">
        <v>34</v>
      </c>
      <c r="C44" s="91"/>
      <c r="D44" s="92"/>
      <c r="E44" s="39"/>
      <c r="F44" s="40">
        <v>23.8</v>
      </c>
      <c r="G44" s="36">
        <f>SUM(F44)*F50</f>
        <v>181677.30000000002</v>
      </c>
      <c r="H44" s="36"/>
      <c r="I44" s="41">
        <v>4.8</v>
      </c>
      <c r="J44" s="36">
        <f>SUM(I44)*F50</f>
        <v>36640.799999999996</v>
      </c>
      <c r="K44" s="36"/>
      <c r="L44" s="41">
        <v>2.12</v>
      </c>
      <c r="M44" s="36">
        <f>SUM(L44)*G50</f>
        <v>17801.364400000002</v>
      </c>
      <c r="N44" s="36"/>
      <c r="O44" s="41">
        <v>5.3</v>
      </c>
      <c r="P44" s="35">
        <f>SUM(O44)*G50</f>
        <v>44503.411</v>
      </c>
      <c r="Q44" s="35">
        <f>F44+I44+L44+O44</f>
        <v>36.02</v>
      </c>
      <c r="R44" s="36">
        <f>SUM(G44)+J44+M44+P44</f>
        <v>280622.8754</v>
      </c>
      <c r="S44" s="10"/>
      <c r="T44" s="7"/>
      <c r="U44" s="7"/>
    </row>
    <row r="45" spans="1:21" ht="27" customHeight="1">
      <c r="A45" s="32"/>
      <c r="B45" s="90" t="s">
        <v>35</v>
      </c>
      <c r="C45" s="91"/>
      <c r="D45" s="92"/>
      <c r="E45" s="39"/>
      <c r="F45" s="40">
        <v>386.9</v>
      </c>
      <c r="G45" s="36">
        <f>SUM(F45)*F50</f>
        <v>2953401.15</v>
      </c>
      <c r="H45" s="36"/>
      <c r="I45" s="41">
        <v>90.38</v>
      </c>
      <c r="J45" s="36">
        <f>SUM(I45)*F50</f>
        <v>689915.73</v>
      </c>
      <c r="K45" s="36"/>
      <c r="L45" s="41">
        <v>15.5</v>
      </c>
      <c r="M45" s="36">
        <f>SUM(L45)*G50</f>
        <v>130151.48500000002</v>
      </c>
      <c r="N45" s="36"/>
      <c r="O45" s="41">
        <v>321.1</v>
      </c>
      <c r="P45" s="35">
        <f>SUM(O45)*G50</f>
        <v>2696234.9570000004</v>
      </c>
      <c r="Q45" s="35">
        <f>F45+I45+L45+O45</f>
        <v>813.88</v>
      </c>
      <c r="R45" s="36">
        <f>SUM(G45)+J45+M45+P45</f>
        <v>6469703.322000001</v>
      </c>
      <c r="S45" s="10"/>
      <c r="T45" s="7"/>
      <c r="U45" s="7"/>
    </row>
    <row r="46" spans="1:21" ht="27" customHeight="1">
      <c r="A46" s="32"/>
      <c r="B46" s="90" t="s">
        <v>45</v>
      </c>
      <c r="C46" s="91"/>
      <c r="D46" s="92"/>
      <c r="E46" s="39"/>
      <c r="F46" s="40">
        <v>9</v>
      </c>
      <c r="G46" s="36">
        <f>F46*F50</f>
        <v>68701.5</v>
      </c>
      <c r="H46" s="36"/>
      <c r="I46" s="41">
        <v>9</v>
      </c>
      <c r="J46" s="36">
        <f>I46*F50</f>
        <v>68701.5</v>
      </c>
      <c r="K46" s="36"/>
      <c r="L46" s="41">
        <v>9</v>
      </c>
      <c r="M46" s="36">
        <f>L46*G50</f>
        <v>75571.83</v>
      </c>
      <c r="N46" s="36"/>
      <c r="O46" s="41">
        <v>9</v>
      </c>
      <c r="P46" s="35">
        <f>G50*O46</f>
        <v>75571.83</v>
      </c>
      <c r="Q46" s="35">
        <f>F46+I46+L46+O46</f>
        <v>36</v>
      </c>
      <c r="R46" s="36">
        <f>SUM(G46)+J46+M46+P46</f>
        <v>288546.66000000003</v>
      </c>
      <c r="S46" s="10"/>
      <c r="T46" s="7"/>
      <c r="U46" s="7"/>
    </row>
    <row r="47" spans="1:20" ht="26.25" customHeight="1">
      <c r="A47" s="38"/>
      <c r="B47" s="136" t="s">
        <v>11</v>
      </c>
      <c r="C47" s="137"/>
      <c r="D47" s="138"/>
      <c r="E47" s="33" t="e">
        <f>#REF!+#REF!+#REF!+E13+E14+E15+E16+E17+E18+E34+#REF!+#REF!+#REF!</f>
        <v>#REF!</v>
      </c>
      <c r="F47" s="46">
        <f>F12+F19+F24+F30+F36+F40+F43</f>
        <v>4355.2300000000005</v>
      </c>
      <c r="G47" s="47">
        <f>G12+G19+G24+G30+G36+G40+G43</f>
        <v>33245648.205</v>
      </c>
      <c r="H47" s="47" t="e">
        <f>#REF!+H12+H19+H24+H30+H36+H40+H43</f>
        <v>#REF!</v>
      </c>
      <c r="I47" s="46">
        <f>I12+I19+I24+I30+I36+I40+I43</f>
        <v>2334.23</v>
      </c>
      <c r="J47" s="47">
        <f>J12+J19+J24+J30+J36+J40+J43</f>
        <v>17818344.705000002</v>
      </c>
      <c r="K47" s="47" t="e">
        <f>#REF!+K12+K19+K24+K30+K36+K40+K43</f>
        <v>#REF!</v>
      </c>
      <c r="L47" s="83">
        <f>L12+L19+L24+L30+L36+L40+L43</f>
        <v>2627.457</v>
      </c>
      <c r="M47" s="47">
        <f>M12+M19+M24+M30+M36+M40+M43</f>
        <v>22062414.859590005</v>
      </c>
      <c r="N47" s="47" t="e">
        <f>#REF!+N12+N19+N24+N30+N36+N40+N43</f>
        <v>#REF!</v>
      </c>
      <c r="O47" s="48">
        <f>O12+O19+O24+O30+O36+O40+O43</f>
        <v>4261.3099999999995</v>
      </c>
      <c r="P47" s="49">
        <f>P12+P19+P24+P30+P36+P40+P43</f>
        <v>35781666.099700004</v>
      </c>
      <c r="Q47" s="47">
        <f>Q12+Q19+Q24+Q30+Q36+Q40+Q43</f>
        <v>13578.226999999999</v>
      </c>
      <c r="R47" s="47">
        <f>R12+R19+R24+R30+R36+R40+R43</f>
        <v>108908073.86929</v>
      </c>
      <c r="S47" s="11"/>
      <c r="T47" s="67"/>
    </row>
    <row r="48" spans="1:18" ht="25.5" customHeight="1">
      <c r="A48" s="50"/>
      <c r="B48" s="87" t="s">
        <v>8</v>
      </c>
      <c r="C48" s="88"/>
      <c r="D48" s="89"/>
      <c r="E48" s="104" t="s">
        <v>56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</row>
    <row r="49" spans="1:22" ht="15.75" customHeight="1">
      <c r="A49" s="68"/>
      <c r="B49" s="69"/>
      <c r="C49" s="69"/>
      <c r="D49" s="69"/>
      <c r="E49" s="70"/>
      <c r="F49" s="70"/>
      <c r="G49" s="70"/>
      <c r="H49" s="70"/>
      <c r="I49" s="70"/>
      <c r="J49" s="71"/>
      <c r="K49" s="8"/>
      <c r="L49" s="8"/>
      <c r="M49" s="71"/>
      <c r="N49" s="8"/>
      <c r="O49" s="8"/>
      <c r="P49" s="71"/>
      <c r="Q49" s="8"/>
      <c r="R49" s="71"/>
      <c r="T49" s="6"/>
      <c r="U49" s="6"/>
      <c r="V49" s="6"/>
    </row>
    <row r="50" spans="1:22" ht="57.75" customHeight="1">
      <c r="A50" s="72"/>
      <c r="B50" s="73"/>
      <c r="C50" s="73"/>
      <c r="D50" s="72"/>
      <c r="E50" s="73" t="s">
        <v>9</v>
      </c>
      <c r="F50" s="1">
        <v>7633.5</v>
      </c>
      <c r="G50" s="2">
        <v>8396.87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T50" s="6"/>
      <c r="U50" s="6"/>
      <c r="V50" s="6"/>
    </row>
    <row r="51" spans="4:12" ht="25.5" customHeight="1">
      <c r="D51" s="31"/>
      <c r="E51" s="31"/>
      <c r="G51" s="4"/>
      <c r="H51" s="31"/>
      <c r="I51" s="31"/>
      <c r="J51" s="31"/>
      <c r="K51" s="31"/>
      <c r="L51" s="31"/>
    </row>
    <row r="52" spans="4:12" ht="25.5" customHeight="1">
      <c r="D52" s="31"/>
      <c r="E52" s="31"/>
      <c r="F52" s="31"/>
      <c r="G52" s="31"/>
      <c r="H52" s="31"/>
      <c r="I52" s="31"/>
      <c r="J52" s="31"/>
      <c r="K52" s="31"/>
      <c r="L52" s="31"/>
    </row>
    <row r="53" ht="25.5" customHeight="1"/>
    <row r="54" ht="25.5" customHeight="1">
      <c r="Q54" s="84"/>
    </row>
    <row r="55" spans="1:18" ht="25.5">
      <c r="A55" s="74"/>
      <c r="B55" s="13"/>
      <c r="C55" s="14"/>
      <c r="D55" s="14"/>
      <c r="E55" s="75"/>
      <c r="F55" s="15"/>
      <c r="G55" s="16"/>
      <c r="H55" s="17"/>
      <c r="I55" s="18"/>
      <c r="J55" s="16"/>
      <c r="K55" s="17"/>
      <c r="L55" s="18"/>
      <c r="M55" s="16"/>
      <c r="N55" s="17"/>
      <c r="O55" s="18"/>
      <c r="P55" s="19"/>
      <c r="Q55" s="20"/>
      <c r="R55" s="16"/>
    </row>
    <row r="56" spans="1:18" ht="25.5">
      <c r="A56" s="21"/>
      <c r="B56" s="133"/>
      <c r="C56" s="133"/>
      <c r="D56" s="133"/>
      <c r="E56" s="22"/>
      <c r="F56" s="23"/>
      <c r="G56" s="24"/>
      <c r="H56" s="25"/>
      <c r="I56" s="23"/>
      <c r="J56" s="24"/>
      <c r="K56" s="25"/>
      <c r="L56" s="23"/>
      <c r="M56" s="24"/>
      <c r="N56" s="25"/>
      <c r="O56" s="23"/>
      <c r="P56" s="26"/>
      <c r="Q56" s="25"/>
      <c r="R56" s="24"/>
    </row>
    <row r="57" spans="1:18" ht="25.5">
      <c r="A57" s="27"/>
      <c r="B57" s="134"/>
      <c r="C57" s="134"/>
      <c r="D57" s="134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</row>
    <row r="58" spans="1:18" ht="25.5">
      <c r="A58" s="28"/>
      <c r="B58" s="28"/>
      <c r="C58" s="28"/>
      <c r="D58" s="28"/>
      <c r="E58" s="28"/>
      <c r="F58" s="28"/>
      <c r="G58" s="29"/>
      <c r="H58" s="28"/>
      <c r="I58" s="28"/>
      <c r="J58" s="29"/>
      <c r="K58" s="28"/>
      <c r="L58" s="28"/>
      <c r="M58" s="29"/>
      <c r="N58" s="28"/>
      <c r="O58" s="28"/>
      <c r="P58" s="29"/>
      <c r="Q58" s="28"/>
      <c r="R58" s="29"/>
    </row>
    <row r="59" spans="1:18" ht="25.5">
      <c r="A59" s="28"/>
      <c r="B59" s="28"/>
      <c r="C59" s="28"/>
      <c r="D59" s="28"/>
      <c r="E59" s="28"/>
      <c r="F59" s="28"/>
      <c r="G59" s="29"/>
      <c r="H59" s="28"/>
      <c r="I59" s="28"/>
      <c r="J59" s="29"/>
      <c r="K59" s="28"/>
      <c r="L59" s="28"/>
      <c r="M59" s="29"/>
      <c r="N59" s="28"/>
      <c r="O59" s="28"/>
      <c r="P59" s="29"/>
      <c r="Q59" s="28"/>
      <c r="R59" s="29"/>
    </row>
    <row r="60" spans="1:18" ht="25.5">
      <c r="A60" s="28"/>
      <c r="B60" s="28"/>
      <c r="C60" s="28"/>
      <c r="D60" s="28"/>
      <c r="E60" s="28"/>
      <c r="F60" s="28"/>
      <c r="G60" s="29"/>
      <c r="H60" s="28"/>
      <c r="I60" s="28"/>
      <c r="J60" s="29"/>
      <c r="K60" s="28"/>
      <c r="L60" s="28"/>
      <c r="M60" s="29"/>
      <c r="N60" s="28"/>
      <c r="O60" s="28"/>
      <c r="P60" s="29"/>
      <c r="Q60" s="28"/>
      <c r="R60" s="29"/>
    </row>
    <row r="61" spans="1:18" ht="25.5">
      <c r="A61" s="28"/>
      <c r="B61" s="28"/>
      <c r="C61" s="28"/>
      <c r="D61" s="28"/>
      <c r="E61" s="28"/>
      <c r="F61" s="28"/>
      <c r="G61" s="29"/>
      <c r="H61" s="28"/>
      <c r="I61" s="28"/>
      <c r="J61" s="29"/>
      <c r="K61" s="28"/>
      <c r="L61" s="28"/>
      <c r="M61" s="29"/>
      <c r="N61" s="28"/>
      <c r="O61" s="28"/>
      <c r="P61" s="29"/>
      <c r="Q61" s="28"/>
      <c r="R61" s="29"/>
    </row>
  </sheetData>
  <sheetProtection/>
  <mergeCells count="63">
    <mergeCell ref="B56:D56"/>
    <mergeCell ref="B57:D57"/>
    <mergeCell ref="E57:R57"/>
    <mergeCell ref="B28:D28"/>
    <mergeCell ref="B29:D29"/>
    <mergeCell ref="B30:D30"/>
    <mergeCell ref="B47:D47"/>
    <mergeCell ref="B33:D33"/>
    <mergeCell ref="E48:R48"/>
    <mergeCell ref="B34:D34"/>
    <mergeCell ref="Q25:Q26"/>
    <mergeCell ref="B20:D20"/>
    <mergeCell ref="B21:D21"/>
    <mergeCell ref="R25:R26"/>
    <mergeCell ref="F25:F26"/>
    <mergeCell ref="G25:G26"/>
    <mergeCell ref="I25:I26"/>
    <mergeCell ref="J25:J26"/>
    <mergeCell ref="L25:L26"/>
    <mergeCell ref="M25:M26"/>
    <mergeCell ref="P25:P26"/>
    <mergeCell ref="B16:D16"/>
    <mergeCell ref="B42:D42"/>
    <mergeCell ref="O25:O26"/>
    <mergeCell ref="B25:D26"/>
    <mergeCell ref="A10:A11"/>
    <mergeCell ref="H10:J10"/>
    <mergeCell ref="B19:D19"/>
    <mergeCell ref="B24:D24"/>
    <mergeCell ref="B27:D27"/>
    <mergeCell ref="B44:D44"/>
    <mergeCell ref="B39:D39"/>
    <mergeCell ref="B12:D12"/>
    <mergeCell ref="B17:D17"/>
    <mergeCell ref="B18:D18"/>
    <mergeCell ref="A25:A26"/>
    <mergeCell ref="B15:D15"/>
    <mergeCell ref="E10:G10"/>
    <mergeCell ref="B10:D11"/>
    <mergeCell ref="P2:R2"/>
    <mergeCell ref="P3:R3"/>
    <mergeCell ref="P4:R4"/>
    <mergeCell ref="A9:R9"/>
    <mergeCell ref="B40:D40"/>
    <mergeCell ref="B41:D41"/>
    <mergeCell ref="B45:D45"/>
    <mergeCell ref="K10:M10"/>
    <mergeCell ref="N10:P10"/>
    <mergeCell ref="Q10:R10"/>
    <mergeCell ref="B31:D31"/>
    <mergeCell ref="B32:D32"/>
    <mergeCell ref="B13:D13"/>
    <mergeCell ref="B14:D14"/>
    <mergeCell ref="B48:D48"/>
    <mergeCell ref="B22:D22"/>
    <mergeCell ref="B23:D23"/>
    <mergeCell ref="B36:D36"/>
    <mergeCell ref="A8:R8"/>
    <mergeCell ref="B35:D35"/>
    <mergeCell ref="B38:D38"/>
    <mergeCell ref="B37:D37"/>
    <mergeCell ref="B43:D43"/>
    <mergeCell ref="B46:D46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7" r:id="rId1"/>
  <colBreaks count="1" manualBreakCount="1">
    <brk id="19" max="1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view="pageBreakPreview" zoomScale="50" zoomScaleNormal="85" zoomScaleSheetLayoutView="50" workbookViewId="0" topLeftCell="A22">
      <selection activeCell="A7" sqref="A7:R7"/>
    </sheetView>
  </sheetViews>
  <sheetFormatPr defaultColWidth="9.140625" defaultRowHeight="12.75"/>
  <cols>
    <col min="1" max="1" width="9.00390625" style="4" customWidth="1"/>
    <col min="2" max="2" width="9.140625" style="4" customWidth="1"/>
    <col min="3" max="3" width="21.140625" style="4" customWidth="1"/>
    <col min="4" max="4" width="64.00390625" style="4" customWidth="1"/>
    <col min="5" max="5" width="14.421875" style="4" hidden="1" customWidth="1"/>
    <col min="6" max="6" width="28.7109375" style="4" customWidth="1"/>
    <col min="7" max="7" width="30.8515625" style="9" customWidth="1"/>
    <col min="8" max="8" width="0.2890625" style="4" hidden="1" customWidth="1"/>
    <col min="9" max="9" width="28.28125" style="4" customWidth="1"/>
    <col min="10" max="10" width="30.7109375" style="9" customWidth="1"/>
    <col min="11" max="11" width="9.8515625" style="4" hidden="1" customWidth="1"/>
    <col min="12" max="12" width="25.00390625" style="4" customWidth="1"/>
    <col min="13" max="13" width="27.8515625" style="9" customWidth="1"/>
    <col min="14" max="14" width="9.8515625" style="4" hidden="1" customWidth="1"/>
    <col min="15" max="15" width="25.57421875" style="4" customWidth="1"/>
    <col min="16" max="16" width="29.8515625" style="9" customWidth="1"/>
    <col min="17" max="17" width="28.421875" style="4" customWidth="1"/>
    <col min="18" max="18" width="32.8515625" style="9" customWidth="1"/>
    <col min="19" max="19" width="18.00390625" style="4" customWidth="1"/>
    <col min="20" max="20" width="22.28125" style="4" bestFit="1" customWidth="1"/>
    <col min="21" max="21" width="12.8515625" style="4" customWidth="1"/>
    <col min="22" max="16384" width="9.140625" style="4" customWidth="1"/>
  </cols>
  <sheetData>
    <row r="1" spans="1:22" ht="26.25">
      <c r="A1" s="3"/>
      <c r="B1" s="3"/>
      <c r="C1" s="3"/>
      <c r="D1" s="3"/>
      <c r="E1" s="3"/>
      <c r="F1" s="3"/>
      <c r="G1" s="12"/>
      <c r="H1" s="3"/>
      <c r="I1" s="3"/>
      <c r="J1" s="12"/>
      <c r="K1" s="3"/>
      <c r="L1" s="3"/>
      <c r="M1" s="12"/>
      <c r="N1" s="81"/>
      <c r="O1" s="81"/>
      <c r="P1" s="51" t="s">
        <v>53</v>
      </c>
      <c r="Q1" s="52"/>
      <c r="R1" s="53"/>
      <c r="T1" s="6"/>
      <c r="U1" s="6"/>
      <c r="V1" s="6"/>
    </row>
    <row r="2" spans="1:22" ht="18.75" customHeight="1">
      <c r="A2" s="3"/>
      <c r="B2" s="3"/>
      <c r="C2" s="3"/>
      <c r="D2" s="3"/>
      <c r="E2" s="3"/>
      <c r="F2" s="3"/>
      <c r="G2" s="12"/>
      <c r="H2" s="3"/>
      <c r="I2" s="3"/>
      <c r="J2" s="12"/>
      <c r="K2" s="3"/>
      <c r="L2" s="3"/>
      <c r="M2" s="12"/>
      <c r="N2" s="81"/>
      <c r="O2" s="81"/>
      <c r="P2" s="113" t="s">
        <v>12</v>
      </c>
      <c r="Q2" s="113"/>
      <c r="R2" s="113"/>
      <c r="T2" s="6"/>
      <c r="U2" s="6"/>
      <c r="V2" s="6"/>
    </row>
    <row r="3" spans="1:22" ht="22.5" customHeight="1">
      <c r="A3" s="3"/>
      <c r="B3" s="3"/>
      <c r="C3" s="3"/>
      <c r="D3" s="3"/>
      <c r="E3" s="3"/>
      <c r="F3" s="3"/>
      <c r="G3" s="12"/>
      <c r="H3" s="3"/>
      <c r="I3" s="3"/>
      <c r="J3" s="12"/>
      <c r="K3" s="3"/>
      <c r="L3" s="3"/>
      <c r="M3" s="12"/>
      <c r="N3" s="81"/>
      <c r="O3" s="81"/>
      <c r="P3" s="113" t="s">
        <v>60</v>
      </c>
      <c r="Q3" s="113"/>
      <c r="R3" s="113"/>
      <c r="T3" s="6"/>
      <c r="U3" s="6"/>
      <c r="V3" s="6"/>
    </row>
    <row r="4" spans="1:22" ht="24" customHeight="1">
      <c r="A4" s="3"/>
      <c r="B4" s="3"/>
      <c r="C4" s="3"/>
      <c r="D4" s="3"/>
      <c r="E4" s="3"/>
      <c r="F4" s="3"/>
      <c r="G4" s="12"/>
      <c r="H4" s="3"/>
      <c r="I4" s="3"/>
      <c r="J4" s="12"/>
      <c r="K4" s="3"/>
      <c r="L4" s="3"/>
      <c r="M4" s="12"/>
      <c r="N4" s="81"/>
      <c r="O4" s="81"/>
      <c r="P4" s="113" t="s">
        <v>61</v>
      </c>
      <c r="Q4" s="113"/>
      <c r="R4" s="113"/>
      <c r="T4" s="6"/>
      <c r="U4" s="6"/>
      <c r="V4" s="6"/>
    </row>
    <row r="5" spans="1:22" ht="6" customHeight="1">
      <c r="A5" s="3"/>
      <c r="B5" s="3"/>
      <c r="C5" s="3"/>
      <c r="D5" s="3"/>
      <c r="E5" s="3"/>
      <c r="F5" s="3"/>
      <c r="G5" s="12"/>
      <c r="H5" s="3"/>
      <c r="I5" s="3"/>
      <c r="J5" s="12"/>
      <c r="K5" s="3"/>
      <c r="L5" s="3"/>
      <c r="M5" s="12"/>
      <c r="N5" s="81"/>
      <c r="O5" s="81"/>
      <c r="P5" s="53"/>
      <c r="Q5" s="80"/>
      <c r="R5" s="53"/>
      <c r="T5" s="6"/>
      <c r="U5" s="6"/>
      <c r="V5" s="6"/>
    </row>
    <row r="6" spans="1:22" ht="22.5" customHeight="1">
      <c r="A6" s="3"/>
      <c r="B6" s="3"/>
      <c r="C6" s="3"/>
      <c r="D6" s="3"/>
      <c r="E6" s="3"/>
      <c r="F6" s="3"/>
      <c r="G6" s="12"/>
      <c r="H6" s="3"/>
      <c r="I6" s="3"/>
      <c r="J6" s="12"/>
      <c r="K6" s="3"/>
      <c r="L6" s="3"/>
      <c r="M6" s="12"/>
      <c r="N6" s="81"/>
      <c r="O6" s="81"/>
      <c r="P6" s="53" t="s">
        <v>62</v>
      </c>
      <c r="Q6" s="86"/>
      <c r="R6" s="53"/>
      <c r="T6" s="6"/>
      <c r="U6" s="6"/>
      <c r="V6" s="6"/>
    </row>
    <row r="7" spans="1:22" ht="65.25" customHeight="1">
      <c r="A7" s="96" t="s">
        <v>51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T7" s="6"/>
      <c r="U7" s="6"/>
      <c r="V7" s="6"/>
    </row>
    <row r="8" spans="1:22" ht="33.75" customHeight="1">
      <c r="A8" s="114" t="s">
        <v>52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T8" s="6"/>
      <c r="U8" s="6"/>
      <c r="V8" s="6"/>
    </row>
    <row r="9" spans="1:22" ht="30.75" customHeight="1">
      <c r="A9" s="127" t="s">
        <v>10</v>
      </c>
      <c r="B9" s="107" t="s">
        <v>0</v>
      </c>
      <c r="C9" s="108"/>
      <c r="D9" s="109"/>
      <c r="E9" s="104" t="s">
        <v>1</v>
      </c>
      <c r="F9" s="105"/>
      <c r="G9" s="106"/>
      <c r="H9" s="104" t="s">
        <v>3</v>
      </c>
      <c r="I9" s="105"/>
      <c r="J9" s="106"/>
      <c r="K9" s="104" t="s">
        <v>4</v>
      </c>
      <c r="L9" s="105"/>
      <c r="M9" s="106"/>
      <c r="N9" s="104" t="s">
        <v>6</v>
      </c>
      <c r="O9" s="105"/>
      <c r="P9" s="106"/>
      <c r="Q9" s="104" t="s">
        <v>7</v>
      </c>
      <c r="R9" s="106"/>
      <c r="U9" s="6"/>
      <c r="V9" s="6"/>
    </row>
    <row r="10" spans="1:22" ht="25.5" customHeight="1">
      <c r="A10" s="128"/>
      <c r="B10" s="110"/>
      <c r="C10" s="111"/>
      <c r="D10" s="112"/>
      <c r="E10" s="55"/>
      <c r="F10" s="55" t="s">
        <v>2</v>
      </c>
      <c r="G10" s="56" t="s">
        <v>5</v>
      </c>
      <c r="H10" s="55"/>
      <c r="I10" s="57" t="s">
        <v>2</v>
      </c>
      <c r="J10" s="56" t="s">
        <v>5</v>
      </c>
      <c r="K10" s="55"/>
      <c r="L10" s="55" t="s">
        <v>2</v>
      </c>
      <c r="M10" s="56" t="s">
        <v>5</v>
      </c>
      <c r="N10" s="55" t="s">
        <v>2</v>
      </c>
      <c r="O10" s="55" t="s">
        <v>2</v>
      </c>
      <c r="P10" s="56" t="s">
        <v>5</v>
      </c>
      <c r="Q10" s="55" t="s">
        <v>2</v>
      </c>
      <c r="R10" s="56" t="s">
        <v>5</v>
      </c>
      <c r="U10" s="6"/>
      <c r="V10" s="6"/>
    </row>
    <row r="11" spans="1:22" ht="30" customHeight="1">
      <c r="A11" s="32">
        <v>1</v>
      </c>
      <c r="B11" s="93" t="s">
        <v>20</v>
      </c>
      <c r="C11" s="94"/>
      <c r="D11" s="95"/>
      <c r="E11" s="33"/>
      <c r="F11" s="58">
        <f>F12+F13+F14+F15+F16+F17</f>
        <v>1983</v>
      </c>
      <c r="G11" s="59">
        <f aca="true" t="shared" si="0" ref="G11:Q11">G12+G13+G14+G15+G16+G17</f>
        <v>15742719.720000003</v>
      </c>
      <c r="H11" s="47">
        <f t="shared" si="0"/>
        <v>1508.1</v>
      </c>
      <c r="I11" s="46">
        <f t="shared" si="0"/>
        <v>976</v>
      </c>
      <c r="J11" s="59">
        <f>J12+J13+J14+J15+J16+J17</f>
        <v>7748307.840000001</v>
      </c>
      <c r="K11" s="47">
        <f t="shared" si="0"/>
        <v>453.7</v>
      </c>
      <c r="L11" s="46">
        <f t="shared" si="0"/>
        <v>355</v>
      </c>
      <c r="M11" s="59">
        <f>M12+M13+M14+M15+M16+M17</f>
        <v>3100122.7</v>
      </c>
      <c r="N11" s="47">
        <f t="shared" si="0"/>
        <v>3033.1</v>
      </c>
      <c r="O11" s="46">
        <f t="shared" si="0"/>
        <v>1426</v>
      </c>
      <c r="P11" s="60">
        <f>P13+P12+P14+P15+P16+P17</f>
        <v>12452887.239999998</v>
      </c>
      <c r="Q11" s="47">
        <f t="shared" si="0"/>
        <v>4740</v>
      </c>
      <c r="R11" s="59">
        <f>R12+R13+R14+R15+R16+R17</f>
        <v>39044037.5</v>
      </c>
      <c r="S11" s="10"/>
      <c r="T11" s="7"/>
      <c r="U11" s="5"/>
      <c r="V11" s="6"/>
    </row>
    <row r="12" spans="1:21" ht="29.25" customHeight="1">
      <c r="A12" s="32"/>
      <c r="B12" s="90" t="s">
        <v>13</v>
      </c>
      <c r="C12" s="91"/>
      <c r="D12" s="92"/>
      <c r="E12" s="33">
        <v>968.6</v>
      </c>
      <c r="F12" s="34">
        <v>240</v>
      </c>
      <c r="G12" s="35">
        <f>F12*F49</f>
        <v>1905321.6</v>
      </c>
      <c r="H12" s="36">
        <v>347.1</v>
      </c>
      <c r="I12" s="37">
        <v>120</v>
      </c>
      <c r="J12" s="35">
        <f>I12*F49</f>
        <v>952660.8</v>
      </c>
      <c r="K12" s="36">
        <v>138.9</v>
      </c>
      <c r="L12" s="37">
        <v>20</v>
      </c>
      <c r="M12" s="35">
        <f>L12*G49</f>
        <v>174654.8</v>
      </c>
      <c r="N12" s="36">
        <v>879.1</v>
      </c>
      <c r="O12" s="37">
        <v>400</v>
      </c>
      <c r="P12" s="35">
        <f>O12*G49</f>
        <v>3493096</v>
      </c>
      <c r="Q12" s="36">
        <f aca="true" t="shared" si="1" ref="Q12:R20">F12+I12+L12+O12</f>
        <v>780</v>
      </c>
      <c r="R12" s="36">
        <f t="shared" si="1"/>
        <v>6525733.2</v>
      </c>
      <c r="S12" s="10"/>
      <c r="T12" s="7"/>
      <c r="U12" s="7"/>
    </row>
    <row r="13" spans="1:21" ht="25.5" customHeight="1">
      <c r="A13" s="32"/>
      <c r="B13" s="90" t="s">
        <v>14</v>
      </c>
      <c r="C13" s="91"/>
      <c r="D13" s="92"/>
      <c r="E13" s="33">
        <v>275.5</v>
      </c>
      <c r="F13" s="34">
        <v>228</v>
      </c>
      <c r="G13" s="76">
        <f>F13*F49</f>
        <v>1810055.52</v>
      </c>
      <c r="H13" s="36">
        <v>101.3</v>
      </c>
      <c r="I13" s="37">
        <v>80</v>
      </c>
      <c r="J13" s="35">
        <f>I13*F49</f>
        <v>635107.2</v>
      </c>
      <c r="K13" s="36">
        <v>40.3</v>
      </c>
      <c r="L13" s="37">
        <v>16</v>
      </c>
      <c r="M13" s="35">
        <f>L13*G49</f>
        <v>139723.84</v>
      </c>
      <c r="N13" s="36">
        <v>245.5</v>
      </c>
      <c r="O13" s="37">
        <v>120</v>
      </c>
      <c r="P13" s="35">
        <f>O13*G49</f>
        <v>1047928.7999999999</v>
      </c>
      <c r="Q13" s="36">
        <f t="shared" si="1"/>
        <v>444</v>
      </c>
      <c r="R13" s="36">
        <f t="shared" si="1"/>
        <v>3632815.3599999994</v>
      </c>
      <c r="S13" s="10"/>
      <c r="T13" s="7"/>
      <c r="U13" s="7"/>
    </row>
    <row r="14" spans="1:21" ht="27.75" customHeight="1">
      <c r="A14" s="32"/>
      <c r="B14" s="90" t="s">
        <v>15</v>
      </c>
      <c r="C14" s="91"/>
      <c r="D14" s="92"/>
      <c r="E14" s="33">
        <v>1020.1</v>
      </c>
      <c r="F14" s="34">
        <v>600</v>
      </c>
      <c r="G14" s="35">
        <f>F14*F49</f>
        <v>4763304</v>
      </c>
      <c r="H14" s="36">
        <v>343</v>
      </c>
      <c r="I14" s="37">
        <v>411</v>
      </c>
      <c r="J14" s="35">
        <f>I14*F49</f>
        <v>3262863.24</v>
      </c>
      <c r="K14" s="36">
        <v>122.2</v>
      </c>
      <c r="L14" s="37">
        <v>235</v>
      </c>
      <c r="M14" s="35">
        <f>L14*G49</f>
        <v>2052193.9</v>
      </c>
      <c r="N14" s="36">
        <v>920.9</v>
      </c>
      <c r="O14" s="37">
        <v>235</v>
      </c>
      <c r="P14" s="35">
        <f>O14*G49</f>
        <v>2052193.9</v>
      </c>
      <c r="Q14" s="36">
        <f t="shared" si="1"/>
        <v>1481</v>
      </c>
      <c r="R14" s="36">
        <f>G14+J14+M14+P14</f>
        <v>12130555.040000001</v>
      </c>
      <c r="S14" s="10"/>
      <c r="T14" s="7"/>
      <c r="U14" s="7"/>
    </row>
    <row r="15" spans="1:21" ht="27.75" customHeight="1">
      <c r="A15" s="38"/>
      <c r="B15" s="90" t="s">
        <v>16</v>
      </c>
      <c r="C15" s="91"/>
      <c r="D15" s="92"/>
      <c r="E15" s="39">
        <v>186.3</v>
      </c>
      <c r="F15" s="34">
        <v>210</v>
      </c>
      <c r="G15" s="35">
        <f>F15*F49</f>
        <v>1667156.4000000001</v>
      </c>
      <c r="H15" s="36">
        <v>55.3</v>
      </c>
      <c r="I15" s="37">
        <v>76</v>
      </c>
      <c r="J15" s="35">
        <f>I15*F49</f>
        <v>603351.84</v>
      </c>
      <c r="K15" s="36">
        <v>2.8</v>
      </c>
      <c r="L15" s="37">
        <v>21</v>
      </c>
      <c r="M15" s="35">
        <f>L15*G49</f>
        <v>183387.54</v>
      </c>
      <c r="N15" s="36">
        <v>158.5</v>
      </c>
      <c r="O15" s="37">
        <v>186</v>
      </c>
      <c r="P15" s="35">
        <f>O15*G49</f>
        <v>1624289.64</v>
      </c>
      <c r="Q15" s="36">
        <f t="shared" si="1"/>
        <v>493</v>
      </c>
      <c r="R15" s="36">
        <f>G15+J15+M15+P15</f>
        <v>4078185.42</v>
      </c>
      <c r="S15" s="10"/>
      <c r="T15" s="7"/>
      <c r="U15" s="7"/>
    </row>
    <row r="16" spans="1:21" ht="30" customHeight="1">
      <c r="A16" s="38"/>
      <c r="B16" s="90" t="s">
        <v>17</v>
      </c>
      <c r="C16" s="91"/>
      <c r="D16" s="92"/>
      <c r="E16" s="39">
        <v>619</v>
      </c>
      <c r="F16" s="34">
        <v>485</v>
      </c>
      <c r="G16" s="35">
        <f>F16*F49</f>
        <v>3850337.4</v>
      </c>
      <c r="H16" s="36">
        <v>532.4</v>
      </c>
      <c r="I16" s="37">
        <v>159</v>
      </c>
      <c r="J16" s="35">
        <f>I16*F49</f>
        <v>1262275.56</v>
      </c>
      <c r="K16" s="36">
        <v>142.3</v>
      </c>
      <c r="L16" s="37">
        <v>40</v>
      </c>
      <c r="M16" s="35">
        <f>L16*G49</f>
        <v>349309.6</v>
      </c>
      <c r="N16" s="36">
        <v>646.5</v>
      </c>
      <c r="O16" s="37">
        <v>320</v>
      </c>
      <c r="P16" s="35">
        <f>O16*G49</f>
        <v>2794476.8</v>
      </c>
      <c r="Q16" s="36">
        <f t="shared" si="1"/>
        <v>1004</v>
      </c>
      <c r="R16" s="36">
        <f t="shared" si="1"/>
        <v>8256399.359999999</v>
      </c>
      <c r="S16" s="10"/>
      <c r="T16" s="7"/>
      <c r="U16" s="7"/>
    </row>
    <row r="17" spans="1:21" ht="52.5" customHeight="1">
      <c r="A17" s="38"/>
      <c r="B17" s="90" t="s">
        <v>18</v>
      </c>
      <c r="C17" s="91"/>
      <c r="D17" s="92"/>
      <c r="E17" s="39">
        <v>277.52</v>
      </c>
      <c r="F17" s="77">
        <v>220</v>
      </c>
      <c r="G17" s="35">
        <f>F17*F49</f>
        <v>1746544.8</v>
      </c>
      <c r="H17" s="36">
        <v>129</v>
      </c>
      <c r="I17" s="78">
        <v>130</v>
      </c>
      <c r="J17" s="35">
        <f>I17*F49</f>
        <v>1032049.2000000001</v>
      </c>
      <c r="K17" s="36">
        <v>7.2</v>
      </c>
      <c r="L17" s="78">
        <v>23</v>
      </c>
      <c r="M17" s="35">
        <f>L17*G49</f>
        <v>200853.02</v>
      </c>
      <c r="N17" s="36">
        <v>182.6</v>
      </c>
      <c r="O17" s="78">
        <v>165</v>
      </c>
      <c r="P17" s="35">
        <f>O17*G49</f>
        <v>1440902.0999999999</v>
      </c>
      <c r="Q17" s="36">
        <f>F17+I17+L17+O17</f>
        <v>538</v>
      </c>
      <c r="R17" s="36">
        <f t="shared" si="1"/>
        <v>4420349.12</v>
      </c>
      <c r="S17" s="79"/>
      <c r="T17" s="7"/>
      <c r="U17" s="7"/>
    </row>
    <row r="18" spans="1:21" ht="30.75" customHeight="1">
      <c r="A18" s="32">
        <v>2</v>
      </c>
      <c r="B18" s="93" t="s">
        <v>21</v>
      </c>
      <c r="C18" s="94"/>
      <c r="D18" s="95"/>
      <c r="E18" s="39"/>
      <c r="F18" s="61">
        <f>SUM(F19:F22)</f>
        <v>314.5</v>
      </c>
      <c r="G18" s="47">
        <f>SUM(G19:G22)</f>
        <v>2496765.18</v>
      </c>
      <c r="H18" s="47">
        <f>SUM(H19:H20)</f>
        <v>0</v>
      </c>
      <c r="I18" s="62">
        <f aca="true" t="shared" si="2" ref="I18:R18">SUM(I19:I22)</f>
        <v>200</v>
      </c>
      <c r="J18" s="47">
        <f t="shared" si="2"/>
        <v>1587768.0000000002</v>
      </c>
      <c r="K18" s="47">
        <f t="shared" si="2"/>
        <v>0</v>
      </c>
      <c r="L18" s="63">
        <f t="shared" si="2"/>
        <v>130.5</v>
      </c>
      <c r="M18" s="47">
        <f t="shared" si="2"/>
        <v>1139622.5699999998</v>
      </c>
      <c r="N18" s="47">
        <f t="shared" si="2"/>
        <v>0</v>
      </c>
      <c r="O18" s="63">
        <f t="shared" si="2"/>
        <v>169.5</v>
      </c>
      <c r="P18" s="49">
        <f t="shared" si="2"/>
        <v>1480199.43</v>
      </c>
      <c r="Q18" s="64">
        <f t="shared" si="2"/>
        <v>814.5</v>
      </c>
      <c r="R18" s="47">
        <f t="shared" si="2"/>
        <v>6704355.18</v>
      </c>
      <c r="S18" s="10"/>
      <c r="T18" s="7"/>
      <c r="U18" s="7"/>
    </row>
    <row r="19" spans="1:21" ht="30.75" customHeight="1">
      <c r="A19" s="32"/>
      <c r="B19" s="90" t="s">
        <v>40</v>
      </c>
      <c r="C19" s="91"/>
      <c r="D19" s="92"/>
      <c r="E19" s="39"/>
      <c r="F19" s="40">
        <v>210</v>
      </c>
      <c r="G19" s="36">
        <f>F19*F49</f>
        <v>1667156.4000000001</v>
      </c>
      <c r="H19" s="36"/>
      <c r="I19" s="41">
        <v>134</v>
      </c>
      <c r="J19" s="36">
        <f>I19*F49</f>
        <v>1063804.56</v>
      </c>
      <c r="K19" s="36"/>
      <c r="L19" s="42">
        <v>92</v>
      </c>
      <c r="M19" s="36">
        <f>L19*G49</f>
        <v>803412.08</v>
      </c>
      <c r="N19" s="36"/>
      <c r="O19" s="41">
        <v>80</v>
      </c>
      <c r="P19" s="35">
        <f>O19*G49</f>
        <v>698619.2</v>
      </c>
      <c r="Q19" s="43">
        <f t="shared" si="1"/>
        <v>516</v>
      </c>
      <c r="R19" s="36">
        <f t="shared" si="1"/>
        <v>4232992.24</v>
      </c>
      <c r="S19" s="10"/>
      <c r="T19" s="7"/>
      <c r="U19" s="7"/>
    </row>
    <row r="20" spans="1:21" ht="30.75" customHeight="1">
      <c r="A20" s="32"/>
      <c r="B20" s="90" t="s">
        <v>41</v>
      </c>
      <c r="C20" s="91"/>
      <c r="D20" s="92"/>
      <c r="E20" s="39"/>
      <c r="F20" s="44">
        <v>17</v>
      </c>
      <c r="G20" s="36">
        <f>F20*F49</f>
        <v>134960.28</v>
      </c>
      <c r="H20" s="36"/>
      <c r="I20" s="41">
        <v>18</v>
      </c>
      <c r="J20" s="35">
        <f>I20*F49</f>
        <v>142899.12</v>
      </c>
      <c r="K20" s="36"/>
      <c r="L20" s="45">
        <v>17</v>
      </c>
      <c r="M20" s="36">
        <f>L20*G49</f>
        <v>148456.58</v>
      </c>
      <c r="N20" s="36"/>
      <c r="O20" s="41">
        <v>17</v>
      </c>
      <c r="P20" s="35">
        <f>O20*G49</f>
        <v>148456.58</v>
      </c>
      <c r="Q20" s="43">
        <f>F20+I20+L20+O20</f>
        <v>69</v>
      </c>
      <c r="R20" s="36">
        <f t="shared" si="1"/>
        <v>574772.5599999999</v>
      </c>
      <c r="S20" s="10"/>
      <c r="T20" s="7"/>
      <c r="U20" s="7"/>
    </row>
    <row r="21" spans="1:21" ht="24.75" customHeight="1">
      <c r="A21" s="32"/>
      <c r="B21" s="90" t="s">
        <v>43</v>
      </c>
      <c r="C21" s="91"/>
      <c r="D21" s="92"/>
      <c r="E21" s="39"/>
      <c r="F21" s="40">
        <v>17.5</v>
      </c>
      <c r="G21" s="36">
        <f>F21*F49</f>
        <v>138929.7</v>
      </c>
      <c r="H21" s="36"/>
      <c r="I21" s="41">
        <v>18</v>
      </c>
      <c r="J21" s="35">
        <f>I21*F49</f>
        <v>142899.12</v>
      </c>
      <c r="K21" s="36"/>
      <c r="L21" s="42">
        <v>17.5</v>
      </c>
      <c r="M21" s="36">
        <f>L21*G49</f>
        <v>152822.94999999998</v>
      </c>
      <c r="N21" s="36"/>
      <c r="O21" s="41">
        <v>17.5</v>
      </c>
      <c r="P21" s="35">
        <f>O21*G49</f>
        <v>152822.94999999998</v>
      </c>
      <c r="Q21" s="43">
        <f>F21+I21+L21+O21</f>
        <v>70.5</v>
      </c>
      <c r="R21" s="36">
        <f>G21+J21+M21+P21</f>
        <v>587474.72</v>
      </c>
      <c r="S21" s="10"/>
      <c r="T21" s="7"/>
      <c r="U21" s="7"/>
    </row>
    <row r="22" spans="1:21" ht="23.25" customHeight="1">
      <c r="A22" s="32"/>
      <c r="B22" s="90" t="s">
        <v>42</v>
      </c>
      <c r="C22" s="91"/>
      <c r="D22" s="92"/>
      <c r="E22" s="39"/>
      <c r="F22" s="40">
        <v>70</v>
      </c>
      <c r="G22" s="36">
        <f>F22*F49</f>
        <v>555718.8</v>
      </c>
      <c r="H22" s="36"/>
      <c r="I22" s="41">
        <v>30</v>
      </c>
      <c r="J22" s="36">
        <f>I22*F49</f>
        <v>238165.2</v>
      </c>
      <c r="K22" s="36"/>
      <c r="L22" s="42">
        <v>4</v>
      </c>
      <c r="M22" s="36">
        <f>L22*G49</f>
        <v>34930.96</v>
      </c>
      <c r="N22" s="36"/>
      <c r="O22" s="41">
        <v>55</v>
      </c>
      <c r="P22" s="35">
        <f>O22*G49</f>
        <v>480300.7</v>
      </c>
      <c r="Q22" s="43">
        <f>F22+I22+L22+O22</f>
        <v>159</v>
      </c>
      <c r="R22" s="36">
        <f>G22+J22+M22+P22</f>
        <v>1309115.66</v>
      </c>
      <c r="S22" s="10"/>
      <c r="T22" s="7"/>
      <c r="U22" s="7"/>
    </row>
    <row r="23" spans="1:21" ht="39" customHeight="1">
      <c r="A23" s="32">
        <v>3</v>
      </c>
      <c r="B23" s="93" t="s">
        <v>22</v>
      </c>
      <c r="C23" s="94"/>
      <c r="D23" s="95"/>
      <c r="E23" s="39"/>
      <c r="F23" s="58">
        <f>SUM(F24:F28)</f>
        <v>338.5</v>
      </c>
      <c r="G23" s="47">
        <f>SUM(G24:G28)</f>
        <v>2687297.34</v>
      </c>
      <c r="H23" s="47">
        <f aca="true" t="shared" si="3" ref="H23:R23">SUM(H24:H28)</f>
        <v>0</v>
      </c>
      <c r="I23" s="46">
        <f t="shared" si="3"/>
        <v>491.4</v>
      </c>
      <c r="J23" s="47">
        <f t="shared" si="3"/>
        <v>3901145.9760000003</v>
      </c>
      <c r="K23" s="47">
        <f t="shared" si="3"/>
        <v>0</v>
      </c>
      <c r="L23" s="46">
        <f t="shared" si="3"/>
        <v>1821.9</v>
      </c>
      <c r="M23" s="47">
        <f t="shared" si="3"/>
        <v>15910179.006000001</v>
      </c>
      <c r="N23" s="47">
        <f t="shared" si="3"/>
        <v>0</v>
      </c>
      <c r="O23" s="46">
        <f t="shared" si="3"/>
        <v>1330.7</v>
      </c>
      <c r="P23" s="49">
        <f t="shared" si="3"/>
        <v>11620657.118</v>
      </c>
      <c r="Q23" s="47">
        <f t="shared" si="3"/>
        <v>3982.5</v>
      </c>
      <c r="R23" s="47">
        <f t="shared" si="3"/>
        <v>34119279.44</v>
      </c>
      <c r="S23" s="10"/>
      <c r="T23" s="7"/>
      <c r="U23" s="7"/>
    </row>
    <row r="24" spans="1:21" ht="24.75" customHeight="1">
      <c r="A24" s="115"/>
      <c r="B24" s="121" t="s">
        <v>23</v>
      </c>
      <c r="C24" s="122"/>
      <c r="D24" s="123"/>
      <c r="E24" s="39"/>
      <c r="F24" s="131">
        <v>37.5</v>
      </c>
      <c r="G24" s="129">
        <f>F24*F49</f>
        <v>297706.5</v>
      </c>
      <c r="H24" s="36"/>
      <c r="I24" s="119">
        <v>11.4</v>
      </c>
      <c r="J24" s="129">
        <f>I24*F49</f>
        <v>90502.776</v>
      </c>
      <c r="K24" s="36"/>
      <c r="L24" s="119">
        <v>0.9</v>
      </c>
      <c r="M24" s="129">
        <f>L24*G49</f>
        <v>7859.466</v>
      </c>
      <c r="N24" s="36"/>
      <c r="O24" s="119">
        <v>35.7</v>
      </c>
      <c r="P24" s="117">
        <f>O24*G49</f>
        <v>311758.818</v>
      </c>
      <c r="Q24" s="129">
        <f aca="true" t="shared" si="4" ref="Q24:R28">F24+I24+L24+O24</f>
        <v>85.5</v>
      </c>
      <c r="R24" s="129">
        <f>G24+J24+M24+P24</f>
        <v>707827.56</v>
      </c>
      <c r="S24" s="10"/>
      <c r="T24" s="7"/>
      <c r="U24" s="7"/>
    </row>
    <row r="25" spans="1:21" ht="34.5" customHeight="1" hidden="1">
      <c r="A25" s="116"/>
      <c r="B25" s="124"/>
      <c r="C25" s="125"/>
      <c r="D25" s="126"/>
      <c r="E25" s="39"/>
      <c r="F25" s="132"/>
      <c r="G25" s="130"/>
      <c r="H25" s="36"/>
      <c r="I25" s="120"/>
      <c r="J25" s="130"/>
      <c r="K25" s="36"/>
      <c r="L25" s="120"/>
      <c r="M25" s="130"/>
      <c r="N25" s="36"/>
      <c r="O25" s="120"/>
      <c r="P25" s="118"/>
      <c r="Q25" s="130"/>
      <c r="R25" s="130"/>
      <c r="S25" s="10"/>
      <c r="T25" s="7"/>
      <c r="U25" s="7"/>
    </row>
    <row r="26" spans="1:21" ht="32.25" customHeight="1" hidden="1">
      <c r="A26" s="38"/>
      <c r="B26" s="90" t="s">
        <v>24</v>
      </c>
      <c r="C26" s="91"/>
      <c r="D26" s="92"/>
      <c r="E26" s="39"/>
      <c r="F26" s="34"/>
      <c r="G26" s="36">
        <f>F26*F49</f>
        <v>0</v>
      </c>
      <c r="H26" s="36"/>
      <c r="I26" s="37"/>
      <c r="J26" s="36">
        <f>I26*F49</f>
        <v>0</v>
      </c>
      <c r="K26" s="36"/>
      <c r="L26" s="37"/>
      <c r="M26" s="36">
        <f>L26*G49</f>
        <v>0</v>
      </c>
      <c r="N26" s="36"/>
      <c r="O26" s="37"/>
      <c r="P26" s="35">
        <f>O26*G49</f>
        <v>0</v>
      </c>
      <c r="Q26" s="36">
        <f t="shared" si="4"/>
        <v>0</v>
      </c>
      <c r="R26" s="36">
        <f t="shared" si="4"/>
        <v>0</v>
      </c>
      <c r="S26" s="10"/>
      <c r="T26" s="7"/>
      <c r="U26" s="7"/>
    </row>
    <row r="27" spans="1:21" ht="29.25" customHeight="1">
      <c r="A27" s="38"/>
      <c r="B27" s="90" t="s">
        <v>38</v>
      </c>
      <c r="C27" s="91"/>
      <c r="D27" s="92"/>
      <c r="E27" s="39"/>
      <c r="F27" s="34">
        <v>31</v>
      </c>
      <c r="G27" s="36">
        <f>F27*F49</f>
        <v>246104.04</v>
      </c>
      <c r="H27" s="36"/>
      <c r="I27" s="37">
        <v>100</v>
      </c>
      <c r="J27" s="36">
        <f>I27*F49</f>
        <v>793884</v>
      </c>
      <c r="K27" s="36"/>
      <c r="L27" s="37">
        <v>71</v>
      </c>
      <c r="M27" s="36">
        <f>L27*G49</f>
        <v>620024.54</v>
      </c>
      <c r="N27" s="36"/>
      <c r="O27" s="37">
        <v>70</v>
      </c>
      <c r="P27" s="35">
        <f>O27*G49</f>
        <v>611291.7999999999</v>
      </c>
      <c r="Q27" s="36">
        <f t="shared" si="4"/>
        <v>272</v>
      </c>
      <c r="R27" s="36">
        <f t="shared" si="4"/>
        <v>2271304.38</v>
      </c>
      <c r="S27" s="10"/>
      <c r="T27" s="7"/>
      <c r="U27" s="7"/>
    </row>
    <row r="28" spans="1:21" ht="29.25" customHeight="1">
      <c r="A28" s="38"/>
      <c r="B28" s="90" t="s">
        <v>39</v>
      </c>
      <c r="C28" s="91"/>
      <c r="D28" s="92"/>
      <c r="E28" s="39"/>
      <c r="F28" s="34">
        <v>270</v>
      </c>
      <c r="G28" s="36">
        <f>F28*F49</f>
        <v>2143486.8</v>
      </c>
      <c r="H28" s="36"/>
      <c r="I28" s="37">
        <v>380</v>
      </c>
      <c r="J28" s="36">
        <f>I28*F49</f>
        <v>3016759.2</v>
      </c>
      <c r="K28" s="36"/>
      <c r="L28" s="37">
        <v>1750</v>
      </c>
      <c r="M28" s="36">
        <f>L28*G49</f>
        <v>15282295</v>
      </c>
      <c r="N28" s="36"/>
      <c r="O28" s="37">
        <v>1225</v>
      </c>
      <c r="P28" s="35">
        <f>O28*G49</f>
        <v>10697606.5</v>
      </c>
      <c r="Q28" s="36">
        <f t="shared" si="4"/>
        <v>3625</v>
      </c>
      <c r="R28" s="36">
        <f t="shared" si="4"/>
        <v>31140147.5</v>
      </c>
      <c r="S28" s="10"/>
      <c r="T28" s="7"/>
      <c r="U28" s="7"/>
    </row>
    <row r="29" spans="1:21" ht="56.25" customHeight="1">
      <c r="A29" s="32">
        <v>4</v>
      </c>
      <c r="B29" s="93" t="s">
        <v>25</v>
      </c>
      <c r="C29" s="94"/>
      <c r="D29" s="95"/>
      <c r="E29" s="39"/>
      <c r="F29" s="65">
        <f>F30+F31+F32+F33+F34</f>
        <v>566</v>
      </c>
      <c r="G29" s="47">
        <f>G30+G31+G32+G33+G34</f>
        <v>4493383.44</v>
      </c>
      <c r="H29" s="47"/>
      <c r="I29" s="46">
        <f>I30+I31+I32+I33+I34</f>
        <v>262</v>
      </c>
      <c r="J29" s="47">
        <f>J30+J31+J32+J33+J34</f>
        <v>2079976.08</v>
      </c>
      <c r="K29" s="47"/>
      <c r="L29" s="46">
        <f>L30+L31+L32+L33+L34</f>
        <v>151</v>
      </c>
      <c r="M29" s="47">
        <f>M30+M31+M32+M33+M34</f>
        <v>1318643.74</v>
      </c>
      <c r="N29" s="47"/>
      <c r="O29" s="46">
        <f>O30+O31+O32+O33+O34</f>
        <v>393</v>
      </c>
      <c r="P29" s="49">
        <f>P30+P31+P32+P33+P34</f>
        <v>3431966.82</v>
      </c>
      <c r="Q29" s="47">
        <f>SUM(Q30:Q34)</f>
        <v>1372</v>
      </c>
      <c r="R29" s="47">
        <f>R30+R31+R32+R33+R34</f>
        <v>11323970.080000002</v>
      </c>
      <c r="S29" s="10"/>
      <c r="T29" s="7"/>
      <c r="U29" s="7"/>
    </row>
    <row r="30" spans="1:21" ht="33" customHeight="1">
      <c r="A30" s="38"/>
      <c r="B30" s="90" t="s">
        <v>26</v>
      </c>
      <c r="C30" s="91"/>
      <c r="D30" s="92"/>
      <c r="E30" s="39"/>
      <c r="F30" s="34">
        <v>28</v>
      </c>
      <c r="G30" s="36">
        <f>F30*F49</f>
        <v>222287.52000000002</v>
      </c>
      <c r="H30" s="36"/>
      <c r="I30" s="37">
        <v>28</v>
      </c>
      <c r="J30" s="36">
        <f>I30*F49</f>
        <v>222287.52000000002</v>
      </c>
      <c r="K30" s="36"/>
      <c r="L30" s="37">
        <v>28</v>
      </c>
      <c r="M30" s="36">
        <f>L30*G49</f>
        <v>244516.72</v>
      </c>
      <c r="N30" s="36"/>
      <c r="O30" s="37">
        <v>28</v>
      </c>
      <c r="P30" s="35">
        <f>O30*G49</f>
        <v>244516.72</v>
      </c>
      <c r="Q30" s="36">
        <f aca="true" t="shared" si="5" ref="Q30:R34">F30+I30+L30+O30</f>
        <v>112</v>
      </c>
      <c r="R30" s="36">
        <f t="shared" si="5"/>
        <v>933608.48</v>
      </c>
      <c r="S30" s="10"/>
      <c r="T30" s="7"/>
      <c r="U30" s="7"/>
    </row>
    <row r="31" spans="1:21" ht="28.5" customHeight="1">
      <c r="A31" s="38"/>
      <c r="B31" s="90" t="s">
        <v>27</v>
      </c>
      <c r="C31" s="91"/>
      <c r="D31" s="92"/>
      <c r="E31" s="39"/>
      <c r="F31" s="34">
        <v>360</v>
      </c>
      <c r="G31" s="36">
        <f>F31*F49</f>
        <v>2857982.4</v>
      </c>
      <c r="H31" s="36"/>
      <c r="I31" s="37">
        <v>110</v>
      </c>
      <c r="J31" s="36">
        <f>I31*F49</f>
        <v>873272.4</v>
      </c>
      <c r="K31" s="36"/>
      <c r="L31" s="37">
        <v>20</v>
      </c>
      <c r="M31" s="36">
        <f>L31*G49</f>
        <v>174654.8</v>
      </c>
      <c r="N31" s="36"/>
      <c r="O31" s="37">
        <v>210</v>
      </c>
      <c r="P31" s="35">
        <f>O31*G49</f>
        <v>1833875.4</v>
      </c>
      <c r="Q31" s="36">
        <f t="shared" si="5"/>
        <v>700</v>
      </c>
      <c r="R31" s="36">
        <f t="shared" si="5"/>
        <v>5739785</v>
      </c>
      <c r="S31" s="10"/>
      <c r="T31" s="7"/>
      <c r="U31" s="7"/>
    </row>
    <row r="32" spans="1:21" ht="26.25" customHeight="1">
      <c r="A32" s="38"/>
      <c r="B32" s="90" t="s">
        <v>28</v>
      </c>
      <c r="C32" s="91"/>
      <c r="D32" s="92"/>
      <c r="E32" s="39"/>
      <c r="F32" s="34">
        <v>93</v>
      </c>
      <c r="G32" s="36">
        <f>F32*F49</f>
        <v>738312.12</v>
      </c>
      <c r="H32" s="36"/>
      <c r="I32" s="37">
        <v>92</v>
      </c>
      <c r="J32" s="36">
        <f>I32*F49</f>
        <v>730373.28</v>
      </c>
      <c r="K32" s="36"/>
      <c r="L32" s="37">
        <v>92</v>
      </c>
      <c r="M32" s="36">
        <f>L32*G49</f>
        <v>803412.08</v>
      </c>
      <c r="N32" s="36"/>
      <c r="O32" s="37">
        <v>92</v>
      </c>
      <c r="P32" s="35">
        <f>O32*G49</f>
        <v>803412.08</v>
      </c>
      <c r="Q32" s="36">
        <f t="shared" si="5"/>
        <v>369</v>
      </c>
      <c r="R32" s="36">
        <f t="shared" si="5"/>
        <v>3075509.56</v>
      </c>
      <c r="S32" s="10"/>
      <c r="T32" s="7"/>
      <c r="U32" s="7"/>
    </row>
    <row r="33" spans="1:21" ht="25.5" customHeight="1">
      <c r="A33" s="38"/>
      <c r="B33" s="90" t="s">
        <v>19</v>
      </c>
      <c r="C33" s="91"/>
      <c r="D33" s="92"/>
      <c r="E33" s="39">
        <v>112.1</v>
      </c>
      <c r="F33" s="34">
        <v>75</v>
      </c>
      <c r="G33" s="36">
        <f>F33*F49</f>
        <v>595413</v>
      </c>
      <c r="H33" s="36"/>
      <c r="I33" s="37">
        <v>25</v>
      </c>
      <c r="J33" s="36">
        <f>I33*F49</f>
        <v>198471</v>
      </c>
      <c r="K33" s="36"/>
      <c r="L33" s="37">
        <v>4</v>
      </c>
      <c r="M33" s="36">
        <f>L33*G49</f>
        <v>34930.96</v>
      </c>
      <c r="N33" s="36"/>
      <c r="O33" s="37">
        <v>56</v>
      </c>
      <c r="P33" s="35">
        <f>O33*G49</f>
        <v>489033.44</v>
      </c>
      <c r="Q33" s="36">
        <f t="shared" si="5"/>
        <v>160</v>
      </c>
      <c r="R33" s="36">
        <f t="shared" si="5"/>
        <v>1317848.4</v>
      </c>
      <c r="S33" s="10"/>
      <c r="T33" s="7"/>
      <c r="U33" s="7"/>
    </row>
    <row r="34" spans="1:21" ht="25.5" customHeight="1">
      <c r="A34" s="38"/>
      <c r="B34" s="90" t="s">
        <v>46</v>
      </c>
      <c r="C34" s="91"/>
      <c r="D34" s="92"/>
      <c r="E34" s="39"/>
      <c r="F34" s="34">
        <v>10</v>
      </c>
      <c r="G34" s="36">
        <f>F34*F49</f>
        <v>79388.4</v>
      </c>
      <c r="H34" s="36"/>
      <c r="I34" s="37">
        <v>7</v>
      </c>
      <c r="J34" s="36">
        <f>I34*F49</f>
        <v>55571.880000000005</v>
      </c>
      <c r="K34" s="36"/>
      <c r="L34" s="37">
        <v>7</v>
      </c>
      <c r="M34" s="36">
        <f>L34*G49</f>
        <v>61129.18</v>
      </c>
      <c r="N34" s="36"/>
      <c r="O34" s="37">
        <v>7</v>
      </c>
      <c r="P34" s="35">
        <f>O34*G49</f>
        <v>61129.18</v>
      </c>
      <c r="Q34" s="36">
        <f t="shared" si="5"/>
        <v>31</v>
      </c>
      <c r="R34" s="36">
        <f t="shared" si="5"/>
        <v>257218.63999999998</v>
      </c>
      <c r="S34" s="10"/>
      <c r="T34" s="7"/>
      <c r="U34" s="7"/>
    </row>
    <row r="35" spans="1:21" ht="28.5" customHeight="1">
      <c r="A35" s="32">
        <v>5</v>
      </c>
      <c r="B35" s="93" t="s">
        <v>29</v>
      </c>
      <c r="C35" s="94"/>
      <c r="D35" s="95"/>
      <c r="E35" s="39"/>
      <c r="F35" s="58">
        <f>F36+F37+F38</f>
        <v>541</v>
      </c>
      <c r="G35" s="47">
        <f>G36+G37+G38</f>
        <v>4294912.4399999995</v>
      </c>
      <c r="H35" s="47"/>
      <c r="I35" s="46">
        <f>I36+I37+I38</f>
        <v>170</v>
      </c>
      <c r="J35" s="47">
        <f>J36+J37+J38</f>
        <v>1349602.8</v>
      </c>
      <c r="K35" s="47"/>
      <c r="L35" s="46">
        <f>L36+L37+L38</f>
        <v>46</v>
      </c>
      <c r="M35" s="47">
        <f>M36+M37+M38</f>
        <v>401706.04</v>
      </c>
      <c r="N35" s="47"/>
      <c r="O35" s="46">
        <f>O36+O37+O38</f>
        <v>390</v>
      </c>
      <c r="P35" s="49">
        <f>P36+P37+P38</f>
        <v>3405768.5999999996</v>
      </c>
      <c r="Q35" s="47">
        <f>Q36+Q37+Q38</f>
        <v>1147</v>
      </c>
      <c r="R35" s="47">
        <f>R36+R37+R38</f>
        <v>9451989.879999999</v>
      </c>
      <c r="S35" s="10"/>
      <c r="T35" s="7"/>
      <c r="U35" s="7"/>
    </row>
    <row r="36" spans="1:21" ht="27" customHeight="1">
      <c r="A36" s="38"/>
      <c r="B36" s="98" t="s">
        <v>44</v>
      </c>
      <c r="C36" s="99"/>
      <c r="D36" s="100"/>
      <c r="E36" s="39"/>
      <c r="F36" s="34">
        <v>85</v>
      </c>
      <c r="G36" s="36">
        <f>F36*F49</f>
        <v>674801.4</v>
      </c>
      <c r="H36" s="36"/>
      <c r="I36" s="37">
        <v>30</v>
      </c>
      <c r="J36" s="36">
        <f>I36*F49</f>
        <v>238165.2</v>
      </c>
      <c r="K36" s="36"/>
      <c r="L36" s="37">
        <v>6</v>
      </c>
      <c r="M36" s="36">
        <f>L36*G49</f>
        <v>52396.44</v>
      </c>
      <c r="N36" s="36"/>
      <c r="O36" s="37">
        <v>50</v>
      </c>
      <c r="P36" s="35">
        <f>O36*G49</f>
        <v>436637</v>
      </c>
      <c r="Q36" s="36">
        <f>F36+I36+L36+O36</f>
        <v>171</v>
      </c>
      <c r="R36" s="36">
        <f>G36+J36+M36+P36</f>
        <v>1402000.04</v>
      </c>
      <c r="S36" s="10"/>
      <c r="T36" s="7"/>
      <c r="U36" s="7"/>
    </row>
    <row r="37" spans="1:21" ht="27" customHeight="1">
      <c r="A37" s="38"/>
      <c r="B37" s="90" t="s">
        <v>30</v>
      </c>
      <c r="C37" s="91"/>
      <c r="D37" s="92"/>
      <c r="E37" s="39"/>
      <c r="F37" s="34">
        <v>160</v>
      </c>
      <c r="G37" s="35">
        <f>F37*F49</f>
        <v>1270214.4</v>
      </c>
      <c r="H37" s="36"/>
      <c r="I37" s="37">
        <v>60</v>
      </c>
      <c r="J37" s="35">
        <f>I37*F49</f>
        <v>476330.4</v>
      </c>
      <c r="K37" s="36"/>
      <c r="L37" s="37">
        <v>20</v>
      </c>
      <c r="M37" s="35">
        <f>L37*G49</f>
        <v>174654.8</v>
      </c>
      <c r="N37" s="36"/>
      <c r="O37" s="37">
        <v>140</v>
      </c>
      <c r="P37" s="35">
        <f>O37*G49</f>
        <v>1222583.5999999999</v>
      </c>
      <c r="Q37" s="36">
        <f>F37+I37+L37+O37</f>
        <v>380</v>
      </c>
      <c r="R37" s="35">
        <f>G37+J37+M37+P37</f>
        <v>3143783.1999999997</v>
      </c>
      <c r="S37" s="10"/>
      <c r="T37" s="7"/>
      <c r="U37" s="7"/>
    </row>
    <row r="38" spans="1:21" ht="27" customHeight="1">
      <c r="A38" s="38"/>
      <c r="B38" s="90" t="s">
        <v>32</v>
      </c>
      <c r="C38" s="91"/>
      <c r="D38" s="92"/>
      <c r="E38" s="39"/>
      <c r="F38" s="34">
        <v>296</v>
      </c>
      <c r="G38" s="36">
        <f>SUM(F38)*F49</f>
        <v>2349896.64</v>
      </c>
      <c r="H38" s="36"/>
      <c r="I38" s="37">
        <v>80</v>
      </c>
      <c r="J38" s="36">
        <f>SUM(I38)*F49</f>
        <v>635107.2</v>
      </c>
      <c r="K38" s="36"/>
      <c r="L38" s="37">
        <v>20</v>
      </c>
      <c r="M38" s="36">
        <f>SUM(L38)*G49</f>
        <v>174654.8</v>
      </c>
      <c r="N38" s="36"/>
      <c r="O38" s="37">
        <v>200</v>
      </c>
      <c r="P38" s="35">
        <f>SUM(O38)*G49</f>
        <v>1746548</v>
      </c>
      <c r="Q38" s="36">
        <f>F38+I38+L38+O38</f>
        <v>596</v>
      </c>
      <c r="R38" s="36">
        <f>SUM(G38)+J38+M38+P38</f>
        <v>4906206.64</v>
      </c>
      <c r="S38" s="10"/>
      <c r="T38" s="7"/>
      <c r="U38" s="7"/>
    </row>
    <row r="39" spans="1:21" ht="27" customHeight="1">
      <c r="A39" s="32">
        <v>6</v>
      </c>
      <c r="B39" s="93" t="s">
        <v>31</v>
      </c>
      <c r="C39" s="94"/>
      <c r="D39" s="95"/>
      <c r="E39" s="39"/>
      <c r="F39" s="61">
        <f>SUM(F40:F41)</f>
        <v>192.53</v>
      </c>
      <c r="G39" s="47">
        <f>SUM(G40:G41)</f>
        <v>1528464.8652000001</v>
      </c>
      <c r="H39" s="47"/>
      <c r="I39" s="62">
        <f>SUM(I40:I41)</f>
        <v>130.65</v>
      </c>
      <c r="J39" s="47">
        <f>SUM(J40:J41)</f>
        <v>1037209.4460000001</v>
      </c>
      <c r="K39" s="47"/>
      <c r="L39" s="82">
        <f>SUM(L40:L41)</f>
        <v>96.437</v>
      </c>
      <c r="M39" s="47">
        <f>SUM(M40:M41)</f>
        <v>842159.2473800001</v>
      </c>
      <c r="N39" s="47"/>
      <c r="O39" s="62">
        <f>SUM(O40:O41)</f>
        <v>216.71</v>
      </c>
      <c r="P39" s="49">
        <f>P40+P41</f>
        <v>1892472.0854</v>
      </c>
      <c r="Q39" s="47">
        <f>SUM(Q40:Q41)</f>
        <v>636.327</v>
      </c>
      <c r="R39" s="47">
        <f>SUM(R40:R41)</f>
        <v>5300305.64398</v>
      </c>
      <c r="S39" s="10"/>
      <c r="T39" s="7"/>
      <c r="U39" s="7"/>
    </row>
    <row r="40" spans="1:21" ht="27" customHeight="1">
      <c r="A40" s="38"/>
      <c r="B40" s="90" t="s">
        <v>37</v>
      </c>
      <c r="C40" s="91"/>
      <c r="D40" s="92"/>
      <c r="E40" s="39"/>
      <c r="F40" s="40">
        <v>186.53</v>
      </c>
      <c r="G40" s="36">
        <f>SUM(F40)*F49</f>
        <v>1480831.8252</v>
      </c>
      <c r="H40" s="36"/>
      <c r="I40" s="41">
        <v>124.65</v>
      </c>
      <c r="J40" s="36">
        <f>SUM(I40)*F49</f>
        <v>989576.4060000001</v>
      </c>
      <c r="K40" s="36"/>
      <c r="L40" s="66">
        <v>90.437</v>
      </c>
      <c r="M40" s="36">
        <f>L40*G49</f>
        <v>789762.80738</v>
      </c>
      <c r="N40" s="36"/>
      <c r="O40" s="41">
        <v>210.71</v>
      </c>
      <c r="P40" s="35">
        <f>SUM(O40)*G49</f>
        <v>1840075.6454</v>
      </c>
      <c r="Q40" s="36">
        <f>F40+I40+L40+O40</f>
        <v>612.327</v>
      </c>
      <c r="R40" s="36">
        <f>SUM(G40)+J40+M40+P40</f>
        <v>5100246.68398</v>
      </c>
      <c r="S40" s="10"/>
      <c r="T40" s="7"/>
      <c r="U40" s="7"/>
    </row>
    <row r="41" spans="1:21" ht="27" customHeight="1">
      <c r="A41" s="38"/>
      <c r="B41" s="90" t="s">
        <v>36</v>
      </c>
      <c r="C41" s="91"/>
      <c r="D41" s="92"/>
      <c r="E41" s="39"/>
      <c r="F41" s="40">
        <v>6</v>
      </c>
      <c r="G41" s="36">
        <f>SUM(F41)*F49</f>
        <v>47633.04</v>
      </c>
      <c r="H41" s="36"/>
      <c r="I41" s="41">
        <v>6</v>
      </c>
      <c r="J41" s="36">
        <f>SUM(I41)*F49</f>
        <v>47633.04</v>
      </c>
      <c r="K41" s="36"/>
      <c r="L41" s="41">
        <v>6</v>
      </c>
      <c r="M41" s="36">
        <f>SUM(L41)*G49</f>
        <v>52396.44</v>
      </c>
      <c r="N41" s="36"/>
      <c r="O41" s="41">
        <v>6</v>
      </c>
      <c r="P41" s="35">
        <f>SUM(O41)*G49</f>
        <v>52396.44</v>
      </c>
      <c r="Q41" s="36">
        <f>F41+I41+L41+O41</f>
        <v>24</v>
      </c>
      <c r="R41" s="36">
        <f>SUM(G41)+J41+M41+P41</f>
        <v>200058.96000000002</v>
      </c>
      <c r="S41" s="10"/>
      <c r="T41" s="7"/>
      <c r="U41" s="7"/>
    </row>
    <row r="42" spans="1:21" ht="27" customHeight="1">
      <c r="A42" s="32">
        <v>7</v>
      </c>
      <c r="B42" s="101" t="s">
        <v>33</v>
      </c>
      <c r="C42" s="102"/>
      <c r="D42" s="103"/>
      <c r="E42" s="39"/>
      <c r="F42" s="61">
        <f>F43+F44+F45</f>
        <v>419.7</v>
      </c>
      <c r="G42" s="47">
        <f>G43+G44+G45</f>
        <v>3331931.148</v>
      </c>
      <c r="H42" s="47">
        <f>SUM(H43:H44)</f>
        <v>0</v>
      </c>
      <c r="I42" s="62">
        <f>I43+I44+I45</f>
        <v>104.17999999999999</v>
      </c>
      <c r="J42" s="47">
        <f>J43+J44+J45</f>
        <v>827068.3511999999</v>
      </c>
      <c r="K42" s="47">
        <f>SUM(K43:K44)</f>
        <v>0</v>
      </c>
      <c r="L42" s="62">
        <f>L43+L44+L45</f>
        <v>26.62</v>
      </c>
      <c r="M42" s="47">
        <f>M43+M44+M45</f>
        <v>232465.5388</v>
      </c>
      <c r="N42" s="47">
        <f>SUM(N43:N44)</f>
        <v>0</v>
      </c>
      <c r="O42" s="62">
        <f>O43+O44+O45</f>
        <v>335.40000000000003</v>
      </c>
      <c r="P42" s="49">
        <f>P43+P44+P45</f>
        <v>2928960.9960000003</v>
      </c>
      <c r="Q42" s="49">
        <f>Q43+Q44+Q45</f>
        <v>885.9</v>
      </c>
      <c r="R42" s="47">
        <f>R43+R44+R45</f>
        <v>7320426.034000001</v>
      </c>
      <c r="S42" s="10"/>
      <c r="T42" s="7"/>
      <c r="U42" s="7"/>
    </row>
    <row r="43" spans="1:21" ht="27" customHeight="1">
      <c r="A43" s="32"/>
      <c r="B43" s="90" t="s">
        <v>34</v>
      </c>
      <c r="C43" s="91"/>
      <c r="D43" s="92"/>
      <c r="E43" s="39"/>
      <c r="F43" s="40">
        <v>23.8</v>
      </c>
      <c r="G43" s="36">
        <f>SUM(F43)*F49</f>
        <v>188944.39200000002</v>
      </c>
      <c r="H43" s="36"/>
      <c r="I43" s="41">
        <v>4.8</v>
      </c>
      <c r="J43" s="36">
        <f>SUM(I43)*F49</f>
        <v>38106.432</v>
      </c>
      <c r="K43" s="36"/>
      <c r="L43" s="41">
        <v>2.12</v>
      </c>
      <c r="M43" s="36">
        <f>SUM(L43)*G49</f>
        <v>18513.4088</v>
      </c>
      <c r="N43" s="36"/>
      <c r="O43" s="41">
        <v>5.3</v>
      </c>
      <c r="P43" s="35">
        <f>SUM(O43)*G49</f>
        <v>46283.522</v>
      </c>
      <c r="Q43" s="35">
        <f>F43+I43+L43+O43</f>
        <v>36.02</v>
      </c>
      <c r="R43" s="36">
        <f>SUM(G43)+J43+M43+P43</f>
        <v>291847.7548</v>
      </c>
      <c r="S43" s="10"/>
      <c r="T43" s="7"/>
      <c r="U43" s="7"/>
    </row>
    <row r="44" spans="1:21" ht="27" customHeight="1">
      <c r="A44" s="32"/>
      <c r="B44" s="90" t="s">
        <v>35</v>
      </c>
      <c r="C44" s="91"/>
      <c r="D44" s="92"/>
      <c r="E44" s="39"/>
      <c r="F44" s="40">
        <v>386.9</v>
      </c>
      <c r="G44" s="36">
        <f>SUM(F44)*F49</f>
        <v>3071537.196</v>
      </c>
      <c r="H44" s="36"/>
      <c r="I44" s="41">
        <v>90.38</v>
      </c>
      <c r="J44" s="36">
        <f>SUM(I44)*F49</f>
        <v>717512.3592</v>
      </c>
      <c r="K44" s="36"/>
      <c r="L44" s="41">
        <v>15.5</v>
      </c>
      <c r="M44" s="36">
        <f>SUM(L44)*G49</f>
        <v>135357.47</v>
      </c>
      <c r="N44" s="36"/>
      <c r="O44" s="41">
        <v>321.1</v>
      </c>
      <c r="P44" s="35">
        <f>SUM(O44)*G49</f>
        <v>2804082.8140000002</v>
      </c>
      <c r="Q44" s="35">
        <f>F44+I44+L44+O44</f>
        <v>813.88</v>
      </c>
      <c r="R44" s="36">
        <f>SUM(G44)+J44+M44+P44</f>
        <v>6728489.8392</v>
      </c>
      <c r="S44" s="10"/>
      <c r="T44" s="7"/>
      <c r="U44" s="7"/>
    </row>
    <row r="45" spans="1:21" ht="27" customHeight="1">
      <c r="A45" s="32"/>
      <c r="B45" s="90" t="s">
        <v>45</v>
      </c>
      <c r="C45" s="91"/>
      <c r="D45" s="92"/>
      <c r="E45" s="39"/>
      <c r="F45" s="40">
        <v>9</v>
      </c>
      <c r="G45" s="36">
        <f>F45*F49</f>
        <v>71449.56</v>
      </c>
      <c r="H45" s="36"/>
      <c r="I45" s="41">
        <v>9</v>
      </c>
      <c r="J45" s="36">
        <f>I45*F49</f>
        <v>71449.56</v>
      </c>
      <c r="K45" s="36"/>
      <c r="L45" s="41">
        <v>9</v>
      </c>
      <c r="M45" s="36">
        <f>L45*G49</f>
        <v>78594.66</v>
      </c>
      <c r="N45" s="36"/>
      <c r="O45" s="41">
        <v>9</v>
      </c>
      <c r="P45" s="35">
        <f>G49*O45</f>
        <v>78594.66</v>
      </c>
      <c r="Q45" s="35">
        <f>F45+I45+L45+O45</f>
        <v>36</v>
      </c>
      <c r="R45" s="36">
        <f>SUM(G45)+J45+M45+P45</f>
        <v>300088.44</v>
      </c>
      <c r="S45" s="10"/>
      <c r="T45" s="7"/>
      <c r="U45" s="7"/>
    </row>
    <row r="46" spans="1:20" ht="26.25" customHeight="1">
      <c r="A46" s="38"/>
      <c r="B46" s="136" t="s">
        <v>11</v>
      </c>
      <c r="C46" s="137"/>
      <c r="D46" s="138"/>
      <c r="E46" s="33" t="e">
        <f>#REF!+#REF!+#REF!+E12+E13+E14+E15+E16+E17+E33+#REF!+#REF!+#REF!</f>
        <v>#REF!</v>
      </c>
      <c r="F46" s="46">
        <f>F11+F18+F23+F29+F35+F39+F42</f>
        <v>4355.2300000000005</v>
      </c>
      <c r="G46" s="47">
        <f>G11+G18+G23+G29+G35+G39+G42</f>
        <v>34575474.133200005</v>
      </c>
      <c r="H46" s="47" t="e">
        <f>#REF!+H11+H18+H23+H29+H35+H39+H42</f>
        <v>#REF!</v>
      </c>
      <c r="I46" s="46">
        <f>I11+I18+I23+I29+I35+I39+I42</f>
        <v>2334.23</v>
      </c>
      <c r="J46" s="47">
        <f>J11+J18+J23+J29+J35+J39+J42</f>
        <v>18531078.4932</v>
      </c>
      <c r="K46" s="47" t="e">
        <f>#REF!+K11+K18+K23+K29+K35+K39+K42</f>
        <v>#REF!</v>
      </c>
      <c r="L46" s="83">
        <f>L11+L18+L23+L29+L35+L39+L42</f>
        <v>2627.457</v>
      </c>
      <c r="M46" s="47">
        <f>M11+M18+M23+M29+M35+M39+M42</f>
        <v>22944898.84218</v>
      </c>
      <c r="N46" s="47" t="e">
        <f>#REF!+N11+N18+N23+N29+N35+N39+N42</f>
        <v>#REF!</v>
      </c>
      <c r="O46" s="48">
        <f>O11+O18+O23+O29+O35+O39+O42</f>
        <v>4261.3099999999995</v>
      </c>
      <c r="P46" s="49">
        <f>P11+P18+P23+P29+P35+P39+P42</f>
        <v>37212912.2894</v>
      </c>
      <c r="Q46" s="47">
        <f>Q11+Q18+Q23+Q29+Q35+Q39+Q42</f>
        <v>13578.226999999999</v>
      </c>
      <c r="R46" s="47">
        <f>R11+R18+R23+R29+R35+R39+R42</f>
        <v>113264363.75797999</v>
      </c>
      <c r="S46" s="11"/>
      <c r="T46" s="67"/>
    </row>
    <row r="47" spans="1:18" ht="25.5" customHeight="1">
      <c r="A47" s="50"/>
      <c r="B47" s="87" t="s">
        <v>8</v>
      </c>
      <c r="C47" s="88"/>
      <c r="D47" s="89"/>
      <c r="E47" s="104" t="s">
        <v>57</v>
      </c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6"/>
    </row>
    <row r="48" spans="1:22" ht="15.75" customHeight="1">
      <c r="A48" s="68"/>
      <c r="B48" s="69"/>
      <c r="C48" s="69"/>
      <c r="D48" s="69"/>
      <c r="E48" s="70"/>
      <c r="F48" s="70"/>
      <c r="G48" s="70"/>
      <c r="H48" s="70"/>
      <c r="I48" s="70"/>
      <c r="J48" s="71"/>
      <c r="K48" s="8"/>
      <c r="L48" s="8"/>
      <c r="M48" s="71"/>
      <c r="N48" s="8"/>
      <c r="O48" s="8"/>
      <c r="P48" s="71"/>
      <c r="Q48" s="8"/>
      <c r="R48" s="71"/>
      <c r="T48" s="6"/>
      <c r="U48" s="6"/>
      <c r="V48" s="6"/>
    </row>
    <row r="49" spans="1:22" ht="57.75" customHeight="1">
      <c r="A49" s="72"/>
      <c r="B49" s="73"/>
      <c r="C49" s="73"/>
      <c r="D49" s="72"/>
      <c r="E49" s="73" t="s">
        <v>9</v>
      </c>
      <c r="F49" s="1">
        <v>7938.84</v>
      </c>
      <c r="G49" s="2">
        <v>8732.74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T49" s="6"/>
      <c r="U49" s="6"/>
      <c r="V49" s="6"/>
    </row>
    <row r="50" ht="25.5" customHeight="1"/>
    <row r="51" ht="25.5" customHeight="1"/>
    <row r="52" spans="1:18" ht="25.5">
      <c r="A52" s="74"/>
      <c r="B52" s="13"/>
      <c r="C52" s="14"/>
      <c r="D52" s="14"/>
      <c r="E52" s="75"/>
      <c r="F52" s="15"/>
      <c r="G52" s="16"/>
      <c r="H52" s="17"/>
      <c r="I52" s="18"/>
      <c r="J52" s="16"/>
      <c r="K52" s="17"/>
      <c r="L52" s="18"/>
      <c r="M52" s="16"/>
      <c r="N52" s="17"/>
      <c r="O52" s="18"/>
      <c r="P52" s="19"/>
      <c r="Q52" s="20"/>
      <c r="R52" s="16"/>
    </row>
    <row r="53" spans="1:18" ht="25.5">
      <c r="A53" s="21"/>
      <c r="B53" s="133"/>
      <c r="C53" s="133"/>
      <c r="D53" s="133"/>
      <c r="E53" s="22"/>
      <c r="F53" s="23"/>
      <c r="G53" s="24"/>
      <c r="H53" s="25"/>
      <c r="I53" s="23"/>
      <c r="J53" s="24"/>
      <c r="K53" s="25"/>
      <c r="L53" s="23"/>
      <c r="M53" s="24"/>
      <c r="N53" s="25"/>
      <c r="O53" s="23"/>
      <c r="P53" s="26"/>
      <c r="Q53" s="25"/>
      <c r="R53" s="24"/>
    </row>
    <row r="54" spans="1:18" ht="25.5">
      <c r="A54" s="27"/>
      <c r="B54" s="134"/>
      <c r="C54" s="134"/>
      <c r="D54" s="134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</row>
    <row r="55" spans="1:18" ht="25.5">
      <c r="A55" s="28"/>
      <c r="B55" s="28"/>
      <c r="C55" s="28"/>
      <c r="D55" s="28"/>
      <c r="E55" s="28"/>
      <c r="F55" s="28"/>
      <c r="G55" s="29"/>
      <c r="H55" s="28"/>
      <c r="I55" s="28"/>
      <c r="J55" s="29"/>
      <c r="K55" s="28"/>
      <c r="L55" s="28"/>
      <c r="M55" s="29"/>
      <c r="N55" s="28"/>
      <c r="O55" s="28"/>
      <c r="P55" s="29"/>
      <c r="Q55" s="28"/>
      <c r="R55" s="29"/>
    </row>
    <row r="56" spans="1:18" ht="25.5">
      <c r="A56" s="28"/>
      <c r="B56" s="28"/>
      <c r="C56" s="28"/>
      <c r="D56" s="28"/>
      <c r="E56" s="28"/>
      <c r="F56" s="28"/>
      <c r="G56" s="29"/>
      <c r="H56" s="28"/>
      <c r="I56" s="28"/>
      <c r="J56" s="29"/>
      <c r="K56" s="28"/>
      <c r="L56" s="28"/>
      <c r="M56" s="29"/>
      <c r="N56" s="28"/>
      <c r="O56" s="28"/>
      <c r="P56" s="29"/>
      <c r="Q56" s="28"/>
      <c r="R56" s="29"/>
    </row>
    <row r="57" spans="1:18" ht="25.5">
      <c r="A57" s="28"/>
      <c r="B57" s="28"/>
      <c r="C57" s="28"/>
      <c r="D57" s="28"/>
      <c r="E57" s="28"/>
      <c r="F57" s="28"/>
      <c r="G57" s="29"/>
      <c r="H57" s="28"/>
      <c r="I57" s="28"/>
      <c r="J57" s="29"/>
      <c r="K57" s="28"/>
      <c r="L57" s="28"/>
      <c r="M57" s="29"/>
      <c r="N57" s="28"/>
      <c r="O57" s="28"/>
      <c r="P57" s="29"/>
      <c r="Q57" s="28"/>
      <c r="R57" s="29"/>
    </row>
    <row r="58" spans="1:18" ht="25.5">
      <c r="A58" s="28"/>
      <c r="B58" s="28"/>
      <c r="C58" s="28"/>
      <c r="D58" s="28"/>
      <c r="E58" s="28"/>
      <c r="F58" s="28"/>
      <c r="G58" s="29"/>
      <c r="H58" s="28"/>
      <c r="I58" s="28"/>
      <c r="J58" s="29"/>
      <c r="K58" s="28"/>
      <c r="L58" s="28"/>
      <c r="M58" s="29"/>
      <c r="N58" s="28"/>
      <c r="O58" s="28"/>
      <c r="P58" s="29"/>
      <c r="Q58" s="28"/>
      <c r="R58" s="29"/>
    </row>
  </sheetData>
  <sheetProtection/>
  <mergeCells count="63">
    <mergeCell ref="B53:D53"/>
    <mergeCell ref="B54:D54"/>
    <mergeCell ref="E54:R54"/>
    <mergeCell ref="B47:D47"/>
    <mergeCell ref="E47:R47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P24:P25"/>
    <mergeCell ref="Q24:Q25"/>
    <mergeCell ref="R24:R25"/>
    <mergeCell ref="B26:D26"/>
    <mergeCell ref="B27:D27"/>
    <mergeCell ref="B28:D28"/>
    <mergeCell ref="G24:G25"/>
    <mergeCell ref="I24:I25"/>
    <mergeCell ref="J24:J25"/>
    <mergeCell ref="L24:L25"/>
    <mergeCell ref="M24:M25"/>
    <mergeCell ref="O24:O25"/>
    <mergeCell ref="B21:D21"/>
    <mergeCell ref="B22:D22"/>
    <mergeCell ref="B23:D23"/>
    <mergeCell ref="A24:A25"/>
    <mergeCell ref="B24:D25"/>
    <mergeCell ref="F24:F25"/>
    <mergeCell ref="B15:D15"/>
    <mergeCell ref="B16:D16"/>
    <mergeCell ref="B17:D17"/>
    <mergeCell ref="B18:D18"/>
    <mergeCell ref="B19:D19"/>
    <mergeCell ref="B20:D20"/>
    <mergeCell ref="N9:P9"/>
    <mergeCell ref="Q9:R9"/>
    <mergeCell ref="B11:D11"/>
    <mergeCell ref="B12:D12"/>
    <mergeCell ref="B13:D13"/>
    <mergeCell ref="B14:D14"/>
    <mergeCell ref="P2:R2"/>
    <mergeCell ref="P3:R3"/>
    <mergeCell ref="P4:R4"/>
    <mergeCell ref="A7:R7"/>
    <mergeCell ref="A8:R8"/>
    <mergeCell ref="A9:A10"/>
    <mergeCell ref="B9:D10"/>
    <mergeCell ref="E9:G9"/>
    <mergeCell ref="H9:J9"/>
    <mergeCell ref="K9:M9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8" r:id="rId1"/>
  <rowBreaks count="1" manualBreakCount="1">
    <brk id="47" max="17" man="1"/>
  </rowBreaks>
  <colBreaks count="1" manualBreakCount="1">
    <brk id="19" max="1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view="pageBreakPreview" zoomScale="50" zoomScaleNormal="85" zoomScaleSheetLayoutView="50" workbookViewId="0" topLeftCell="A30">
      <selection activeCell="A7" sqref="A7:R7"/>
    </sheetView>
  </sheetViews>
  <sheetFormatPr defaultColWidth="9.140625" defaultRowHeight="12.75"/>
  <cols>
    <col min="1" max="1" width="9.00390625" style="4" customWidth="1"/>
    <col min="2" max="2" width="9.140625" style="4" customWidth="1"/>
    <col min="3" max="3" width="21.140625" style="4" customWidth="1"/>
    <col min="4" max="4" width="64.00390625" style="4" customWidth="1"/>
    <col min="5" max="5" width="14.421875" style="4" hidden="1" customWidth="1"/>
    <col min="6" max="6" width="28.7109375" style="4" customWidth="1"/>
    <col min="7" max="7" width="30.8515625" style="9" customWidth="1"/>
    <col min="8" max="8" width="0.2890625" style="4" hidden="1" customWidth="1"/>
    <col min="9" max="9" width="28.28125" style="4" customWidth="1"/>
    <col min="10" max="10" width="30.7109375" style="9" customWidth="1"/>
    <col min="11" max="11" width="9.8515625" style="4" hidden="1" customWidth="1"/>
    <col min="12" max="12" width="25.00390625" style="4" customWidth="1"/>
    <col min="13" max="13" width="27.8515625" style="9" customWidth="1"/>
    <col min="14" max="14" width="9.8515625" style="4" hidden="1" customWidth="1"/>
    <col min="15" max="15" width="25.57421875" style="4" customWidth="1"/>
    <col min="16" max="16" width="29.8515625" style="9" customWidth="1"/>
    <col min="17" max="17" width="28.421875" style="4" customWidth="1"/>
    <col min="18" max="18" width="32.8515625" style="9" customWidth="1"/>
    <col min="19" max="19" width="18.00390625" style="4" customWidth="1"/>
    <col min="20" max="20" width="22.28125" style="4" bestFit="1" customWidth="1"/>
    <col min="21" max="21" width="12.8515625" style="4" customWidth="1"/>
    <col min="22" max="16384" width="9.140625" style="4" customWidth="1"/>
  </cols>
  <sheetData>
    <row r="1" spans="1:22" ht="26.25">
      <c r="A1" s="3"/>
      <c r="B1" s="3"/>
      <c r="C1" s="3"/>
      <c r="D1" s="3"/>
      <c r="E1" s="3"/>
      <c r="F1" s="3"/>
      <c r="G1" s="12"/>
      <c r="H1" s="3"/>
      <c r="I1" s="3"/>
      <c r="J1" s="12"/>
      <c r="K1" s="3"/>
      <c r="L1" s="3"/>
      <c r="M1" s="12"/>
      <c r="N1" s="81"/>
      <c r="O1" s="81"/>
      <c r="P1" s="51" t="s">
        <v>50</v>
      </c>
      <c r="Q1" s="52"/>
      <c r="R1" s="53"/>
      <c r="T1" s="6"/>
      <c r="U1" s="6"/>
      <c r="V1" s="6"/>
    </row>
    <row r="2" spans="1:22" ht="18" customHeight="1">
      <c r="A2" s="3"/>
      <c r="B2" s="3"/>
      <c r="C2" s="3"/>
      <c r="D2" s="3"/>
      <c r="E2" s="3"/>
      <c r="F2" s="3"/>
      <c r="G2" s="12"/>
      <c r="H2" s="3"/>
      <c r="I2" s="3"/>
      <c r="J2" s="12"/>
      <c r="K2" s="3"/>
      <c r="L2" s="3"/>
      <c r="M2" s="12"/>
      <c r="N2" s="81"/>
      <c r="O2" s="81"/>
      <c r="P2" s="113" t="s">
        <v>12</v>
      </c>
      <c r="Q2" s="113"/>
      <c r="R2" s="113"/>
      <c r="T2" s="6"/>
      <c r="U2" s="6"/>
      <c r="V2" s="6"/>
    </row>
    <row r="3" spans="1:22" ht="20.25" customHeight="1">
      <c r="A3" s="3"/>
      <c r="B3" s="3"/>
      <c r="C3" s="3"/>
      <c r="D3" s="3"/>
      <c r="E3" s="3"/>
      <c r="F3" s="3"/>
      <c r="G3" s="12"/>
      <c r="H3" s="3"/>
      <c r="I3" s="3"/>
      <c r="J3" s="12"/>
      <c r="K3" s="3"/>
      <c r="L3" s="3"/>
      <c r="M3" s="12"/>
      <c r="N3" s="81"/>
      <c r="O3" s="81"/>
      <c r="P3" s="113" t="s">
        <v>60</v>
      </c>
      <c r="Q3" s="113"/>
      <c r="R3" s="113"/>
      <c r="T3" s="6"/>
      <c r="U3" s="6"/>
      <c r="V3" s="6"/>
    </row>
    <row r="4" spans="1:22" ht="21" customHeight="1">
      <c r="A4" s="3"/>
      <c r="B4" s="3"/>
      <c r="C4" s="3"/>
      <c r="D4" s="3"/>
      <c r="E4" s="3"/>
      <c r="F4" s="3"/>
      <c r="G4" s="12"/>
      <c r="H4" s="3"/>
      <c r="I4" s="3"/>
      <c r="J4" s="12"/>
      <c r="K4" s="3"/>
      <c r="L4" s="3"/>
      <c r="M4" s="12"/>
      <c r="N4" s="81"/>
      <c r="O4" s="81"/>
      <c r="P4" s="113" t="s">
        <v>61</v>
      </c>
      <c r="Q4" s="113"/>
      <c r="R4" s="113"/>
      <c r="T4" s="6"/>
      <c r="U4" s="6"/>
      <c r="V4" s="6"/>
    </row>
    <row r="5" spans="1:22" ht="26.25" customHeight="1" hidden="1">
      <c r="A5" s="3"/>
      <c r="B5" s="3"/>
      <c r="C5" s="3"/>
      <c r="D5" s="3"/>
      <c r="E5" s="3"/>
      <c r="F5" s="3"/>
      <c r="G5" s="12"/>
      <c r="H5" s="3"/>
      <c r="I5" s="3"/>
      <c r="J5" s="12"/>
      <c r="K5" s="3"/>
      <c r="L5" s="3"/>
      <c r="M5" s="12"/>
      <c r="N5" s="81"/>
      <c r="O5" s="81"/>
      <c r="P5" s="53"/>
      <c r="Q5" s="80"/>
      <c r="R5" s="53"/>
      <c r="T5" s="6"/>
      <c r="U5" s="6"/>
      <c r="V5" s="6"/>
    </row>
    <row r="6" spans="1:22" ht="26.25" customHeight="1">
      <c r="A6" s="3"/>
      <c r="B6" s="3"/>
      <c r="C6" s="3"/>
      <c r="D6" s="3"/>
      <c r="E6" s="3"/>
      <c r="F6" s="3"/>
      <c r="G6" s="12"/>
      <c r="H6" s="3"/>
      <c r="I6" s="3"/>
      <c r="J6" s="12"/>
      <c r="K6" s="3"/>
      <c r="L6" s="3"/>
      <c r="M6" s="12"/>
      <c r="N6" s="81"/>
      <c r="O6" s="81"/>
      <c r="P6" s="53" t="s">
        <v>62</v>
      </c>
      <c r="Q6" s="86"/>
      <c r="R6" s="53"/>
      <c r="T6" s="6"/>
      <c r="U6" s="6"/>
      <c r="V6" s="6"/>
    </row>
    <row r="7" spans="1:22" ht="82.5" customHeight="1">
      <c r="A7" s="96" t="s">
        <v>55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T7" s="6"/>
      <c r="U7" s="6"/>
      <c r="V7" s="6"/>
    </row>
    <row r="8" spans="1:22" ht="33.75" customHeight="1">
      <c r="A8" s="114" t="s">
        <v>54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T8" s="6"/>
      <c r="U8" s="6"/>
      <c r="V8" s="6"/>
    </row>
    <row r="9" spans="1:22" ht="30.75" customHeight="1">
      <c r="A9" s="127" t="s">
        <v>10</v>
      </c>
      <c r="B9" s="107" t="s">
        <v>0</v>
      </c>
      <c r="C9" s="108"/>
      <c r="D9" s="109"/>
      <c r="E9" s="104" t="s">
        <v>1</v>
      </c>
      <c r="F9" s="105"/>
      <c r="G9" s="106"/>
      <c r="H9" s="104" t="s">
        <v>3</v>
      </c>
      <c r="I9" s="105"/>
      <c r="J9" s="106"/>
      <c r="K9" s="104" t="s">
        <v>4</v>
      </c>
      <c r="L9" s="105"/>
      <c r="M9" s="106"/>
      <c r="N9" s="104" t="s">
        <v>6</v>
      </c>
      <c r="O9" s="105"/>
      <c r="P9" s="106"/>
      <c r="Q9" s="104" t="s">
        <v>7</v>
      </c>
      <c r="R9" s="106"/>
      <c r="U9" s="6"/>
      <c r="V9" s="6"/>
    </row>
    <row r="10" spans="1:22" ht="25.5" customHeight="1">
      <c r="A10" s="128"/>
      <c r="B10" s="110"/>
      <c r="C10" s="111"/>
      <c r="D10" s="112"/>
      <c r="E10" s="55"/>
      <c r="F10" s="55" t="s">
        <v>2</v>
      </c>
      <c r="G10" s="56" t="s">
        <v>5</v>
      </c>
      <c r="H10" s="55"/>
      <c r="I10" s="57" t="s">
        <v>2</v>
      </c>
      <c r="J10" s="56" t="s">
        <v>5</v>
      </c>
      <c r="K10" s="55"/>
      <c r="L10" s="55" t="s">
        <v>2</v>
      </c>
      <c r="M10" s="56" t="s">
        <v>5</v>
      </c>
      <c r="N10" s="55" t="s">
        <v>2</v>
      </c>
      <c r="O10" s="55" t="s">
        <v>2</v>
      </c>
      <c r="P10" s="56" t="s">
        <v>5</v>
      </c>
      <c r="Q10" s="55" t="s">
        <v>2</v>
      </c>
      <c r="R10" s="56" t="s">
        <v>5</v>
      </c>
      <c r="U10" s="6"/>
      <c r="V10" s="6"/>
    </row>
    <row r="11" spans="1:22" ht="30" customHeight="1">
      <c r="A11" s="32">
        <v>1</v>
      </c>
      <c r="B11" s="93" t="s">
        <v>20</v>
      </c>
      <c r="C11" s="94"/>
      <c r="D11" s="95"/>
      <c r="E11" s="33"/>
      <c r="F11" s="58">
        <f>F12+F13+F14+F15+F16+F17</f>
        <v>1983</v>
      </c>
      <c r="G11" s="59">
        <f aca="true" t="shared" si="0" ref="G11:Q11">G12+G13+G14+G15+G16+G17</f>
        <v>16372421.370000001</v>
      </c>
      <c r="H11" s="47">
        <f t="shared" si="0"/>
        <v>1508.1</v>
      </c>
      <c r="I11" s="46">
        <f t="shared" si="0"/>
        <v>976</v>
      </c>
      <c r="J11" s="59">
        <f>J12+J13+J14+J15+J16+J17</f>
        <v>8058236.639999999</v>
      </c>
      <c r="K11" s="47">
        <f t="shared" si="0"/>
        <v>453.7</v>
      </c>
      <c r="L11" s="46">
        <f t="shared" si="0"/>
        <v>355</v>
      </c>
      <c r="M11" s="59">
        <f>M12+M13+M14+M15+M16+M17</f>
        <v>3224127.7499999995</v>
      </c>
      <c r="N11" s="47">
        <f t="shared" si="0"/>
        <v>3033.1</v>
      </c>
      <c r="O11" s="46">
        <f t="shared" si="0"/>
        <v>1426</v>
      </c>
      <c r="P11" s="60">
        <f>P13+P12+P14+P15+P16+P17</f>
        <v>12951003.3</v>
      </c>
      <c r="Q11" s="47">
        <f t="shared" si="0"/>
        <v>4740</v>
      </c>
      <c r="R11" s="59">
        <f>R12+R13+R14+R15+R16+R17</f>
        <v>40605789.059999995</v>
      </c>
      <c r="S11" s="10"/>
      <c r="T11" s="7"/>
      <c r="U11" s="5"/>
      <c r="V11" s="6"/>
    </row>
    <row r="12" spans="1:21" ht="29.25" customHeight="1">
      <c r="A12" s="32"/>
      <c r="B12" s="90" t="s">
        <v>13</v>
      </c>
      <c r="C12" s="91"/>
      <c r="D12" s="92"/>
      <c r="E12" s="33">
        <v>968.6</v>
      </c>
      <c r="F12" s="34">
        <v>240</v>
      </c>
      <c r="G12" s="35">
        <f>F12*F49</f>
        <v>1981533.5999999999</v>
      </c>
      <c r="H12" s="36">
        <v>347.1</v>
      </c>
      <c r="I12" s="37">
        <v>120</v>
      </c>
      <c r="J12" s="35">
        <f>I12*F49</f>
        <v>990766.7999999999</v>
      </c>
      <c r="K12" s="36">
        <v>138.9</v>
      </c>
      <c r="L12" s="37">
        <v>20</v>
      </c>
      <c r="M12" s="35">
        <f>L12*G49</f>
        <v>181641</v>
      </c>
      <c r="N12" s="36">
        <v>879.1</v>
      </c>
      <c r="O12" s="37">
        <v>400</v>
      </c>
      <c r="P12" s="35">
        <f>O12*G49</f>
        <v>3632819.9999999995</v>
      </c>
      <c r="Q12" s="36">
        <f aca="true" t="shared" si="1" ref="Q12:R20">F12+I12+L12+O12</f>
        <v>780</v>
      </c>
      <c r="R12" s="36">
        <f t="shared" si="1"/>
        <v>6786761.399999999</v>
      </c>
      <c r="S12" s="10"/>
      <c r="T12" s="7"/>
      <c r="U12" s="7"/>
    </row>
    <row r="13" spans="1:21" ht="25.5" customHeight="1">
      <c r="A13" s="32"/>
      <c r="B13" s="90" t="s">
        <v>14</v>
      </c>
      <c r="C13" s="91"/>
      <c r="D13" s="92"/>
      <c r="E13" s="33">
        <v>275.5</v>
      </c>
      <c r="F13" s="34">
        <v>228</v>
      </c>
      <c r="G13" s="76">
        <f>F13*F49</f>
        <v>1882456.92</v>
      </c>
      <c r="H13" s="36">
        <v>101.3</v>
      </c>
      <c r="I13" s="37">
        <v>80</v>
      </c>
      <c r="J13" s="35">
        <f>I13*F49</f>
        <v>660511.2</v>
      </c>
      <c r="K13" s="36">
        <v>40.3</v>
      </c>
      <c r="L13" s="37">
        <v>16</v>
      </c>
      <c r="M13" s="35">
        <f>L13*G49</f>
        <v>145312.8</v>
      </c>
      <c r="N13" s="36">
        <v>245.5</v>
      </c>
      <c r="O13" s="37">
        <v>120</v>
      </c>
      <c r="P13" s="35">
        <f>O13*G49</f>
        <v>1089846</v>
      </c>
      <c r="Q13" s="36">
        <f t="shared" si="1"/>
        <v>444</v>
      </c>
      <c r="R13" s="36">
        <f t="shared" si="1"/>
        <v>3778126.92</v>
      </c>
      <c r="S13" s="10"/>
      <c r="T13" s="7"/>
      <c r="U13" s="7"/>
    </row>
    <row r="14" spans="1:21" ht="27.75" customHeight="1">
      <c r="A14" s="32"/>
      <c r="B14" s="90" t="s">
        <v>15</v>
      </c>
      <c r="C14" s="91"/>
      <c r="D14" s="92"/>
      <c r="E14" s="33">
        <v>1020.1</v>
      </c>
      <c r="F14" s="34">
        <v>600</v>
      </c>
      <c r="G14" s="35">
        <f>F14*F49</f>
        <v>4953834</v>
      </c>
      <c r="H14" s="36">
        <v>343</v>
      </c>
      <c r="I14" s="37">
        <v>411</v>
      </c>
      <c r="J14" s="35">
        <f>I14*F49</f>
        <v>3393376.2899999996</v>
      </c>
      <c r="K14" s="36">
        <v>122.2</v>
      </c>
      <c r="L14" s="37">
        <v>235</v>
      </c>
      <c r="M14" s="35">
        <f>L14*G49</f>
        <v>2134281.75</v>
      </c>
      <c r="N14" s="36">
        <v>920.9</v>
      </c>
      <c r="O14" s="37">
        <v>235</v>
      </c>
      <c r="P14" s="35">
        <f>O14*G49</f>
        <v>2134281.75</v>
      </c>
      <c r="Q14" s="36">
        <f t="shared" si="1"/>
        <v>1481</v>
      </c>
      <c r="R14" s="36">
        <f>G14+J14+M14+P14</f>
        <v>12615773.79</v>
      </c>
      <c r="S14" s="10"/>
      <c r="T14" s="7"/>
      <c r="U14" s="7"/>
    </row>
    <row r="15" spans="1:21" ht="27.75" customHeight="1">
      <c r="A15" s="38"/>
      <c r="B15" s="90" t="s">
        <v>16</v>
      </c>
      <c r="C15" s="91"/>
      <c r="D15" s="92"/>
      <c r="E15" s="39">
        <v>186.3</v>
      </c>
      <c r="F15" s="34">
        <v>210</v>
      </c>
      <c r="G15" s="35">
        <f>F15*F49</f>
        <v>1733841.9</v>
      </c>
      <c r="H15" s="36">
        <v>55.3</v>
      </c>
      <c r="I15" s="37">
        <v>76</v>
      </c>
      <c r="J15" s="35">
        <f>I15*F49</f>
        <v>627485.6399999999</v>
      </c>
      <c r="K15" s="36">
        <v>2.8</v>
      </c>
      <c r="L15" s="37">
        <v>21</v>
      </c>
      <c r="M15" s="35">
        <f>L15*G49</f>
        <v>190723.05</v>
      </c>
      <c r="N15" s="36">
        <v>158.5</v>
      </c>
      <c r="O15" s="37">
        <v>186</v>
      </c>
      <c r="P15" s="35">
        <f>O15*G49</f>
        <v>1689261.2999999998</v>
      </c>
      <c r="Q15" s="36">
        <f t="shared" si="1"/>
        <v>493</v>
      </c>
      <c r="R15" s="36">
        <f>G15+J15+M15+P15</f>
        <v>4241311.89</v>
      </c>
      <c r="S15" s="10"/>
      <c r="T15" s="7"/>
      <c r="U15" s="7"/>
    </row>
    <row r="16" spans="1:21" ht="30" customHeight="1">
      <c r="A16" s="38"/>
      <c r="B16" s="90" t="s">
        <v>17</v>
      </c>
      <c r="C16" s="91"/>
      <c r="D16" s="92"/>
      <c r="E16" s="39">
        <v>619</v>
      </c>
      <c r="F16" s="34">
        <v>485</v>
      </c>
      <c r="G16" s="35">
        <f>F16*F49</f>
        <v>4004349.15</v>
      </c>
      <c r="H16" s="36">
        <v>532.4</v>
      </c>
      <c r="I16" s="37">
        <v>159</v>
      </c>
      <c r="J16" s="35">
        <f>I16*F49</f>
        <v>1312766.01</v>
      </c>
      <c r="K16" s="36">
        <v>142.3</v>
      </c>
      <c r="L16" s="37">
        <v>40</v>
      </c>
      <c r="M16" s="35">
        <f>L16*G49</f>
        <v>363282</v>
      </c>
      <c r="N16" s="36">
        <v>646.5</v>
      </c>
      <c r="O16" s="37">
        <v>320</v>
      </c>
      <c r="P16" s="35">
        <f>O16*G49</f>
        <v>2906256</v>
      </c>
      <c r="Q16" s="36">
        <f t="shared" si="1"/>
        <v>1004</v>
      </c>
      <c r="R16" s="36">
        <f t="shared" si="1"/>
        <v>8586653.16</v>
      </c>
      <c r="S16" s="10"/>
      <c r="T16" s="7"/>
      <c r="U16" s="7"/>
    </row>
    <row r="17" spans="1:21" ht="52.5" customHeight="1">
      <c r="A17" s="38"/>
      <c r="B17" s="90" t="s">
        <v>18</v>
      </c>
      <c r="C17" s="91"/>
      <c r="D17" s="92"/>
      <c r="E17" s="39">
        <v>277.52</v>
      </c>
      <c r="F17" s="77">
        <v>220</v>
      </c>
      <c r="G17" s="35">
        <f>F17*F49</f>
        <v>1816405.7999999998</v>
      </c>
      <c r="H17" s="36">
        <v>129</v>
      </c>
      <c r="I17" s="78">
        <v>130</v>
      </c>
      <c r="J17" s="35">
        <f>I17*F49</f>
        <v>1073330.7</v>
      </c>
      <c r="K17" s="36">
        <v>7.2</v>
      </c>
      <c r="L17" s="78">
        <v>23</v>
      </c>
      <c r="M17" s="35">
        <f>L17*G49</f>
        <v>208887.15</v>
      </c>
      <c r="N17" s="36">
        <v>182.6</v>
      </c>
      <c r="O17" s="78">
        <v>165</v>
      </c>
      <c r="P17" s="35">
        <f>O17*G49</f>
        <v>1498538.2499999998</v>
      </c>
      <c r="Q17" s="36">
        <f>F17+I17+L17+O17</f>
        <v>538</v>
      </c>
      <c r="R17" s="36">
        <f t="shared" si="1"/>
        <v>4597161.899999999</v>
      </c>
      <c r="S17" s="79"/>
      <c r="T17" s="7"/>
      <c r="U17" s="7"/>
    </row>
    <row r="18" spans="1:21" ht="30.75" customHeight="1">
      <c r="A18" s="32">
        <v>2</v>
      </c>
      <c r="B18" s="93" t="s">
        <v>21</v>
      </c>
      <c r="C18" s="94"/>
      <c r="D18" s="95"/>
      <c r="E18" s="39"/>
      <c r="F18" s="61">
        <f>SUM(F19:F22)</f>
        <v>314.5</v>
      </c>
      <c r="G18" s="47">
        <f>SUM(G19:G22)</f>
        <v>2596634.655</v>
      </c>
      <c r="H18" s="47">
        <f>SUM(H19:H20)</f>
        <v>0</v>
      </c>
      <c r="I18" s="62">
        <f aca="true" t="shared" si="2" ref="I18:R18">SUM(I19:I22)</f>
        <v>200</v>
      </c>
      <c r="J18" s="47">
        <f t="shared" si="2"/>
        <v>1651278</v>
      </c>
      <c r="K18" s="47">
        <f t="shared" si="2"/>
        <v>0</v>
      </c>
      <c r="L18" s="62">
        <f t="shared" si="2"/>
        <v>130.5</v>
      </c>
      <c r="M18" s="47">
        <f t="shared" si="2"/>
        <v>1185207.525</v>
      </c>
      <c r="N18" s="47">
        <f t="shared" si="2"/>
        <v>0</v>
      </c>
      <c r="O18" s="63">
        <f t="shared" si="2"/>
        <v>169.5</v>
      </c>
      <c r="P18" s="49">
        <f t="shared" si="2"/>
        <v>1539407.4749999999</v>
      </c>
      <c r="Q18" s="64">
        <f t="shared" si="2"/>
        <v>814.5</v>
      </c>
      <c r="R18" s="47">
        <f t="shared" si="2"/>
        <v>6972527.654999999</v>
      </c>
      <c r="S18" s="10"/>
      <c r="T18" s="7"/>
      <c r="U18" s="7"/>
    </row>
    <row r="19" spans="1:21" ht="30.75" customHeight="1">
      <c r="A19" s="32"/>
      <c r="B19" s="90" t="s">
        <v>40</v>
      </c>
      <c r="C19" s="91"/>
      <c r="D19" s="92"/>
      <c r="E19" s="39"/>
      <c r="F19" s="40">
        <v>210</v>
      </c>
      <c r="G19" s="36">
        <f>F19*F49</f>
        <v>1733841.9</v>
      </c>
      <c r="H19" s="36"/>
      <c r="I19" s="41">
        <v>134</v>
      </c>
      <c r="J19" s="36">
        <f>I19*F49</f>
        <v>1106356.26</v>
      </c>
      <c r="K19" s="36"/>
      <c r="L19" s="41">
        <v>92</v>
      </c>
      <c r="M19" s="36">
        <f>L19*G49</f>
        <v>835548.6</v>
      </c>
      <c r="N19" s="36"/>
      <c r="O19" s="41">
        <v>80</v>
      </c>
      <c r="P19" s="35">
        <f>O19*G49</f>
        <v>726564</v>
      </c>
      <c r="Q19" s="43">
        <f t="shared" si="1"/>
        <v>516</v>
      </c>
      <c r="R19" s="36">
        <f t="shared" si="1"/>
        <v>4402310.76</v>
      </c>
      <c r="S19" s="10"/>
      <c r="T19" s="7"/>
      <c r="U19" s="7"/>
    </row>
    <row r="20" spans="1:21" ht="30.75" customHeight="1">
      <c r="A20" s="32"/>
      <c r="B20" s="90" t="s">
        <v>41</v>
      </c>
      <c r="C20" s="91"/>
      <c r="D20" s="92"/>
      <c r="E20" s="39"/>
      <c r="F20" s="44">
        <v>17</v>
      </c>
      <c r="G20" s="36">
        <f>F20*F49</f>
        <v>140358.63</v>
      </c>
      <c r="H20" s="36"/>
      <c r="I20" s="41">
        <v>18</v>
      </c>
      <c r="J20" s="35">
        <f>I20*F49</f>
        <v>148615.02</v>
      </c>
      <c r="K20" s="36"/>
      <c r="L20" s="66">
        <v>17</v>
      </c>
      <c r="M20" s="36">
        <f>L20*G49</f>
        <v>154394.84999999998</v>
      </c>
      <c r="N20" s="36"/>
      <c r="O20" s="41">
        <v>17</v>
      </c>
      <c r="P20" s="35">
        <f>O20*G49</f>
        <v>154394.84999999998</v>
      </c>
      <c r="Q20" s="43">
        <f>F20+I20+L20+O20</f>
        <v>69</v>
      </c>
      <c r="R20" s="36">
        <f t="shared" si="1"/>
        <v>597763.35</v>
      </c>
      <c r="S20" s="10"/>
      <c r="T20" s="7"/>
      <c r="U20" s="7"/>
    </row>
    <row r="21" spans="1:21" ht="24.75" customHeight="1">
      <c r="A21" s="32"/>
      <c r="B21" s="90" t="s">
        <v>43</v>
      </c>
      <c r="C21" s="91"/>
      <c r="D21" s="92"/>
      <c r="E21" s="39"/>
      <c r="F21" s="40">
        <v>17.5</v>
      </c>
      <c r="G21" s="36">
        <f>F21*F49</f>
        <v>144486.82499999998</v>
      </c>
      <c r="H21" s="36"/>
      <c r="I21" s="41">
        <v>18</v>
      </c>
      <c r="J21" s="35">
        <f>I21*F49</f>
        <v>148615.02</v>
      </c>
      <c r="K21" s="36"/>
      <c r="L21" s="41">
        <v>17.5</v>
      </c>
      <c r="M21" s="36">
        <f>L21*G49</f>
        <v>158935.875</v>
      </c>
      <c r="N21" s="36"/>
      <c r="O21" s="41">
        <v>17.5</v>
      </c>
      <c r="P21" s="35">
        <f>O21*G49</f>
        <v>158935.875</v>
      </c>
      <c r="Q21" s="43">
        <f>F21+I21+L21+O21</f>
        <v>70.5</v>
      </c>
      <c r="R21" s="36">
        <f>G21+J21+M21+P21</f>
        <v>610973.595</v>
      </c>
      <c r="S21" s="10"/>
      <c r="T21" s="7"/>
      <c r="U21" s="7"/>
    </row>
    <row r="22" spans="1:21" ht="23.25" customHeight="1">
      <c r="A22" s="32"/>
      <c r="B22" s="90" t="s">
        <v>42</v>
      </c>
      <c r="C22" s="91"/>
      <c r="D22" s="92"/>
      <c r="E22" s="39"/>
      <c r="F22" s="40">
        <v>70</v>
      </c>
      <c r="G22" s="36">
        <f>F22*F49</f>
        <v>577947.2999999999</v>
      </c>
      <c r="H22" s="36"/>
      <c r="I22" s="41">
        <v>30</v>
      </c>
      <c r="J22" s="36">
        <f>I22*F49</f>
        <v>247691.69999999998</v>
      </c>
      <c r="K22" s="36"/>
      <c r="L22" s="41">
        <v>4</v>
      </c>
      <c r="M22" s="36">
        <f>L22*G49</f>
        <v>36328.2</v>
      </c>
      <c r="N22" s="36"/>
      <c r="O22" s="41">
        <v>55</v>
      </c>
      <c r="P22" s="35">
        <f>O22*G49</f>
        <v>499512.74999999994</v>
      </c>
      <c r="Q22" s="43">
        <f>F22+I22+L22+O22</f>
        <v>159</v>
      </c>
      <c r="R22" s="36">
        <f>G22+J22+M22+P22</f>
        <v>1361479.9499999997</v>
      </c>
      <c r="S22" s="10"/>
      <c r="T22" s="7"/>
      <c r="U22" s="7"/>
    </row>
    <row r="23" spans="1:21" ht="39" customHeight="1">
      <c r="A23" s="32">
        <v>3</v>
      </c>
      <c r="B23" s="93" t="s">
        <v>22</v>
      </c>
      <c r="C23" s="94"/>
      <c r="D23" s="95"/>
      <c r="E23" s="39"/>
      <c r="F23" s="58">
        <f>SUM(F24:F28)</f>
        <v>338.5</v>
      </c>
      <c r="G23" s="47">
        <f aca="true" t="shared" si="3" ref="G23:R23">SUM(G24:G28)</f>
        <v>2794788.0149999997</v>
      </c>
      <c r="H23" s="47">
        <f t="shared" si="3"/>
        <v>0</v>
      </c>
      <c r="I23" s="46">
        <f t="shared" si="3"/>
        <v>491.4</v>
      </c>
      <c r="J23" s="47">
        <f t="shared" si="3"/>
        <v>4057190.0459999996</v>
      </c>
      <c r="K23" s="47">
        <f t="shared" si="3"/>
        <v>0</v>
      </c>
      <c r="L23" s="46">
        <f t="shared" si="3"/>
        <v>1821.9</v>
      </c>
      <c r="M23" s="47">
        <f t="shared" si="3"/>
        <v>16546586.894999998</v>
      </c>
      <c r="N23" s="47">
        <f t="shared" si="3"/>
        <v>0</v>
      </c>
      <c r="O23" s="46">
        <f t="shared" si="3"/>
        <v>1330.7</v>
      </c>
      <c r="P23" s="49">
        <f t="shared" si="3"/>
        <v>12085483.935</v>
      </c>
      <c r="Q23" s="47">
        <f t="shared" si="3"/>
        <v>3982.5</v>
      </c>
      <c r="R23" s="47">
        <f t="shared" si="3"/>
        <v>35484048.891</v>
      </c>
      <c r="S23" s="10"/>
      <c r="T23" s="7"/>
      <c r="U23" s="7"/>
    </row>
    <row r="24" spans="1:21" ht="24.75" customHeight="1">
      <c r="A24" s="115"/>
      <c r="B24" s="121" t="s">
        <v>23</v>
      </c>
      <c r="C24" s="122"/>
      <c r="D24" s="123"/>
      <c r="E24" s="39"/>
      <c r="F24" s="131">
        <v>37.5</v>
      </c>
      <c r="G24" s="129">
        <f>F24*F49</f>
        <v>309614.625</v>
      </c>
      <c r="H24" s="36"/>
      <c r="I24" s="119">
        <v>11.4</v>
      </c>
      <c r="J24" s="129">
        <f>I24*F49</f>
        <v>94122.84599999999</v>
      </c>
      <c r="K24" s="36"/>
      <c r="L24" s="119">
        <v>0.9</v>
      </c>
      <c r="M24" s="129">
        <f>L24*G49</f>
        <v>8173.844999999999</v>
      </c>
      <c r="N24" s="36"/>
      <c r="O24" s="119">
        <v>35.7</v>
      </c>
      <c r="P24" s="117">
        <f>O24*G49</f>
        <v>324229.185</v>
      </c>
      <c r="Q24" s="129">
        <f aca="true" t="shared" si="4" ref="Q24:R28">F24+I24+L24+O24</f>
        <v>85.5</v>
      </c>
      <c r="R24" s="129">
        <f>G24+J24+M24+P24</f>
        <v>736140.5009999999</v>
      </c>
      <c r="S24" s="10"/>
      <c r="T24" s="7"/>
      <c r="U24" s="7"/>
    </row>
    <row r="25" spans="1:21" ht="34.5" customHeight="1" hidden="1">
      <c r="A25" s="116"/>
      <c r="B25" s="124"/>
      <c r="C25" s="125"/>
      <c r="D25" s="126"/>
      <c r="E25" s="39"/>
      <c r="F25" s="132"/>
      <c r="G25" s="130"/>
      <c r="H25" s="36"/>
      <c r="I25" s="120"/>
      <c r="J25" s="130"/>
      <c r="K25" s="36"/>
      <c r="L25" s="120"/>
      <c r="M25" s="130"/>
      <c r="N25" s="36"/>
      <c r="O25" s="120"/>
      <c r="P25" s="118"/>
      <c r="Q25" s="130"/>
      <c r="R25" s="130"/>
      <c r="S25" s="10"/>
      <c r="T25" s="7"/>
      <c r="U25" s="7"/>
    </row>
    <row r="26" spans="1:21" ht="32.25" customHeight="1" hidden="1">
      <c r="A26" s="38"/>
      <c r="B26" s="90" t="s">
        <v>24</v>
      </c>
      <c r="C26" s="91"/>
      <c r="D26" s="92"/>
      <c r="E26" s="39"/>
      <c r="F26" s="34"/>
      <c r="G26" s="36">
        <f>F26*F49</f>
        <v>0</v>
      </c>
      <c r="H26" s="36"/>
      <c r="I26" s="37"/>
      <c r="J26" s="36">
        <f>I26*F49</f>
        <v>0</v>
      </c>
      <c r="K26" s="36"/>
      <c r="L26" s="37"/>
      <c r="M26" s="36">
        <f>L26*G49</f>
        <v>0</v>
      </c>
      <c r="N26" s="36"/>
      <c r="O26" s="37"/>
      <c r="P26" s="35">
        <f>O26*G49</f>
        <v>0</v>
      </c>
      <c r="Q26" s="36">
        <f t="shared" si="4"/>
        <v>0</v>
      </c>
      <c r="R26" s="36">
        <f t="shared" si="4"/>
        <v>0</v>
      </c>
      <c r="S26" s="10"/>
      <c r="T26" s="7"/>
      <c r="U26" s="7"/>
    </row>
    <row r="27" spans="1:21" ht="29.25" customHeight="1">
      <c r="A27" s="38"/>
      <c r="B27" s="90" t="s">
        <v>38</v>
      </c>
      <c r="C27" s="91"/>
      <c r="D27" s="92"/>
      <c r="E27" s="39"/>
      <c r="F27" s="34">
        <v>31</v>
      </c>
      <c r="G27" s="36">
        <f>F27*F49</f>
        <v>255948.08999999997</v>
      </c>
      <c r="H27" s="36"/>
      <c r="I27" s="37">
        <v>100</v>
      </c>
      <c r="J27" s="36">
        <f>I27*F49</f>
        <v>825639</v>
      </c>
      <c r="K27" s="36"/>
      <c r="L27" s="37">
        <v>71</v>
      </c>
      <c r="M27" s="36">
        <f>L27*G49</f>
        <v>644825.5499999999</v>
      </c>
      <c r="N27" s="36"/>
      <c r="O27" s="37">
        <v>70</v>
      </c>
      <c r="P27" s="35">
        <f>O27*G49</f>
        <v>635743.5</v>
      </c>
      <c r="Q27" s="36">
        <f t="shared" si="4"/>
        <v>272</v>
      </c>
      <c r="R27" s="36">
        <f t="shared" si="4"/>
        <v>2362156.1399999997</v>
      </c>
      <c r="S27" s="10"/>
      <c r="T27" s="7"/>
      <c r="U27" s="7"/>
    </row>
    <row r="28" spans="1:21" ht="29.25" customHeight="1">
      <c r="A28" s="38"/>
      <c r="B28" s="90" t="s">
        <v>39</v>
      </c>
      <c r="C28" s="91"/>
      <c r="D28" s="92"/>
      <c r="E28" s="39"/>
      <c r="F28" s="34">
        <v>270</v>
      </c>
      <c r="G28" s="36">
        <f>F28*F49</f>
        <v>2229225.3</v>
      </c>
      <c r="H28" s="36"/>
      <c r="I28" s="37">
        <v>380</v>
      </c>
      <c r="J28" s="36">
        <f>I28*F49</f>
        <v>3137428.1999999997</v>
      </c>
      <c r="K28" s="36"/>
      <c r="L28" s="37">
        <v>1750</v>
      </c>
      <c r="M28" s="36">
        <f>L28*G49</f>
        <v>15893587.499999998</v>
      </c>
      <c r="N28" s="36"/>
      <c r="O28" s="37">
        <v>1225</v>
      </c>
      <c r="P28" s="35">
        <f>O28*G49</f>
        <v>11125511.25</v>
      </c>
      <c r="Q28" s="36">
        <f t="shared" si="4"/>
        <v>3625</v>
      </c>
      <c r="R28" s="36">
        <f t="shared" si="4"/>
        <v>32385752.25</v>
      </c>
      <c r="S28" s="10"/>
      <c r="T28" s="7"/>
      <c r="U28" s="7"/>
    </row>
    <row r="29" spans="1:21" ht="56.25" customHeight="1">
      <c r="A29" s="32">
        <v>4</v>
      </c>
      <c r="B29" s="93" t="s">
        <v>25</v>
      </c>
      <c r="C29" s="94"/>
      <c r="D29" s="95"/>
      <c r="E29" s="39"/>
      <c r="F29" s="65">
        <f>F30+F31+F32+F33+F34</f>
        <v>566</v>
      </c>
      <c r="G29" s="47">
        <f>G30+G31+G32+G33+G34</f>
        <v>4673116.74</v>
      </c>
      <c r="H29" s="47"/>
      <c r="I29" s="46">
        <f>I30+I31+I32+I33+I34</f>
        <v>262</v>
      </c>
      <c r="J29" s="47">
        <f>J30+J31+J32+J33+J34</f>
        <v>2163174.1799999997</v>
      </c>
      <c r="K29" s="47"/>
      <c r="L29" s="46">
        <f>L30+L31+L32+L33+L34</f>
        <v>151</v>
      </c>
      <c r="M29" s="47">
        <f>M30+M31+M32+M33+M34</f>
        <v>1371389.55</v>
      </c>
      <c r="N29" s="47"/>
      <c r="O29" s="46">
        <f>O30+O31+O32+O33+O34</f>
        <v>393</v>
      </c>
      <c r="P29" s="49">
        <f>P30+P31+P32+P33+P34</f>
        <v>3569245.65</v>
      </c>
      <c r="Q29" s="47">
        <f>SUM(Q30:Q34)</f>
        <v>1372</v>
      </c>
      <c r="R29" s="47">
        <f>R30+R31+R32+R33+R34</f>
        <v>11776926.12</v>
      </c>
      <c r="S29" s="10"/>
      <c r="T29" s="7"/>
      <c r="U29" s="7"/>
    </row>
    <row r="30" spans="1:21" ht="33" customHeight="1">
      <c r="A30" s="38"/>
      <c r="B30" s="90" t="s">
        <v>26</v>
      </c>
      <c r="C30" s="91"/>
      <c r="D30" s="92"/>
      <c r="E30" s="39"/>
      <c r="F30" s="34">
        <v>28</v>
      </c>
      <c r="G30" s="36">
        <f>F30*F49</f>
        <v>231178.91999999998</v>
      </c>
      <c r="H30" s="36"/>
      <c r="I30" s="37">
        <v>28</v>
      </c>
      <c r="J30" s="36">
        <f>I30*F49</f>
        <v>231178.91999999998</v>
      </c>
      <c r="K30" s="36"/>
      <c r="L30" s="37">
        <v>28</v>
      </c>
      <c r="M30" s="36">
        <f>L30*G49</f>
        <v>254297.39999999997</v>
      </c>
      <c r="N30" s="36"/>
      <c r="O30" s="37">
        <v>28</v>
      </c>
      <c r="P30" s="35">
        <f>O30*G49</f>
        <v>254297.39999999997</v>
      </c>
      <c r="Q30" s="36">
        <f aca="true" t="shared" si="5" ref="Q30:R34">F30+I30+L30+O30</f>
        <v>112</v>
      </c>
      <c r="R30" s="36">
        <f t="shared" si="5"/>
        <v>970952.6399999999</v>
      </c>
      <c r="S30" s="10"/>
      <c r="T30" s="7"/>
      <c r="U30" s="7"/>
    </row>
    <row r="31" spans="1:21" ht="28.5" customHeight="1">
      <c r="A31" s="38"/>
      <c r="B31" s="90" t="s">
        <v>27</v>
      </c>
      <c r="C31" s="91"/>
      <c r="D31" s="92"/>
      <c r="E31" s="39"/>
      <c r="F31" s="34">
        <v>360</v>
      </c>
      <c r="G31" s="36">
        <f>F31*F49</f>
        <v>2972300.4</v>
      </c>
      <c r="H31" s="36"/>
      <c r="I31" s="37">
        <v>110</v>
      </c>
      <c r="J31" s="36">
        <f>I31*F49</f>
        <v>908202.8999999999</v>
      </c>
      <c r="K31" s="36"/>
      <c r="L31" s="37">
        <v>20</v>
      </c>
      <c r="M31" s="36">
        <f>L31*G49</f>
        <v>181641</v>
      </c>
      <c r="N31" s="36"/>
      <c r="O31" s="37">
        <v>210</v>
      </c>
      <c r="P31" s="35">
        <f>O31*G49</f>
        <v>1907230.4999999998</v>
      </c>
      <c r="Q31" s="36">
        <f t="shared" si="5"/>
        <v>700</v>
      </c>
      <c r="R31" s="36">
        <f t="shared" si="5"/>
        <v>5969374.8</v>
      </c>
      <c r="S31" s="10"/>
      <c r="T31" s="7"/>
      <c r="U31" s="7"/>
    </row>
    <row r="32" spans="1:21" ht="26.25" customHeight="1">
      <c r="A32" s="38"/>
      <c r="B32" s="90" t="s">
        <v>28</v>
      </c>
      <c r="C32" s="91"/>
      <c r="D32" s="92"/>
      <c r="E32" s="39"/>
      <c r="F32" s="34">
        <v>93</v>
      </c>
      <c r="G32" s="36">
        <f>F32*F49</f>
        <v>767844.2699999999</v>
      </c>
      <c r="H32" s="36"/>
      <c r="I32" s="37">
        <v>92</v>
      </c>
      <c r="J32" s="36">
        <f>I32*F49</f>
        <v>759587.8799999999</v>
      </c>
      <c r="K32" s="36"/>
      <c r="L32" s="37">
        <v>92</v>
      </c>
      <c r="M32" s="36">
        <f>L32*G49</f>
        <v>835548.6</v>
      </c>
      <c r="N32" s="36"/>
      <c r="O32" s="37">
        <v>92</v>
      </c>
      <c r="P32" s="35">
        <f>O32*G49</f>
        <v>835548.6</v>
      </c>
      <c r="Q32" s="36">
        <f t="shared" si="5"/>
        <v>369</v>
      </c>
      <c r="R32" s="36">
        <f t="shared" si="5"/>
        <v>3198529.35</v>
      </c>
      <c r="S32" s="10"/>
      <c r="T32" s="7"/>
      <c r="U32" s="7"/>
    </row>
    <row r="33" spans="1:21" ht="25.5" customHeight="1">
      <c r="A33" s="38"/>
      <c r="B33" s="90" t="s">
        <v>19</v>
      </c>
      <c r="C33" s="91"/>
      <c r="D33" s="92"/>
      <c r="E33" s="39">
        <v>112.1</v>
      </c>
      <c r="F33" s="34">
        <v>75</v>
      </c>
      <c r="G33" s="36">
        <f>F33*F49</f>
        <v>619229.25</v>
      </c>
      <c r="H33" s="36"/>
      <c r="I33" s="37">
        <v>25</v>
      </c>
      <c r="J33" s="36">
        <f>I33*F49</f>
        <v>206409.75</v>
      </c>
      <c r="K33" s="36"/>
      <c r="L33" s="37">
        <v>4</v>
      </c>
      <c r="M33" s="36">
        <f>L33*G49</f>
        <v>36328.2</v>
      </c>
      <c r="N33" s="36"/>
      <c r="O33" s="37">
        <v>56</v>
      </c>
      <c r="P33" s="35">
        <f>O33*G49</f>
        <v>508594.79999999993</v>
      </c>
      <c r="Q33" s="36">
        <f t="shared" si="5"/>
        <v>160</v>
      </c>
      <c r="R33" s="36">
        <f t="shared" si="5"/>
        <v>1370562</v>
      </c>
      <c r="S33" s="10"/>
      <c r="T33" s="7"/>
      <c r="U33" s="7"/>
    </row>
    <row r="34" spans="1:21" ht="25.5" customHeight="1">
      <c r="A34" s="38"/>
      <c r="B34" s="90" t="s">
        <v>46</v>
      </c>
      <c r="C34" s="91"/>
      <c r="D34" s="92"/>
      <c r="E34" s="39"/>
      <c r="F34" s="34">
        <v>10</v>
      </c>
      <c r="G34" s="36">
        <f>F34*F49</f>
        <v>82563.9</v>
      </c>
      <c r="H34" s="36"/>
      <c r="I34" s="37">
        <v>7</v>
      </c>
      <c r="J34" s="36">
        <f>I34*F49</f>
        <v>57794.729999999996</v>
      </c>
      <c r="K34" s="36"/>
      <c r="L34" s="37">
        <v>7</v>
      </c>
      <c r="M34" s="36">
        <f>L34*G49</f>
        <v>63574.34999999999</v>
      </c>
      <c r="N34" s="36"/>
      <c r="O34" s="37">
        <v>7</v>
      </c>
      <c r="P34" s="35">
        <f>O34*G49</f>
        <v>63574.34999999999</v>
      </c>
      <c r="Q34" s="36">
        <f t="shared" si="5"/>
        <v>31</v>
      </c>
      <c r="R34" s="36">
        <f t="shared" si="5"/>
        <v>267507.32999999996</v>
      </c>
      <c r="S34" s="10"/>
      <c r="T34" s="7"/>
      <c r="U34" s="7"/>
    </row>
    <row r="35" spans="1:21" ht="28.5" customHeight="1">
      <c r="A35" s="32">
        <v>5</v>
      </c>
      <c r="B35" s="93" t="s">
        <v>29</v>
      </c>
      <c r="C35" s="94"/>
      <c r="D35" s="95"/>
      <c r="E35" s="39"/>
      <c r="F35" s="58">
        <f>F36+F37+F38</f>
        <v>541</v>
      </c>
      <c r="G35" s="47">
        <f>G36+G37+G38</f>
        <v>4466706.99</v>
      </c>
      <c r="H35" s="47"/>
      <c r="I35" s="46">
        <f>I36+I37+I38</f>
        <v>170</v>
      </c>
      <c r="J35" s="47">
        <f>J36+J37+J38</f>
        <v>1403586.2999999998</v>
      </c>
      <c r="K35" s="47"/>
      <c r="L35" s="46">
        <f>L36+L37+L38</f>
        <v>46</v>
      </c>
      <c r="M35" s="47">
        <f>M36+M37+M38</f>
        <v>417774.3</v>
      </c>
      <c r="N35" s="47"/>
      <c r="O35" s="46">
        <f>O36+O37+O38</f>
        <v>390</v>
      </c>
      <c r="P35" s="49">
        <f>P36+P37+P38</f>
        <v>3541999.5</v>
      </c>
      <c r="Q35" s="47">
        <f>Q36+Q37+Q38</f>
        <v>1147</v>
      </c>
      <c r="R35" s="47">
        <f>R36+R37+R38</f>
        <v>9830067.09</v>
      </c>
      <c r="S35" s="10"/>
      <c r="T35" s="7"/>
      <c r="U35" s="7"/>
    </row>
    <row r="36" spans="1:21" ht="27" customHeight="1">
      <c r="A36" s="38"/>
      <c r="B36" s="98" t="s">
        <v>44</v>
      </c>
      <c r="C36" s="99"/>
      <c r="D36" s="100"/>
      <c r="E36" s="39"/>
      <c r="F36" s="34">
        <v>85</v>
      </c>
      <c r="G36" s="36">
        <f>F36*F49</f>
        <v>701793.1499999999</v>
      </c>
      <c r="H36" s="36"/>
      <c r="I36" s="37">
        <v>30</v>
      </c>
      <c r="J36" s="36">
        <f>I36*F49</f>
        <v>247691.69999999998</v>
      </c>
      <c r="K36" s="36"/>
      <c r="L36" s="37">
        <v>6</v>
      </c>
      <c r="M36" s="36">
        <f>L36*G49</f>
        <v>54492.299999999996</v>
      </c>
      <c r="N36" s="36"/>
      <c r="O36" s="37">
        <v>50</v>
      </c>
      <c r="P36" s="35">
        <f>O36*G49</f>
        <v>454102.49999999994</v>
      </c>
      <c r="Q36" s="36">
        <f>F36+I36+L36+O36</f>
        <v>171</v>
      </c>
      <c r="R36" s="36">
        <f>G36+J36+M36+P36</f>
        <v>1458079.65</v>
      </c>
      <c r="S36" s="10"/>
      <c r="T36" s="7"/>
      <c r="U36" s="7"/>
    </row>
    <row r="37" spans="1:21" ht="27" customHeight="1">
      <c r="A37" s="38"/>
      <c r="B37" s="90" t="s">
        <v>30</v>
      </c>
      <c r="C37" s="91"/>
      <c r="D37" s="92"/>
      <c r="E37" s="39"/>
      <c r="F37" s="34">
        <v>160</v>
      </c>
      <c r="G37" s="35">
        <f>F37*F49</f>
        <v>1321022.4</v>
      </c>
      <c r="H37" s="36"/>
      <c r="I37" s="37">
        <v>60</v>
      </c>
      <c r="J37" s="35">
        <f>I37*F49</f>
        <v>495383.39999999997</v>
      </c>
      <c r="K37" s="36"/>
      <c r="L37" s="37">
        <v>20</v>
      </c>
      <c r="M37" s="35">
        <f>L37*G49</f>
        <v>181641</v>
      </c>
      <c r="N37" s="36"/>
      <c r="O37" s="37">
        <v>140</v>
      </c>
      <c r="P37" s="35">
        <f>O37*G49</f>
        <v>1271487</v>
      </c>
      <c r="Q37" s="36">
        <f>F37+I37+L37+O37</f>
        <v>380</v>
      </c>
      <c r="R37" s="35">
        <f>G37+J37+M37+P37</f>
        <v>3269533.8</v>
      </c>
      <c r="S37" s="10"/>
      <c r="T37" s="7"/>
      <c r="U37" s="7"/>
    </row>
    <row r="38" spans="1:21" ht="27" customHeight="1">
      <c r="A38" s="38"/>
      <c r="B38" s="90" t="s">
        <v>32</v>
      </c>
      <c r="C38" s="91"/>
      <c r="D38" s="92"/>
      <c r="E38" s="39"/>
      <c r="F38" s="34">
        <v>296</v>
      </c>
      <c r="G38" s="36">
        <f>SUM(F38)*F49</f>
        <v>2443891.44</v>
      </c>
      <c r="H38" s="36"/>
      <c r="I38" s="37">
        <v>80</v>
      </c>
      <c r="J38" s="36">
        <f>SUM(I38)*F49</f>
        <v>660511.2</v>
      </c>
      <c r="K38" s="36"/>
      <c r="L38" s="37">
        <v>20</v>
      </c>
      <c r="M38" s="36">
        <f>SUM(L38)*G49</f>
        <v>181641</v>
      </c>
      <c r="N38" s="36"/>
      <c r="O38" s="37">
        <v>200</v>
      </c>
      <c r="P38" s="35">
        <f>SUM(O38)*G49</f>
        <v>1816409.9999999998</v>
      </c>
      <c r="Q38" s="36">
        <f>F38+I38+L38+O38</f>
        <v>596</v>
      </c>
      <c r="R38" s="36">
        <f>SUM(G38)+J38+M38+P38</f>
        <v>5102453.64</v>
      </c>
      <c r="S38" s="10"/>
      <c r="T38" s="7"/>
      <c r="U38" s="7"/>
    </row>
    <row r="39" spans="1:21" ht="27" customHeight="1">
      <c r="A39" s="32">
        <v>6</v>
      </c>
      <c r="B39" s="93" t="s">
        <v>31</v>
      </c>
      <c r="C39" s="94"/>
      <c r="D39" s="95"/>
      <c r="E39" s="39"/>
      <c r="F39" s="61">
        <f>SUM(F40:F41)</f>
        <v>192.53</v>
      </c>
      <c r="G39" s="47">
        <f>SUM(G40:G41)</f>
        <v>1589602.7667</v>
      </c>
      <c r="H39" s="47"/>
      <c r="I39" s="62">
        <f>SUM(I40:I41)</f>
        <v>130.65</v>
      </c>
      <c r="J39" s="47">
        <f>SUM(J40:J41)</f>
        <v>1078697.3535</v>
      </c>
      <c r="K39" s="47"/>
      <c r="L39" s="82">
        <f>SUM(L40:L41)</f>
        <v>96.437</v>
      </c>
      <c r="M39" s="47">
        <f>SUM(M40:M41)</f>
        <v>875845.65585</v>
      </c>
      <c r="N39" s="47"/>
      <c r="O39" s="62">
        <f>SUM(O40:O41)</f>
        <v>216.71</v>
      </c>
      <c r="P39" s="49">
        <f>P40+P41</f>
        <v>1968171.0555</v>
      </c>
      <c r="Q39" s="47">
        <f>SUM(Q40:Q41)</f>
        <v>636.327</v>
      </c>
      <c r="R39" s="47">
        <f>SUM(R40:R41)</f>
        <v>5512316.83155</v>
      </c>
      <c r="S39" s="10"/>
      <c r="T39" s="7"/>
      <c r="U39" s="7"/>
    </row>
    <row r="40" spans="1:21" ht="27" customHeight="1">
      <c r="A40" s="38"/>
      <c r="B40" s="90" t="s">
        <v>37</v>
      </c>
      <c r="C40" s="91"/>
      <c r="D40" s="92"/>
      <c r="E40" s="39"/>
      <c r="F40" s="40">
        <v>186.53</v>
      </c>
      <c r="G40" s="36">
        <f>SUM(F40)*F49</f>
        <v>1540064.4267</v>
      </c>
      <c r="H40" s="36"/>
      <c r="I40" s="41">
        <v>124.65</v>
      </c>
      <c r="J40" s="36">
        <f>SUM(I40)*F49</f>
        <v>1029159.0135</v>
      </c>
      <c r="K40" s="36"/>
      <c r="L40" s="66">
        <v>90.437</v>
      </c>
      <c r="M40" s="36">
        <f>L40*G49</f>
        <v>821353.3558499999</v>
      </c>
      <c r="N40" s="36"/>
      <c r="O40" s="41">
        <v>210.71</v>
      </c>
      <c r="P40" s="35">
        <f>SUM(O40)*G49</f>
        <v>1913678.7555</v>
      </c>
      <c r="Q40" s="36">
        <f>F40+I40+L40+O40</f>
        <v>612.327</v>
      </c>
      <c r="R40" s="36">
        <f>SUM(G40)+J40+M40+P40</f>
        <v>5304255.55155</v>
      </c>
      <c r="S40" s="10"/>
      <c r="T40" s="7"/>
      <c r="U40" s="7"/>
    </row>
    <row r="41" spans="1:21" ht="27" customHeight="1">
      <c r="A41" s="38"/>
      <c r="B41" s="90" t="s">
        <v>36</v>
      </c>
      <c r="C41" s="91"/>
      <c r="D41" s="92"/>
      <c r="E41" s="39"/>
      <c r="F41" s="40">
        <v>6</v>
      </c>
      <c r="G41" s="36">
        <f>SUM(F41)*F49</f>
        <v>49538.34</v>
      </c>
      <c r="H41" s="36"/>
      <c r="I41" s="41">
        <v>6</v>
      </c>
      <c r="J41" s="36">
        <f>SUM(I41)*F49</f>
        <v>49538.34</v>
      </c>
      <c r="K41" s="36"/>
      <c r="L41" s="41">
        <v>6</v>
      </c>
      <c r="M41" s="36">
        <f>SUM(L41)*G49</f>
        <v>54492.299999999996</v>
      </c>
      <c r="N41" s="36"/>
      <c r="O41" s="41">
        <v>6</v>
      </c>
      <c r="P41" s="35">
        <f>SUM(O41)*G49</f>
        <v>54492.299999999996</v>
      </c>
      <c r="Q41" s="36">
        <f>F41+I41+L41+O41</f>
        <v>24</v>
      </c>
      <c r="R41" s="36">
        <f>SUM(G41)+J41+M41+P41</f>
        <v>208061.27999999997</v>
      </c>
      <c r="S41" s="10"/>
      <c r="T41" s="7"/>
      <c r="U41" s="7"/>
    </row>
    <row r="42" spans="1:21" ht="27" customHeight="1">
      <c r="A42" s="32">
        <v>7</v>
      </c>
      <c r="B42" s="101" t="s">
        <v>33</v>
      </c>
      <c r="C42" s="102"/>
      <c r="D42" s="103"/>
      <c r="E42" s="39"/>
      <c r="F42" s="61">
        <f>F43+F44+F45</f>
        <v>419.7</v>
      </c>
      <c r="G42" s="47">
        <f>G43+G44+G45</f>
        <v>3465206.8829999994</v>
      </c>
      <c r="H42" s="47">
        <f>SUM(H43:H44)</f>
        <v>0</v>
      </c>
      <c r="I42" s="62">
        <f>I43+I44+I45</f>
        <v>104.17999999999999</v>
      </c>
      <c r="J42" s="47">
        <f>J43+J44+J45</f>
        <v>860150.7102</v>
      </c>
      <c r="K42" s="47">
        <f>SUM(K43:K44)</f>
        <v>0</v>
      </c>
      <c r="L42" s="62">
        <f>L43+L44+L45</f>
        <v>26.62</v>
      </c>
      <c r="M42" s="47">
        <f>M43+M44+M45</f>
        <v>241764.17099999997</v>
      </c>
      <c r="N42" s="47">
        <f>SUM(N43:N44)</f>
        <v>0</v>
      </c>
      <c r="O42" s="62">
        <f>O43+O44+O45</f>
        <v>335.40000000000003</v>
      </c>
      <c r="P42" s="49">
        <f>P43+P44+P45</f>
        <v>3046119.5700000003</v>
      </c>
      <c r="Q42" s="49">
        <f>Q43+Q44+Q45</f>
        <v>885.9</v>
      </c>
      <c r="R42" s="47">
        <f>R43+R44+R45</f>
        <v>7613241.334199999</v>
      </c>
      <c r="S42" s="10"/>
      <c r="T42" s="7"/>
      <c r="U42" s="7"/>
    </row>
    <row r="43" spans="1:21" ht="27" customHeight="1">
      <c r="A43" s="32"/>
      <c r="B43" s="90" t="s">
        <v>34</v>
      </c>
      <c r="C43" s="91"/>
      <c r="D43" s="92"/>
      <c r="E43" s="39"/>
      <c r="F43" s="40">
        <v>23.8</v>
      </c>
      <c r="G43" s="36">
        <f>SUM(F43)*F49</f>
        <v>196502.082</v>
      </c>
      <c r="H43" s="36"/>
      <c r="I43" s="41">
        <v>4.8</v>
      </c>
      <c r="J43" s="36">
        <f>SUM(I43)*F49</f>
        <v>39630.672</v>
      </c>
      <c r="K43" s="36"/>
      <c r="L43" s="41">
        <v>2.12</v>
      </c>
      <c r="M43" s="36">
        <f>SUM(L43)*G49</f>
        <v>19253.946</v>
      </c>
      <c r="N43" s="36"/>
      <c r="O43" s="41">
        <v>5.3</v>
      </c>
      <c r="P43" s="35">
        <f>SUM(O43)*G49</f>
        <v>48134.865</v>
      </c>
      <c r="Q43" s="35">
        <f>F43+I43+L43+O43</f>
        <v>36.02</v>
      </c>
      <c r="R43" s="36">
        <f>SUM(G43)+J43+M43+P43</f>
        <v>303521.565</v>
      </c>
      <c r="S43" s="10"/>
      <c r="T43" s="7"/>
      <c r="U43" s="7"/>
    </row>
    <row r="44" spans="1:21" ht="27" customHeight="1">
      <c r="A44" s="32"/>
      <c r="B44" s="90" t="s">
        <v>35</v>
      </c>
      <c r="C44" s="91"/>
      <c r="D44" s="92"/>
      <c r="E44" s="39"/>
      <c r="F44" s="40">
        <v>386.9</v>
      </c>
      <c r="G44" s="36">
        <f>SUM(F44)*F49</f>
        <v>3194397.2909999997</v>
      </c>
      <c r="H44" s="36"/>
      <c r="I44" s="41">
        <v>90.38</v>
      </c>
      <c r="J44" s="36">
        <f>SUM(I44)*F49</f>
        <v>746212.5282</v>
      </c>
      <c r="K44" s="36"/>
      <c r="L44" s="41">
        <v>15.5</v>
      </c>
      <c r="M44" s="36">
        <f>SUM(L44)*G49</f>
        <v>140771.775</v>
      </c>
      <c r="N44" s="36"/>
      <c r="O44" s="41">
        <v>321.1</v>
      </c>
      <c r="P44" s="35">
        <f>SUM(O44)*G49</f>
        <v>2916246.255</v>
      </c>
      <c r="Q44" s="35">
        <f>F44+I44+L44+O44</f>
        <v>813.88</v>
      </c>
      <c r="R44" s="36">
        <f>SUM(G44)+J44+M44+P44</f>
        <v>6997627.849199999</v>
      </c>
      <c r="S44" s="10"/>
      <c r="T44" s="7"/>
      <c r="U44" s="7"/>
    </row>
    <row r="45" spans="1:21" ht="27" customHeight="1">
      <c r="A45" s="32"/>
      <c r="B45" s="90" t="s">
        <v>45</v>
      </c>
      <c r="C45" s="91"/>
      <c r="D45" s="92"/>
      <c r="E45" s="39"/>
      <c r="F45" s="40">
        <v>9</v>
      </c>
      <c r="G45" s="36">
        <f>F45*F49</f>
        <v>74307.51</v>
      </c>
      <c r="H45" s="36"/>
      <c r="I45" s="41">
        <v>9</v>
      </c>
      <c r="J45" s="36">
        <f>I45*F49</f>
        <v>74307.51</v>
      </c>
      <c r="K45" s="36"/>
      <c r="L45" s="41">
        <v>9</v>
      </c>
      <c r="M45" s="36">
        <f>L45*G49</f>
        <v>81738.45</v>
      </c>
      <c r="N45" s="36"/>
      <c r="O45" s="41">
        <v>9</v>
      </c>
      <c r="P45" s="35">
        <f>G49*O45</f>
        <v>81738.45</v>
      </c>
      <c r="Q45" s="35">
        <f>F45+I45+L45+O45</f>
        <v>36</v>
      </c>
      <c r="R45" s="36">
        <f>SUM(G45)+J45+M45+P45</f>
        <v>312091.92</v>
      </c>
      <c r="S45" s="10"/>
      <c r="T45" s="7"/>
      <c r="U45" s="7"/>
    </row>
    <row r="46" spans="1:20" ht="26.25" customHeight="1">
      <c r="A46" s="38"/>
      <c r="B46" s="136" t="s">
        <v>11</v>
      </c>
      <c r="C46" s="137"/>
      <c r="D46" s="138"/>
      <c r="E46" s="33" t="e">
        <f>#REF!+#REF!+#REF!+E12+E13+E14+E15+E16+E17+E33+#REF!+#REF!+#REF!</f>
        <v>#REF!</v>
      </c>
      <c r="F46" s="46">
        <f>F11+F18+F23+F29+F35+F39+F42</f>
        <v>4355.2300000000005</v>
      </c>
      <c r="G46" s="47">
        <f>G11+G18+G23+G29+G35+G39+G42</f>
        <v>35958477.419700004</v>
      </c>
      <c r="H46" s="47" t="e">
        <f>#REF!+H11+H18+H23+H29+H35+H39+H42</f>
        <v>#REF!</v>
      </c>
      <c r="I46" s="46">
        <f>I11+I18+I23+I29+I35+I39+I42</f>
        <v>2334.23</v>
      </c>
      <c r="J46" s="47">
        <f>J11+J18+J23+J29+J35+J39+J42</f>
        <v>19272313.2297</v>
      </c>
      <c r="K46" s="47" t="e">
        <f>#REF!+K11+K18+K23+K29+K35+K39+K42</f>
        <v>#REF!</v>
      </c>
      <c r="L46" s="83">
        <f>L11+L18+L23+L29+L35+L39+L42</f>
        <v>2627.457</v>
      </c>
      <c r="M46" s="47">
        <f>M11+M18+M23+M29+M35+M39+M42</f>
        <v>23862695.84685</v>
      </c>
      <c r="N46" s="47" t="e">
        <f>#REF!+N11+N18+N23+N29+N35+N39+N42</f>
        <v>#REF!</v>
      </c>
      <c r="O46" s="48">
        <f>O11+O18+O23+O29+O35+O39+O42</f>
        <v>4261.3099999999995</v>
      </c>
      <c r="P46" s="49">
        <f>P11+P18+P23+P29+P35+P39+P42</f>
        <v>38701430.4855</v>
      </c>
      <c r="Q46" s="47">
        <f>Q11+Q18+Q23+Q29+Q35+Q39+Q42</f>
        <v>13578.226999999999</v>
      </c>
      <c r="R46" s="47">
        <f>R11+R18+R23+R29+R35+R39+R42</f>
        <v>117794916.98175001</v>
      </c>
      <c r="S46" s="11"/>
      <c r="T46" s="67"/>
    </row>
    <row r="47" spans="1:18" ht="25.5" customHeight="1">
      <c r="A47" s="50"/>
      <c r="B47" s="87" t="s">
        <v>8</v>
      </c>
      <c r="C47" s="88"/>
      <c r="D47" s="89"/>
      <c r="E47" s="104" t="s">
        <v>58</v>
      </c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6"/>
    </row>
    <row r="48" spans="1:22" ht="15.75" customHeight="1">
      <c r="A48" s="68"/>
      <c r="B48" s="69"/>
      <c r="C48" s="69"/>
      <c r="D48" s="69"/>
      <c r="E48" s="70"/>
      <c r="F48" s="70"/>
      <c r="G48" s="70"/>
      <c r="H48" s="70"/>
      <c r="I48" s="70"/>
      <c r="J48" s="71"/>
      <c r="K48" s="8"/>
      <c r="L48" s="8"/>
      <c r="M48" s="71"/>
      <c r="N48" s="8"/>
      <c r="O48" s="8"/>
      <c r="P48" s="71"/>
      <c r="Q48" s="8"/>
      <c r="R48" s="71"/>
      <c r="T48" s="6"/>
      <c r="U48" s="6"/>
      <c r="V48" s="6"/>
    </row>
    <row r="49" spans="1:22" ht="57.75" customHeight="1">
      <c r="A49" s="72"/>
      <c r="B49" s="73"/>
      <c r="C49" s="73"/>
      <c r="D49" s="72"/>
      <c r="E49" s="73" t="s">
        <v>9</v>
      </c>
      <c r="F49" s="85">
        <v>8256.39</v>
      </c>
      <c r="G49" s="2">
        <v>9082.05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T49" s="6"/>
      <c r="U49" s="6"/>
      <c r="V49" s="6"/>
    </row>
    <row r="50" spans="1:22" ht="31.5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T50" s="6"/>
      <c r="U50" s="6"/>
      <c r="V50" s="6"/>
    </row>
    <row r="51" ht="25.5" customHeight="1"/>
    <row r="52" ht="25.5" customHeight="1"/>
    <row r="53" spans="1:18" ht="25.5">
      <c r="A53" s="74"/>
      <c r="B53" s="13"/>
      <c r="C53" s="14"/>
      <c r="D53" s="14"/>
      <c r="E53" s="75"/>
      <c r="F53" s="15"/>
      <c r="G53" s="16"/>
      <c r="H53" s="17"/>
      <c r="I53" s="18"/>
      <c r="J53" s="16"/>
      <c r="K53" s="17"/>
      <c r="L53" s="18"/>
      <c r="M53" s="16"/>
      <c r="N53" s="17"/>
      <c r="O53" s="18"/>
      <c r="P53" s="19"/>
      <c r="Q53" s="20"/>
      <c r="R53" s="16"/>
    </row>
    <row r="54" spans="1:18" ht="25.5">
      <c r="A54" s="21"/>
      <c r="B54" s="133"/>
      <c r="C54" s="133"/>
      <c r="D54" s="133"/>
      <c r="E54" s="22"/>
      <c r="F54" s="23"/>
      <c r="G54" s="24"/>
      <c r="H54" s="25"/>
      <c r="I54" s="23"/>
      <c r="J54" s="24"/>
      <c r="K54" s="25"/>
      <c r="L54" s="23"/>
      <c r="M54" s="24"/>
      <c r="N54" s="25"/>
      <c r="O54" s="23"/>
      <c r="P54" s="26"/>
      <c r="Q54" s="25"/>
      <c r="R54" s="24"/>
    </row>
    <row r="55" spans="1:18" ht="25.5">
      <c r="A55" s="27"/>
      <c r="B55" s="134"/>
      <c r="C55" s="134"/>
      <c r="D55" s="134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</row>
    <row r="56" spans="1:18" ht="25.5">
      <c r="A56" s="28"/>
      <c r="B56" s="28"/>
      <c r="C56" s="28"/>
      <c r="D56" s="28"/>
      <c r="E56" s="28"/>
      <c r="F56" s="28"/>
      <c r="G56" s="29"/>
      <c r="H56" s="28"/>
      <c r="I56" s="28"/>
      <c r="J56" s="29"/>
      <c r="K56" s="28"/>
      <c r="L56" s="28"/>
      <c r="M56" s="29"/>
      <c r="N56" s="28"/>
      <c r="O56" s="28"/>
      <c r="P56" s="29"/>
      <c r="Q56" s="28"/>
      <c r="R56" s="29"/>
    </row>
    <row r="57" spans="1:18" ht="25.5">
      <c r="A57" s="28"/>
      <c r="B57" s="28"/>
      <c r="C57" s="28"/>
      <c r="D57" s="28"/>
      <c r="E57" s="28"/>
      <c r="F57" s="28"/>
      <c r="G57" s="29"/>
      <c r="H57" s="28"/>
      <c r="I57" s="28"/>
      <c r="J57" s="29"/>
      <c r="K57" s="28"/>
      <c r="L57" s="28"/>
      <c r="M57" s="29"/>
      <c r="N57" s="28"/>
      <c r="O57" s="28"/>
      <c r="P57" s="29"/>
      <c r="Q57" s="28"/>
      <c r="R57" s="29"/>
    </row>
    <row r="58" spans="1:18" ht="25.5">
      <c r="A58" s="28"/>
      <c r="B58" s="28"/>
      <c r="C58" s="28"/>
      <c r="D58" s="28"/>
      <c r="E58" s="28"/>
      <c r="F58" s="28"/>
      <c r="G58" s="29"/>
      <c r="H58" s="28"/>
      <c r="I58" s="28"/>
      <c r="J58" s="29"/>
      <c r="K58" s="28"/>
      <c r="L58" s="28"/>
      <c r="M58" s="29"/>
      <c r="N58" s="28"/>
      <c r="O58" s="28"/>
      <c r="P58" s="29"/>
      <c r="Q58" s="28"/>
      <c r="R58" s="29"/>
    </row>
    <row r="59" spans="1:18" ht="25.5">
      <c r="A59" s="28"/>
      <c r="B59" s="28"/>
      <c r="C59" s="28"/>
      <c r="D59" s="28"/>
      <c r="E59" s="28"/>
      <c r="F59" s="28"/>
      <c r="G59" s="29"/>
      <c r="H59" s="28"/>
      <c r="I59" s="28"/>
      <c r="J59" s="29"/>
      <c r="K59" s="28"/>
      <c r="L59" s="28"/>
      <c r="M59" s="29"/>
      <c r="N59" s="28"/>
      <c r="O59" s="28"/>
      <c r="P59" s="29"/>
      <c r="Q59" s="28"/>
      <c r="R59" s="29"/>
    </row>
  </sheetData>
  <sheetProtection/>
  <mergeCells count="64">
    <mergeCell ref="B54:D54"/>
    <mergeCell ref="B55:D55"/>
    <mergeCell ref="E55:R55"/>
    <mergeCell ref="B47:D47"/>
    <mergeCell ref="E47:R47"/>
    <mergeCell ref="A50:R50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P24:P25"/>
    <mergeCell ref="Q24:Q25"/>
    <mergeCell ref="R24:R25"/>
    <mergeCell ref="B26:D26"/>
    <mergeCell ref="B27:D27"/>
    <mergeCell ref="B28:D28"/>
    <mergeCell ref="G24:G25"/>
    <mergeCell ref="I24:I25"/>
    <mergeCell ref="J24:J25"/>
    <mergeCell ref="L24:L25"/>
    <mergeCell ref="M24:M25"/>
    <mergeCell ref="O24:O25"/>
    <mergeCell ref="B21:D21"/>
    <mergeCell ref="B22:D22"/>
    <mergeCell ref="B23:D23"/>
    <mergeCell ref="A24:A25"/>
    <mergeCell ref="B24:D25"/>
    <mergeCell ref="F24:F25"/>
    <mergeCell ref="B15:D15"/>
    <mergeCell ref="B16:D16"/>
    <mergeCell ref="B17:D17"/>
    <mergeCell ref="B18:D18"/>
    <mergeCell ref="B19:D19"/>
    <mergeCell ref="B20:D20"/>
    <mergeCell ref="N9:P9"/>
    <mergeCell ref="Q9:R9"/>
    <mergeCell ref="B11:D11"/>
    <mergeCell ref="B12:D12"/>
    <mergeCell ref="B13:D13"/>
    <mergeCell ref="B14:D14"/>
    <mergeCell ref="P2:R2"/>
    <mergeCell ref="P3:R3"/>
    <mergeCell ref="P4:R4"/>
    <mergeCell ref="A7:R7"/>
    <mergeCell ref="A8:R8"/>
    <mergeCell ref="A9:A10"/>
    <mergeCell ref="B9:D10"/>
    <mergeCell ref="E9:G9"/>
    <mergeCell ref="H9:J9"/>
    <mergeCell ref="K9:M9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8" r:id="rId1"/>
  <rowBreaks count="1" manualBreakCount="1">
    <brk id="48" max="17" man="1"/>
  </rowBreaks>
  <colBreaks count="1" manualBreakCount="1">
    <brk id="19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MashBur</cp:lastModifiedBy>
  <cp:lastPrinted>2022-03-25T02:01:49Z</cp:lastPrinted>
  <dcterms:created xsi:type="dcterms:W3CDTF">1996-10-08T23:32:33Z</dcterms:created>
  <dcterms:modified xsi:type="dcterms:W3CDTF">2022-03-25T02:02:18Z</dcterms:modified>
  <cp:category/>
  <cp:version/>
  <cp:contentType/>
  <cp:contentStatus/>
</cp:coreProperties>
</file>