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250" windowWidth="9720" windowHeight="7200" tabRatio="783" activeTab="4"/>
  </bookViews>
  <sheets>
    <sheet name="Пр.№1 доходы" sheetId="1" r:id="rId1"/>
    <sheet name="Пр.№4Рд, пр" sheetId="2" r:id="rId2"/>
    <sheet name="Пр.№5 Рд,пр,цс,вр" sheetId="3" r:id="rId3"/>
    <sheet name="Пр.№6 ведомственная" sheetId="4" r:id="rId4"/>
    <sheet name="Пр.№7 МП" sheetId="5" r:id="rId5"/>
    <sheet name="Пр.№8 публичные" sheetId="6" r:id="rId6"/>
    <sheet name="Пр.№ источники (не печатать)" sheetId="7" state="hidden" r:id="rId7"/>
  </sheets>
  <definedNames>
    <definedName name="_xlnm.Print_Area" localSheetId="0">'Пр.№1 доходы'!$A$1:$C$148</definedName>
    <definedName name="_xlnm.Print_Area" localSheetId="1">'Пр.№4Рд, пр'!$A$1:$F$51</definedName>
    <definedName name="_xlnm.Print_Area" localSheetId="2">'Пр.№5 Рд,пр,цс,вр'!$A$1:$F$759</definedName>
    <definedName name="_xlnm.Print_Area" localSheetId="3">'Пр.№6 ведомственная'!$A$1:$K$835</definedName>
  </definedNames>
  <calcPr fullCalcOnLoad="1"/>
</workbook>
</file>

<file path=xl/sharedStrings.xml><?xml version="1.0" encoding="utf-8"?>
<sst xmlns="http://schemas.openxmlformats.org/spreadsheetml/2006/main" count="9798" uniqueCount="974">
  <si>
    <t>в том числе: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</si>
  <si>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</si>
  <si>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</si>
  <si>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</si>
  <si>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</si>
  <si>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</si>
  <si>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</si>
  <si>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</si>
  <si>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Средства массовой информации</t>
  </si>
  <si>
    <t>Социальная политика</t>
  </si>
  <si>
    <t>(тыс.руб.)</t>
  </si>
  <si>
    <t>Рз</t>
  </si>
  <si>
    <t>Пр</t>
  </si>
  <si>
    <t>ЦС</t>
  </si>
  <si>
    <t>ВР</t>
  </si>
  <si>
    <t>Физическая культура и спорт</t>
  </si>
  <si>
    <t xml:space="preserve">Наименование бюджетной классификации </t>
  </si>
  <si>
    <t>Код главы ГРБС</t>
  </si>
  <si>
    <t>Приложение № 3</t>
  </si>
  <si>
    <t>РЗ</t>
  </si>
  <si>
    <t>ПР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</si>
  <si>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</si>
  <si>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</si>
  <si>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</si>
  <si>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</si>
  <si>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</si>
  <si>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</si>
  <si>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</si>
  <si>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</si>
  <si>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</si>
  <si>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Резервный фонд</t>
  </si>
  <si>
    <t>11</t>
  </si>
  <si>
    <t>Другие общегосударственные вопросы</t>
  </si>
  <si>
    <t>13</t>
  </si>
  <si>
    <t>Мобилизационная и всевойсковая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</si>
  <si>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</si>
  <si>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</si>
  <si>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Сельское хозяйство и рыболовство</t>
  </si>
  <si>
    <t>05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</si>
  <si>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</si>
  <si>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</si>
  <si>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</si>
  <si>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</si>
  <si>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</si>
  <si>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</si>
  <si>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</si>
  <si>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</si>
  <si>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</si>
  <si>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</si>
  <si>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</si>
  <si>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</si>
  <si>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</si>
  <si>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</si>
  <si>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</si>
  <si>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</si>
  <si>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</si>
  <si>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</si>
  <si>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</si>
  <si>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</si>
  <si>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</si>
  <si>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</t>
  </si>
  <si>
    <t>Другие вопросы в области физической культуры и спорта</t>
  </si>
  <si>
    <t>Периодическая печать и издательства</t>
  </si>
  <si>
    <t>Всего расходов</t>
  </si>
  <si>
    <t>План на 2017 год</t>
  </si>
  <si>
    <t>План на 2018 год</t>
  </si>
  <si>
    <t>План на 2019 год</t>
  </si>
  <si>
    <t>Наименование бюджетной классификации</t>
  </si>
  <si>
    <t>(тыс. руб.)</t>
  </si>
  <si>
    <t>План на 2016 год (уточнение август 2016 года)</t>
  </si>
  <si>
    <t>Ожидаемое исполнение за 2016 год</t>
  </si>
  <si>
    <t>Включено в решение СПОГО о бюджете на 2017 год</t>
  </si>
  <si>
    <t>Комитет финансов администрации  Омсукчанского городского округа</t>
  </si>
  <si>
    <t>Непрограммные мероприятия</t>
  </si>
  <si>
    <t>68 0 00 00000</t>
  </si>
  <si>
    <t>Расходы на обеспечение деятельности органов местного самоуправления</t>
  </si>
  <si>
    <t>68 1 00 00000</t>
  </si>
  <si>
    <t>Расходы на обеспечение деятельности местной администрации</t>
  </si>
  <si>
    <t>68 1 00 01030</t>
  </si>
  <si>
    <t>Комитет финансов АОГО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</si>
  <si>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</si>
  <si>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</si>
  <si>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</si>
  <si>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</si>
  <si>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</si>
  <si>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</si>
  <si>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</si>
  <si>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</si>
  <si>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</si>
  <si>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 xml:space="preserve">800 </t>
  </si>
  <si>
    <t>Уплата налогов, сборо в и иных платежей</t>
  </si>
  <si>
    <t>850</t>
  </si>
  <si>
    <t>возмещение ущерба по заключенным контрактам</t>
  </si>
  <si>
    <t>Прочие непрограммные мероприятия</t>
  </si>
  <si>
    <t>68 3 00 00000</t>
  </si>
  <si>
    <t>Мероприятия в области коммунального хозяйства</t>
  </si>
  <si>
    <t>68 3 00 01270</t>
  </si>
  <si>
    <t>800</t>
  </si>
  <si>
    <t>Исполнение судебных актов</t>
  </si>
  <si>
    <t>830</t>
  </si>
  <si>
    <t>Администрация Омсукчанского городского округа</t>
  </si>
  <si>
    <t>аппарат администрации</t>
  </si>
  <si>
    <t>Расходы на обеспечение деятельности главы  местной администрации</t>
  </si>
  <si>
    <t>68 1 00 01050</t>
  </si>
  <si>
    <t>глава администрации</t>
  </si>
  <si>
    <t>техперсонал администрации ОГО</t>
  </si>
  <si>
    <t>отдел внутреннего муниципального финансового контроля АОГО</t>
  </si>
  <si>
    <t>Муниципальная программа "Развитие малого и среднего предпринимательства в Омсукчанском городском округе на 2015-2017 годы"</t>
  </si>
  <si>
    <t>53 0 00 00000</t>
  </si>
  <si>
    <t>Проведение  мероприятий по реализации муниципальных программ</t>
  </si>
  <si>
    <t>53 0 00 01150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</si>
  <si>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</si>
  <si>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</si>
  <si>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"Развитие муниципальной службы Омсукчанского городского округа на 2015-2017 годы"</t>
  </si>
  <si>
    <t>54 0 00 00000</t>
  </si>
  <si>
    <t>54 0 00 01150</t>
  </si>
  <si>
    <t>Муниципальная программа " 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</si>
  <si>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56 0 00 00000</t>
  </si>
  <si>
    <t>Подпрограмма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2016-2018 годы"</t>
  </si>
  <si>
    <t>56 1 00 00000</t>
  </si>
  <si>
    <t>56 1 00 01150</t>
  </si>
  <si>
    <t>Подпрограмма "Профилактика правонарушений и обеспечение общественной безопасности на территории Омсукчанского городского округа" на 2016-2018 годы"</t>
  </si>
  <si>
    <t>56 2 00 00000</t>
  </si>
  <si>
    <t>56 2 00 01150</t>
  </si>
  <si>
    <t>Подпрограмма "Профилактика коррупции на территории Омсукчанского городского округа" на 2016-2018 годы"</t>
  </si>
  <si>
    <t>56 3 00 00000</t>
  </si>
  <si>
    <t>56 3 00 01150</t>
  </si>
  <si>
    <t>Муниципальная программа "Развитие торговли на территории Омсукчанского городского округа" на 2016-2020 годы"</t>
  </si>
  <si>
    <t>61 0 00 00000</t>
  </si>
  <si>
    <t>61 0 00 01150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</si>
  <si>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</si>
  <si>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расходов за счет безвозмездных поступлений</t>
  </si>
  <si>
    <t>68 2 00 00000</t>
  </si>
  <si>
    <t>Осуществление государственных полномочий по составлению списков кандидатов в присяжные заседатели</t>
  </si>
  <si>
    <t>68 2 00 51200</t>
  </si>
  <si>
    <t>федеральный бюджет</t>
  </si>
  <si>
    <t>Осуществление государственных полномочий Российской Федерации по государственной регистрации актов гражданского состояния</t>
  </si>
  <si>
    <t>68 2 00 59300</t>
  </si>
  <si>
    <t>областной бюджет</t>
  </si>
  <si>
    <t>Организация дополнительного профессионального образования муниципальных служащих</t>
  </si>
  <si>
    <t>68 2 00 73250</t>
  </si>
  <si>
    <t>Подготовка резерва управленческих кадров и его эффективное использование</t>
  </si>
  <si>
    <t>68 2 00 73270</t>
  </si>
  <si>
    <t>Осуществление государственных полномочий в сфере организации и деятельности комиссий по делам несовершеннолетних и защите их прав</t>
  </si>
  <si>
    <t>68 2 00 74020</t>
  </si>
  <si>
    <t>Осуществление государственных полномочий по созданию и организации деятельности административных комиссий</t>
  </si>
  <si>
    <t>68 2 00 74030</t>
  </si>
  <si>
    <t>Закупка товаров, работ и услуг для обеспечения государственных (муниципальных) нужд</t>
  </si>
  <si>
    <t>Выполнение других обязательств государства</t>
  </si>
  <si>
    <t>68 3 00 01070</t>
  </si>
  <si>
    <t>Мероприятия в области социальной политики</t>
  </si>
  <si>
    <t>68 3 00 01130</t>
  </si>
  <si>
    <t>Мероприятия по повышению безопасности дорожного движения</t>
  </si>
  <si>
    <t>68 3 00 01160</t>
  </si>
  <si>
    <t>повышение безопасности ДД</t>
  </si>
  <si>
    <t>Мероприятия по противодействию коррупции</t>
  </si>
  <si>
    <t>68 3 00 01180</t>
  </si>
  <si>
    <t xml:space="preserve">мероприятия по противодействию коррупции </t>
  </si>
  <si>
    <t>Расходы на содержание муниципального архива</t>
  </si>
  <si>
    <t>68 3 00 01200</t>
  </si>
  <si>
    <t>архивный отдел АОГО</t>
  </si>
  <si>
    <t>Расходы на обеспечение деятельности органа по государственной регистрации актов гражданского состояния</t>
  </si>
  <si>
    <t>68 3 00 01210</t>
  </si>
  <si>
    <t>ЗАГС м/б</t>
  </si>
  <si>
    <t>Осуществление первичного воинского учета на территориях, где отсутствуют военные комиссариаты</t>
  </si>
  <si>
    <t>68 2 00 51180</t>
  </si>
  <si>
    <t>Другие вопросы в области национальной обороны</t>
  </si>
  <si>
    <t>Мероприятия в области национальной обороны</t>
  </si>
  <si>
    <t>68 3 00 01320</t>
  </si>
  <si>
    <t>мобилизационная подготовка</t>
  </si>
  <si>
    <t xml:space="preserve">Мероприятия по предупреждению и ликвидации последствий чрезвычайных ситуаций и стихийных бедствий </t>
  </si>
  <si>
    <t>68 3 00 01080</t>
  </si>
  <si>
    <t>ЧС</t>
  </si>
  <si>
    <t>Мероприятия по гражданской обороне</t>
  </si>
  <si>
    <t>68 3 00 01090</t>
  </si>
  <si>
    <t>гражданская оборона</t>
  </si>
  <si>
    <t>Расходы на содержание Единой дежурной диспетчерской службы</t>
  </si>
  <si>
    <t>68 3 00 01220</t>
  </si>
  <si>
    <t>ЕДДС при администрации ОГО</t>
  </si>
  <si>
    <t>Мероприятия по пожарной безопасности</t>
  </si>
  <si>
    <t>68 3 00 01250</t>
  </si>
  <si>
    <t>противопожарная безопасность</t>
  </si>
  <si>
    <t>Проведение Всероссийской сельскохозяйственной переписи в 2016 году</t>
  </si>
  <si>
    <t>68 2 00 53910</t>
  </si>
  <si>
    <t>Реализация мероприятий поддержки развития малого и среднего предпринимательства</t>
  </si>
  <si>
    <t>68 2 00 73360</t>
  </si>
  <si>
    <t>Осуществление государственных полномочий по предоставлению жилищных субсидий гражданам, выезжающим из районов Крайнего Севера и приравненных к ним местностей</t>
  </si>
  <si>
    <t>68 2 00 74040</t>
  </si>
  <si>
    <t>доплата к пенсиям мун.служащих</t>
  </si>
  <si>
    <t>Доплаты к пенсиям муниципальных служащих</t>
  </si>
  <si>
    <t>68 3 00 01120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</si>
  <si>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</si>
  <si>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</si>
  <si>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</si>
  <si>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</si>
  <si>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Муниципальная программа "Содействие расселению граждан, проживающих в неперспективных населенных пунктах Омсукчанского городского округа в 2015-2016 годах"</t>
  </si>
  <si>
    <t>55 0 00 00000</t>
  </si>
  <si>
    <t>55 0 00 01150</t>
  </si>
  <si>
    <t xml:space="preserve">Строительство, выкуп жилья, расположенного в иных населенных пунктах Магаданской области на первичном и вторичном рынке, в том числе реконструкция и капитальный ремонт жилья, предоставление социальных выплат гражданам </t>
  </si>
  <si>
    <t>68 2 00 73330</t>
  </si>
  <si>
    <t xml:space="preserve">Осуществление государственных полномочий по организации и осуществлению деятельности органов опеки и попечительства </t>
  </si>
  <si>
    <t>68 2 00 74090</t>
  </si>
  <si>
    <t>Управление культуры, социальной и молодежной политики  администрации Омсукчанского городского округа</t>
  </si>
  <si>
    <t>68 3 00  01180</t>
  </si>
  <si>
    <t>Муниципальная программа "Развитие культуры в Омсукчанском городском округе на 2015-2020 г.г."</t>
  </si>
  <si>
    <t>58 0 00 00000</t>
  </si>
  <si>
    <t>Подпрограмма "Развитие дополнительного образования детей в области культуры в Омсукчанском городском округе на 2015-2020 г.г."</t>
  </si>
  <si>
    <t>58 3 00 00000</t>
  </si>
  <si>
    <t>Субсидии муниципальным учреждениям дополнительного образования на выполнение муниципального задания</t>
  </si>
  <si>
    <t>58 3 00 13000</t>
  </si>
  <si>
    <t>субсидии на выполнение муниципального задания по музшколам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</si>
  <si>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</si>
  <si>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</si>
  <si>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</si>
  <si>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</si>
  <si>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Целевые субсидии муниципальным учреждениям  на выполнение мероприятий в области культуры и искусства</t>
  </si>
  <si>
    <t>58 3 00  20020</t>
  </si>
  <si>
    <t>целевые субсидии по музшколам</t>
  </si>
  <si>
    <t>Целевые субсидии муниципальным учреждениям  на проведение ремонта недвижимого  имущества</t>
  </si>
  <si>
    <t>58 3 00 20030</t>
  </si>
  <si>
    <t>Целевые субсидии муниципальным учреждениям  на оснащение</t>
  </si>
  <si>
    <t>58 3 00 20040</t>
  </si>
  <si>
    <t>Целевые субсидии муниципальным учреждениям  на выплату стипендии учащимся</t>
  </si>
  <si>
    <t>58 3 00 20060</t>
  </si>
  <si>
    <t>Целевые субсидии муниципальным учреждениям  на оплату контейнера</t>
  </si>
  <si>
    <t>58 1 00 20070</t>
  </si>
  <si>
    <t>58 3 00 20070</t>
  </si>
  <si>
    <t>Целевые субсидии муниципальным учреждениям на приобретение жилья работникам учреждения</t>
  </si>
  <si>
    <t>58 3 00 20100</t>
  </si>
  <si>
    <t>Осуществление  государственных полномочий по предоставлению дополнительных мер социальной поддержки работникам муниципальных образовательных учреждений</t>
  </si>
  <si>
    <t>68 2 00 74060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</si>
  <si>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</si>
  <si>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68 2 00 74070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</si>
  <si>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"Закон Магаданской области от 28 декабря 2004 года № 528-ОЗ"</t>
  </si>
  <si>
    <t>68 2 00 75010</t>
  </si>
  <si>
    <t>Поддержка преподавания этнических языков (корякский, эвенский, юкагарский и якутский)</t>
  </si>
  <si>
    <t>68 2 00 73470</t>
  </si>
  <si>
    <t>Подпрограмма "Развитие народного творчества и проведение культурного досуга населения в Омсукчанском городском округе на 2015-2020 г.г."</t>
  </si>
  <si>
    <t>58 1 00 00000</t>
  </si>
  <si>
    <t>Субсидии муниципальным учреждениям культуры на выполнение муниципального задания</t>
  </si>
  <si>
    <t>58 1 00 15000</t>
  </si>
  <si>
    <t>субсидии на выполнение муниципального задания по ЦД и НТ п.Омсукчани ДК п.Дукат ( с 2017 года как одно учреждение)</t>
  </si>
  <si>
    <t>58 1 00 20020</t>
  </si>
  <si>
    <t>целевые субсидии по ЦД и НТ</t>
  </si>
  <si>
    <t>58 1 00 20030</t>
  </si>
  <si>
    <t>58 1 00 20040</t>
  </si>
  <si>
    <t>58 1 00 20100</t>
  </si>
  <si>
    <t xml:space="preserve">Обеспечение деятельности подведомственных учреждений </t>
  </si>
  <si>
    <t>58 1 00 40000</t>
  </si>
  <si>
    <t>ДК п.Дукат (с 2017 года отдельного финансирования не предусмотрено)</t>
  </si>
  <si>
    <t>Расходы на выплату персоналу казенных учреждений</t>
  </si>
  <si>
    <t>110</t>
  </si>
  <si>
    <t>Подпрограмма "Развитие библиотечного дела в Омсукчанском городском округе на 2015-2020 г.г."</t>
  </si>
  <si>
    <t>58 2 00 00000</t>
  </si>
  <si>
    <t>58 2 00 15000</t>
  </si>
  <si>
    <t>субсидии на выполнение муниципального задания ЦБС п.Омсукчан и МКБ п.Дукат (с 2017 года как одно учреждение)</t>
  </si>
  <si>
    <t>Развитие библиотечного дела Магаданской области</t>
  </si>
  <si>
    <t>58 2 00 S3160</t>
  </si>
  <si>
    <t>софинансирование областного бюджета на развитие библиотечного дела</t>
  </si>
  <si>
    <t>58 2 00 20020</t>
  </si>
  <si>
    <t>целевые субсидии по ЦБС</t>
  </si>
  <si>
    <t>58 2 00 20030</t>
  </si>
  <si>
    <t>58 2 00 20040</t>
  </si>
  <si>
    <t>58 2 00 20070</t>
  </si>
  <si>
    <t>Целевые субсидии муниципальным учреждениям на комплектование библиотечных фондов</t>
  </si>
  <si>
    <t>58 2 00 20080</t>
  </si>
  <si>
    <t>58 2 00 40000</t>
  </si>
  <si>
    <t>МКБ Дукат (с 2017 года отдельное финансирование не предусмотрено)</t>
  </si>
  <si>
    <t>Муниципальная программа "Энергосбережение и повышение энергетической эффективности в Омсукчанском городском округе" на 2015-2017 годы</t>
  </si>
  <si>
    <t>59 0 00 00000</t>
  </si>
  <si>
    <t>59 0 00 01150</t>
  </si>
  <si>
    <t>Комплектование книжных фондов библиотек муниципальных образований</t>
  </si>
  <si>
    <t>68 2 00 51440</t>
  </si>
  <si>
    <t>Развитие библиотечного дела в Омсукчанском городском округе</t>
  </si>
  <si>
    <t>68 2 00 73160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</si>
  <si>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 культуры</t>
  </si>
  <si>
    <t>68 2 00 74110</t>
  </si>
  <si>
    <t>Выполнение государственных полномочий  за счет иных межбюджетных трансфертов из областного бюджета</t>
  </si>
  <si>
    <t>68 2 00 75000</t>
  </si>
  <si>
    <t>Реализация  мер социальной поддержки в соответствии с пунктом 1.1 ст.1 Закона Магаданской области от 28.12.2004 года №528-ОЗ "О мерах социальной поддержки по оплате жилых помещений и коммунальных услуг отдельных категорий граждан, проживающих на территории Магаданской области"</t>
  </si>
  <si>
    <t>Реализация  мер социальной поддержки в соответствии с пунктом 4 ст.1 Закона Магаданской области от 28.12.2004 года №528-ОЗ "О мерах социальной поддержки по оплате жилых помещений и коммунальных услуг отдельных категорий граждан, проживающих на территории Магаданской области"</t>
  </si>
  <si>
    <t>мун.служащие УК</t>
  </si>
  <si>
    <t>прочие работники УК</t>
  </si>
  <si>
    <t>Муниципальная программа "Проведение социальной политики в Омсукчанском городском округе" на 2015-2020 г.г.</t>
  </si>
  <si>
    <t>51 0 00 00000</t>
  </si>
  <si>
    <t>Подпрограмма "Молодежь Омсукчанского городского округа"</t>
  </si>
  <si>
    <t>51 1 00 00000</t>
  </si>
  <si>
    <t>51 1 00 01150</t>
  </si>
  <si>
    <t>Публичные нормативные социальные выплаты гражданам</t>
  </si>
  <si>
    <t>310</t>
  </si>
  <si>
    <t xml:space="preserve">публичные обязательства по выплате молодым специалистам </t>
  </si>
  <si>
    <t xml:space="preserve">Подпрограмма  "Обеспечение жильем молодых семей" </t>
  </si>
  <si>
    <t>51 2 00 00000</t>
  </si>
  <si>
    <t>51 2 00 01150</t>
  </si>
  <si>
    <t xml:space="preserve">Подпрограмма  "Улучшение демографической ситуации в Омсукчанском городском округе" </t>
  </si>
  <si>
    <t>51 3 00 00000</t>
  </si>
  <si>
    <t>51 3 00 01150</t>
  </si>
  <si>
    <t>публичняе выплаты на новорожденных</t>
  </si>
  <si>
    <t xml:space="preserve">Подпрограмма  "Забота о старшем поколении" </t>
  </si>
  <si>
    <t>51 4 00 00000</t>
  </si>
  <si>
    <t>51 4 00 01150</t>
  </si>
  <si>
    <t>публичные обязательства по оплате расходов лицам преклонного возраста</t>
  </si>
  <si>
    <t>Подпрограмма  "Оказание адресной социальной помощи отдельным категориям граждан"</t>
  </si>
  <si>
    <t>51 5 00 00000</t>
  </si>
  <si>
    <t>51 5 00 01150</t>
  </si>
  <si>
    <t>публичные обязательства по предоставлениюматериальной помощи отдельным каьегориям граждан по из заявлению</t>
  </si>
  <si>
    <t xml:space="preserve">Подпрограмма  "Организация мероприятий, направленных на поддержку семьи, материнства и детства в Омсукчанском городском округе" </t>
  </si>
  <si>
    <t>51 6 00 00000</t>
  </si>
  <si>
    <t>51 6 00 01150</t>
  </si>
  <si>
    <t xml:space="preserve">Подпрограмма  "Комплексные меры по поддержке малочисленных народов Севера, проживающих на территории Омсукчанского городского округа" </t>
  </si>
  <si>
    <t>51 7 00 00000</t>
  </si>
  <si>
    <t>Проведение мероприятий в рамках реализации муниципальных программ</t>
  </si>
  <si>
    <t>51 7 00 01150</t>
  </si>
  <si>
    <t>финансовая помощь на приобретение оборудования родовым общинам за счет средств м/б</t>
  </si>
  <si>
    <t>Укрепление материально-технической базы муниципальных предприятий, муниципальных сельскохозяйственных предприятий,крестьянских (фермерских)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</si>
  <si>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51 7 00 S3290</t>
  </si>
  <si>
    <t>софинансирование областного бюджета на приобретение оборудования родовым общинам</t>
  </si>
  <si>
    <t>Предоставление социальных выплат на приобретение жилых помещений гражданам из числа коренных малочисленных народов Севера</t>
  </si>
  <si>
    <t>51 7 00 S3310</t>
  </si>
  <si>
    <t>софинансирование срелств областного бюджета на приобретение жилья для КМНС</t>
  </si>
  <si>
    <t xml:space="preserve">Поддержка преподавания этнических языков (корякский, эвенский, юкагирский и якутский) </t>
  </si>
  <si>
    <t>51 7 00 S3470</t>
  </si>
  <si>
    <t>софинансирование областных субсидий на поддержку коренных языков</t>
  </si>
  <si>
    <t>51 7 00 L3470</t>
  </si>
  <si>
    <t>что это?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</si>
  <si>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на 2016-2020 годы"</t>
  </si>
  <si>
    <t>51 8 00 00000</t>
  </si>
  <si>
    <t>51 8 00 01150</t>
  </si>
  <si>
    <t>Обеспечение жильем молодых семей</t>
  </si>
  <si>
    <t>68 2 00 R0200</t>
  </si>
  <si>
    <t>софинансирование средств федерального бюджета на соцвыплаты молодым семьям для приобретения жилья</t>
  </si>
  <si>
    <t>Укрепление материально-технической базы муниципальных предприятий, муниципальных сельскохозяйственных предприятий, крестьянских (фермерских)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</si>
  <si>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68 2 00 73290</t>
  </si>
  <si>
    <t>68 2 00 73310</t>
  </si>
  <si>
    <t>Расходы на дополнительную социальную выплату при рождении (усыновлении) каждого ребенка и на обеспечение жильем молодых семей за счет средств областного бюджета</t>
  </si>
  <si>
    <t>68 2 00 76030</t>
  </si>
  <si>
    <t>оплата проезда неработающим пенсионерам</t>
  </si>
  <si>
    <t>68 2 00 62010</t>
  </si>
  <si>
    <t>Мероприятия в области жилищного хозяйства</t>
  </si>
  <si>
    <t>Проведение мероприятий по благоустройству территорий муниципальных образований</t>
  </si>
  <si>
    <t>Мероприятия в области благоустройства</t>
  </si>
  <si>
    <t>Комитет по управлению муниципальным имуществом администрации Омсукчанского городского округа</t>
  </si>
  <si>
    <t>КУМИ АОГО</t>
  </si>
  <si>
    <t>Оценка недвижимости, признание прав и регулирование отношений по государственной и муниципальной собственности</t>
  </si>
  <si>
    <t>68 3 00 01060</t>
  </si>
  <si>
    <t>мероприятия по распоряжению имуществом</t>
  </si>
  <si>
    <t>Мероприятия, реализуемых с привлечением средств Фонда содействия реформированию жилищно-коммунального хозяйства</t>
  </si>
  <si>
    <t>68 2 00 96000</t>
  </si>
  <si>
    <t>Обеспечение мероприятий по переселению граждан из аварийного жилищного фонда</t>
  </si>
  <si>
    <t>68 2 00 96020</t>
  </si>
  <si>
    <t>68 3 00 01240</t>
  </si>
  <si>
    <t xml:space="preserve">взносы на капремонт нежилого фонда </t>
  </si>
  <si>
    <t>Осуществление государственных полномочий по обеспечению жилыми помещениями детей-сирот</t>
  </si>
  <si>
    <t>68 2 00 74100</t>
  </si>
  <si>
    <t>Управление образования администрации Омсукчанского городского округа</t>
  </si>
  <si>
    <t>мероприятия по противодействию коррупции (так есть программа или нет?)</t>
  </si>
  <si>
    <t>Муниципальная программа "Развитие системы образования в Омсукчанском городском округе  на 2015-2020 г.г."</t>
  </si>
  <si>
    <t>52 0 00 00000</t>
  </si>
  <si>
    <t>Подпрограмма "Управление развитием отрасли образования в Омсукчанском городском округе"</t>
  </si>
  <si>
    <t>52 1 00 00000</t>
  </si>
  <si>
    <t>субсидии на выполнение муниципального задания по д/садам</t>
  </si>
  <si>
    <t>Субсидии муниципальным учреждениям дошкольного образования на выполнение муниципального задания</t>
  </si>
  <si>
    <t>52 1 00 11000</t>
  </si>
  <si>
    <t>Подпрограмма "Развитие дошкольного образования в Омсукчанском городском округе"</t>
  </si>
  <si>
    <t>52 2 00 00000</t>
  </si>
  <si>
    <t>целевые субсидии по д/садам</t>
  </si>
  <si>
    <t>52 2 00 20030</t>
  </si>
  <si>
    <t>52 2 00 20040</t>
  </si>
  <si>
    <t xml:space="preserve">Целевые субсидии муниципальным учреждениям  на выполнение мероприятий по организации питания </t>
  </si>
  <si>
    <t>52 2 00 20050</t>
  </si>
  <si>
    <t>52 2 00 20070</t>
  </si>
  <si>
    <t>Укрепление материально-технической базы учреждений дошкольного образования детей</t>
  </si>
  <si>
    <t>68 2 00 73180</t>
  </si>
  <si>
    <t>Осуществление  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</si>
  <si>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Осуществление  отдельных государственных полномочий по финансированию муниципальных дошкольных образовательных организаций</t>
  </si>
  <si>
    <t>68 2 00 74120</t>
  </si>
  <si>
    <t>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</si>
  <si>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68 2 00 75050</t>
  </si>
  <si>
    <t>Муниципальная программа "Развитие системы образования в Омсукчанском городском округе на 2015-2020 г.г."</t>
  </si>
  <si>
    <t>Субсидии муниципальным учреждениям общего образования на выполнение муниципального задания</t>
  </si>
  <si>
    <t>52 1 00 12000</t>
  </si>
  <si>
    <t>субсидии на выполнение муниципального задания по школам</t>
  </si>
  <si>
    <t>52 1 00 13000</t>
  </si>
  <si>
    <t>субсидии на выполнение муниципального задания по ЦДО п.Омсукчан</t>
  </si>
  <si>
    <t>Подпрограмма "Развитие общего образования в Омсукчанском городском округе"</t>
  </si>
  <si>
    <t>52 3 00 00000</t>
  </si>
  <si>
    <t>Целевые субсидии на осуществление мероприятий по реконструкции и капитальному ремонту общеобразовательных организаций</t>
  </si>
  <si>
    <t>52 3 00 S3100</t>
  </si>
  <si>
    <t>софинансирование областного бюджета по капремонту школ</t>
  </si>
  <si>
    <t>Целевые субсидии на приобретение школьных автобусов</t>
  </si>
  <si>
    <t>52 3 00 S3150</t>
  </si>
  <si>
    <t>софинансирование областного бюджета по приобретению школьных автобусов</t>
  </si>
  <si>
    <t xml:space="preserve">Целевые субсидии муниципальным учреждениям  на выполнение мероприятий по совершенствованию питания учащихся
</t>
  </si>
  <si>
    <t>52 3 00 S3440</t>
  </si>
  <si>
    <t>софинансирование областного бюджета на совершенствование питания уч-ся в школах</t>
  </si>
  <si>
    <t>Целевые субсидии на питание (завтрак или полдник) детей из многодетных семей, обучающихся в общеобразовательных организациях</t>
  </si>
  <si>
    <t>52 3 00 S3950</t>
  </si>
  <si>
    <t>софинансирование областного бюджета питания детей из многодетных семей</t>
  </si>
  <si>
    <t>Целевые субсидии муниципальным учреждениям  на проведение физкультурно-спортивных мероприятий</t>
  </si>
  <si>
    <t>52 3 00 20010</t>
  </si>
  <si>
    <t>целевые субсидии по школам</t>
  </si>
  <si>
    <t>52 3 00 20030</t>
  </si>
  <si>
    <t>52 3 00 20040</t>
  </si>
  <si>
    <t>52 3 00 20060</t>
  </si>
  <si>
    <t>52 3 00 20070</t>
  </si>
  <si>
    <t>Подпрограмма "Развитие дополнительного  образования в Омсукчанском городском округе"</t>
  </si>
  <si>
    <t>52 4 00 00000</t>
  </si>
  <si>
    <t>Целевые субсидии на укрепление материально-технической базы учреждений дополнительного образования детей</t>
  </si>
  <si>
    <t>52 4 00 S3190</t>
  </si>
  <si>
    <t>софинансирование средств областного бюджета по оборудованию для ЦДО</t>
  </si>
  <si>
    <t>52 4 00 20030</t>
  </si>
  <si>
    <t>целевые субсдии по ЦДО п.Омсукчан</t>
  </si>
  <si>
    <t>52 4 00 20040</t>
  </si>
  <si>
    <t>52 4 00 20070</t>
  </si>
  <si>
    <t>Осуществление мероприятий по реконструкции и капитальному ремонту общеобразовательных организаций</t>
  </si>
  <si>
    <t>68 2 00 73100</t>
  </si>
  <si>
    <t>Приобретение школьных автобусов</t>
  </si>
  <si>
    <t>68 2 00 73150</t>
  </si>
  <si>
    <t xml:space="preserve">Укрепление материально-технической базы учреждений дополнительного образования </t>
  </si>
  <si>
    <t>68 2 00 73190</t>
  </si>
  <si>
    <t>Совершенствование питания учащихся в общеобразовательных организациях</t>
  </si>
  <si>
    <t>68 2 00 73440</t>
  </si>
  <si>
    <t>Питание (завтрак или полдник) детей из многодетных семей, обучающихся в общеобразовательных организациях</t>
  </si>
  <si>
    <t>68 2 00 73950</t>
  </si>
  <si>
    <t>Осуществление  отдельных государственных полномочий по финансовому обеспечению муниципальных общеобразовательных организацийв части реализации ими государственного стандарта общего образования</t>
  </si>
  <si>
    <t>68 2 00 74050</t>
  </si>
  <si>
    <t xml:space="preserve">Выполнение государственных полномочий Российской федерации по обеспечению ежемесячного денежного вознаграждения за классное руководство </t>
  </si>
  <si>
    <t>68 2 00 74130</t>
  </si>
  <si>
    <t>Подпрограмма "Оздоровление детей и подростков в Омсукчанском городском округе"</t>
  </si>
  <si>
    <t xml:space="preserve">07 </t>
  </si>
  <si>
    <t>52 5 00 00000</t>
  </si>
  <si>
    <t>оздоровление в летние каникулы по школам</t>
  </si>
  <si>
    <t>Субсидии муниципальным учреждениям  общего образования на выполнение муниципального задания</t>
  </si>
  <si>
    <t>52 5 00 S3210</t>
  </si>
  <si>
    <t>Выполнение полномочий органов местного самоуправления по вопросам местного значения за счет субсидий из областного бюджета</t>
  </si>
  <si>
    <t>68 2 00 73000</t>
  </si>
  <si>
    <t>Организация отдыха и оздоровление детей в лагерях дневного пребывания</t>
  </si>
  <si>
    <t>68 2 00 73210</t>
  </si>
  <si>
    <t>мун.служащие Управления образования АОГО</t>
  </si>
  <si>
    <t>прочие работники Управления образования АОГО</t>
  </si>
  <si>
    <t>Прочие мероприятия в области образования</t>
  </si>
  <si>
    <t>68 3 00 01190</t>
  </si>
  <si>
    <t>мероприятия по школам</t>
  </si>
  <si>
    <t>Управление спорта и туризма администрации Омсукчанского городского округа</t>
  </si>
  <si>
    <t>Муниципальная программа "Развитие физической культуры и спорта в Омсукчанском городском округе на 2015-2020 г.г."</t>
  </si>
  <si>
    <t>57 0 00 00000</t>
  </si>
  <si>
    <t>Подпрограмма "Развитие дополнительного образования детей в области физической культуры и спорта на 2015-2020 г.г."</t>
  </si>
  <si>
    <t>57 2 00 00000</t>
  </si>
  <si>
    <t>57 2 00 13000</t>
  </si>
  <si>
    <t>субсидии на выполнение муниципального задания по ДЮСШ п.Омсукчан</t>
  </si>
  <si>
    <t>57 2 00 20030</t>
  </si>
  <si>
    <t>целевые субсидии по ДЮСШ</t>
  </si>
  <si>
    <t>57 2 00 20040</t>
  </si>
  <si>
    <t>57 2 00 20060</t>
  </si>
  <si>
    <t>57 2 00 20070</t>
  </si>
  <si>
    <t>Подпрограмма "Развитие массовой физической культуры и спорта в Омсукчанском городском округе на 2015-2020 г.г."</t>
  </si>
  <si>
    <t>57 1 00 00000</t>
  </si>
  <si>
    <t>Субсидии муниципальным учреждениям спорта на выполнение муниципального задания</t>
  </si>
  <si>
    <t>57 1 00 14000</t>
  </si>
  <si>
    <t>субсидии на выполнение муниципального задания по ОСОК п.Омсукчан</t>
  </si>
  <si>
    <t>57 1 00 20030</t>
  </si>
  <si>
    <t>целевые субсидии по Металлургу</t>
  </si>
  <si>
    <t>57 1 00 20040</t>
  </si>
  <si>
    <t>57 1 00 20070</t>
  </si>
  <si>
    <t>Подпрограмма "Физкультурно-спортивные мероприятия окружного и областного уровней на 2015-2020 годы"</t>
  </si>
  <si>
    <t>57 3 00 00000</t>
  </si>
  <si>
    <t>проведение спортивных мероприятий по Металлургу и ДЮСШ</t>
  </si>
  <si>
    <t>57 3 00 01150</t>
  </si>
  <si>
    <t>муниципальные служащие Управления спорта и туризма АОГО</t>
  </si>
  <si>
    <t>прочие работники Управления спорта и туризма АОГО</t>
  </si>
  <si>
    <t>Управление ЖКХ и градостроительства  администрации Омсукчанского городского округа</t>
  </si>
  <si>
    <t>противопожарные мероприятия</t>
  </si>
  <si>
    <t>Мероприятия в области автомобильного транспорта</t>
  </si>
  <si>
    <t>68 3 00 01100</t>
  </si>
  <si>
    <t>субсидии ООО "Коркодон" по пассажирским перевозкам</t>
  </si>
  <si>
    <t>Муниципальная программа "Развитие транспортной инфраструктуры  Омсукчанского городского округа" на 2015-2017 годы"</t>
  </si>
  <si>
    <t>50 0 00 00000</t>
  </si>
  <si>
    <t>содержание и ремонт дорог местного значения</t>
  </si>
  <si>
    <t>50 0 00 01150</t>
  </si>
  <si>
    <t>Возмещение убытков по пустующему жилью</t>
  </si>
  <si>
    <t>68 2 00 10790</t>
  </si>
  <si>
    <t>взносы на капремонт муниципального жилфонда</t>
  </si>
  <si>
    <t>Муниципальная программа "Комплексное развитие коммунальной инфраструктуры в Омсукчанском городском округе на 2015 год"</t>
  </si>
  <si>
    <t>62 0 00 00000</t>
  </si>
  <si>
    <t>Осуществление мероприятий по подготовке к осенне-зимнему отопительному периоду 2016-2017 годов</t>
  </si>
  <si>
    <t>62 0 00 S2110</t>
  </si>
  <si>
    <t>софинансирование ообластного бюджета по подготоаке к отопительному сезону</t>
  </si>
  <si>
    <t>62 0 00 01150</t>
  </si>
  <si>
    <t>подготовка к отопительному сезону за счет средств местного бюджета</t>
  </si>
  <si>
    <t xml:space="preserve">Осуществление мероприятий по подготовке к осенне-зимнему отопительному периоду 2016-2017 годов </t>
  </si>
  <si>
    <t>68 2 00 62110</t>
  </si>
  <si>
    <t>убытки по теплоэнергии за пустующее жилье "ООО ВМСС"</t>
  </si>
  <si>
    <t>Муниципальная программа "Благоустройство в Омсукчанском городском округе на 2015-2020 г.г."</t>
  </si>
  <si>
    <t>60 0 00 00000</t>
  </si>
  <si>
    <t>благоустройство за счет местного бюджета</t>
  </si>
  <si>
    <t>60 0 00 01150</t>
  </si>
  <si>
    <t>Расходы на благоустройство территорий муниципальных образований</t>
  </si>
  <si>
    <t>68 2 00 75040</t>
  </si>
  <si>
    <t>Содержание мест захоронения</t>
  </si>
  <si>
    <t>68 3 00 01110</t>
  </si>
  <si>
    <t xml:space="preserve"> содержание кладбищ</t>
  </si>
  <si>
    <t>68 3 00 01280</t>
  </si>
  <si>
    <t>Уплата налогов, сборов в и иных платежей</t>
  </si>
  <si>
    <t>муниципальные служащие Управления ЖКХ АОГО</t>
  </si>
  <si>
    <t>прочие работники УЖКХ АОГО</t>
  </si>
  <si>
    <t>Прочие мероприятия в области жилищно-коммунального хозяйства</t>
  </si>
  <si>
    <t>68 3 00 01260</t>
  </si>
  <si>
    <t>субсидии на баню</t>
  </si>
  <si>
    <t>захоронение безродных</t>
  </si>
  <si>
    <t>Организация ритуальных услуг</t>
  </si>
  <si>
    <t>68 3 00  01140</t>
  </si>
  <si>
    <t>Собрание представителей Омсукчанского городского округа</t>
  </si>
  <si>
    <t>глава округа</t>
  </si>
  <si>
    <t>Расходы на обеспечение деятельности высшего должностного лица муниципального образования</t>
  </si>
  <si>
    <t>68 1 00 01010</t>
  </si>
  <si>
    <t>аппарат СПОГО</t>
  </si>
  <si>
    <t>Расходы на обеспечение деятельности представительных органов муниципальных образований</t>
  </si>
  <si>
    <t>68 1 00 01020</t>
  </si>
  <si>
    <t>КСП</t>
  </si>
  <si>
    <t>МКУ "Редакция газеты "Омсукчанские вести"</t>
  </si>
  <si>
    <t>Редакция газеты</t>
  </si>
  <si>
    <t>Расходы на обеспечение деятельности казенных учреждений</t>
  </si>
  <si>
    <t>68 4 00 00000</t>
  </si>
  <si>
    <t>68 4 00 40000</t>
  </si>
  <si>
    <t>ВСЕГО РАСХОДЫ</t>
  </si>
  <si>
    <t>м/б</t>
  </si>
  <si>
    <t>обл/б</t>
  </si>
  <si>
    <t>к решению СПОГО</t>
  </si>
  <si>
    <t xml:space="preserve">ПЛАН ПОСТУПЛЕНИЯ ДОХОДОВ </t>
  </si>
  <si>
    <t>бюджета Омсукчанского городского огруга</t>
  </si>
  <si>
    <t xml:space="preserve">Код </t>
  </si>
  <si>
    <t>Наименование налога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</si>
  <si>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</si>
  <si>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</si>
  <si>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</si>
  <si>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</si>
  <si>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</si>
  <si>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</si>
  <si>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</si>
  <si>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</si>
  <si>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</si>
  <si>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</si>
  <si>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</si>
  <si>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</si>
  <si>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</si>
  <si>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</si>
  <si>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</si>
  <si>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</si>
  <si>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</si>
  <si>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</si>
  <si>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</si>
  <si>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</si>
  <si>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</si>
  <si>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</si>
  <si>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</si>
  <si>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</si>
  <si>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</si>
  <si>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</si>
  <si>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1 05 02010 02 0000 110</t>
  </si>
  <si>
    <t>Единый налог на вмененный доход для отдельных видов деятельности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</si>
  <si>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</si>
  <si>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</si>
  <si>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</si>
  <si>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</si>
  <si>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</si>
  <si>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</si>
  <si>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</si>
  <si>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</si>
  <si>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</si>
  <si>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</si>
  <si>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</si>
  <si>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</si>
  <si>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</si>
  <si>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</si>
  <si>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</si>
  <si>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</si>
  <si>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</si>
  <si>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</si>
  <si>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</si>
  <si>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</si>
  <si>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1 08 04000 01 0000 110</t>
  </si>
  <si>
    <t>Государственная пошлина за совершение нотариальных действий (за исключением действий, совершаемых 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</si>
  <si>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</si>
  <si>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</si>
  <si>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</si>
  <si>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</si>
  <si>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</si>
  <si>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</si>
  <si>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</si>
  <si>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</si>
  <si>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</si>
  <si>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</si>
  <si>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</si>
  <si>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 бюджетных и автономных учреждений)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</si>
  <si>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</si>
  <si>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</si>
  <si>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</si>
  <si>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</si>
  <si>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</si>
  <si>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</si>
  <si>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</si>
  <si>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государсвенных и муниципальных унитарных предприятий, в том числе казенных)</t>
  </si>
  <si>
    <t>1 11 09030 00 0000 120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</si>
  <si>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</si>
  <si>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1 11 09034 04 0000 120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</si>
  <si>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</si>
  <si>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</si>
  <si>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</si>
  <si>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</si>
  <si>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</si>
  <si>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</si>
  <si>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</si>
  <si>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</si>
  <si>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</si>
  <si>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</si>
  <si>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</si>
  <si>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</si>
  <si>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</si>
  <si>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</si>
  <si>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</si>
  <si>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</si>
  <si>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</si>
  <si>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1 13 00000 00 0000 000</t>
  </si>
  <si>
    <t>ДОХОДЫ ОТ ОКАЗАНИЯ ПЛАТНЫХ УСЛУГ (РАБОТ) И КОМПЕНСАЦИИ ЗАТРАТ ГОСУДАРСТВА</t>
  </si>
  <si>
    <t>1 13 01990 00 0000 130</t>
  </si>
  <si>
    <t>Прочие доходы от оказания платных услуг (работ)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</si>
  <si>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</si>
  <si>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</si>
  <si>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</si>
  <si>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</si>
  <si>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</si>
  <si>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</si>
  <si>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</si>
  <si>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</si>
  <si>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</si>
  <si>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</si>
  <si>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</si>
  <si>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</si>
  <si>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</si>
  <si>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</si>
  <si>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</si>
  <si>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</si>
  <si>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</si>
  <si>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</si>
  <si>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1 16 03030 01 0000 140</t>
  </si>
  <si>
    <t>Денежные взыскания (штрафы) за адмнистративные правонарушения в области налогов и сборов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</si>
  <si>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</si>
  <si>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</si>
  <si>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</si>
  <si>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</si>
  <si>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1 16 25000 00 0000 140</t>
  </si>
  <si>
    <t>Денежные взыскания (штрафы) за нарушение законодательства РФ о недрах, об особо охраняемых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</si>
  <si>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1 16 25030 01 0000 140</t>
  </si>
  <si>
    <t xml:space="preserve">Денежные взыскания (штрафы) за нарушение законодательства РФ об охране и использовании животного мира 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</si>
  <si>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</si>
  <si>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</si>
  <si>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</si>
  <si>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прав потребителей</t>
  </si>
  <si>
    <t>1 16 30000 01 0000 140</t>
  </si>
  <si>
    <t>Денежные взыскания (штрафы) за административные правонарушения в области дорожного движения</t>
  </si>
  <si>
    <t>1 16 30030 01 0000 140</t>
  </si>
  <si>
    <t>Прочие денежные взыскания (штрафы) за правонарушения в области дорожного движения</t>
  </si>
  <si>
    <t>1 16 33000 01 0000 140</t>
  </si>
  <si>
    <t xml:space="preserve">Денежные взыскания (штрафы) за нарушение законодательства Российской Федерации о контрактной системе  в сфере закупок товаров, работ, услуг для обеспечения государстуенных и муниципальных нужд </t>
  </si>
  <si>
    <t>1 16 33040 01 0000 140</t>
  </si>
  <si>
    <t>Денежные взыскания (штрафы) за нарушение законодательства Российской Федерации о контрактной системе  в сфере закупок товаров, работ, услуг для обеспечения государственных и муниципальных нужд для нужд городских округов</t>
  </si>
  <si>
    <t>1 16 35000 01 0000 140</t>
  </si>
  <si>
    <t>Суммы по искам о возмещении вреда, причиненного окружающей среде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</si>
  <si>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</si>
  <si>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</si>
  <si>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</si>
  <si>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предусмотренных статьей 20.25 Кодекса РФ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</si>
  <si>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</si>
  <si>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</si>
  <si>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</si>
  <si>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</si>
  <si>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117 00000 00 0000 000</t>
  </si>
  <si>
    <t>ПРОЧИЕ НЕНАЛОГОВЫЕ ДОХОДЫ</t>
  </si>
  <si>
    <t>117 05000 00 0000 180</t>
  </si>
  <si>
    <t>Прочие неналоговые доходы</t>
  </si>
  <si>
    <t>1 17 05040 04 0000 180</t>
  </si>
  <si>
    <t>Прочие неналоговые доходы бюджетов городских округов</t>
  </si>
  <si>
    <t>2 00 00000 00 0000 000</t>
  </si>
  <si>
    <t>БЕЗВОЗМЕЗДНЫЕ ПОСТУПЛЕНИЯ</t>
  </si>
  <si>
    <t>2 02 01000 00 0000 151</t>
  </si>
  <si>
    <t>Дотации бюджетам субъектов РФ и муниципальных образований</t>
  </si>
  <si>
    <t>2 02 01001 04 0000 151</t>
  </si>
  <si>
    <t xml:space="preserve">Дотация на выравнивание бюджетной обеспеченности </t>
  </si>
  <si>
    <t>2 02 01003 04 0000 151</t>
  </si>
  <si>
    <t>2 02 02000 00 0000 151</t>
  </si>
  <si>
    <t>Субсидии бюджетам бюджетной системы Российской Федерации (межбюджетные субсидии)</t>
  </si>
  <si>
    <t>2 02 02204 04 0000 151</t>
  </si>
  <si>
    <t>Субсидии бюджетам городских округов на модернизацию региональных систем дошкольного образования</t>
  </si>
  <si>
    <t>2 02 02008 00 0000 151</t>
  </si>
  <si>
    <t>Субсидии бюджетам на обеспечение жильем молодых семей</t>
  </si>
  <si>
    <t>Субсидии бюджетам городских округов на обеспечение жильем молодых семей</t>
  </si>
  <si>
    <t>2 02 02999 04 0000 151</t>
  </si>
  <si>
    <t>Прочие субсидии бюджетам городских округов</t>
  </si>
  <si>
    <t>в том числе</t>
  </si>
  <si>
    <t>Субсидия бюджетам городских округов на осуществление мероприятий по реконструкции и капитальному ремонту общеобразовательных организаций в рамках реализации  подпрограммы"Развитие общего образования в Магаданской области" на 2014-2020 годы" государственной программы  Магаданской области "Развитие образования в Магаданской области" на 2014-2020 годы" на 2016 год</t>
  </si>
  <si>
    <t>Субсидия бюджетам городских округов на  приобретение школьных автобусов в рамках реализации  подпрограммы"Развитие общего образования в Магаданской области" на 2014-2020 годы" государственной программы  Магаданской области "Развитие образования в Магаданской области" на 2014-2020 годы" на 2016 год</t>
  </si>
  <si>
    <t>Субсидии бюджетам городских округлв на реализацию мероприятий государственной программы Магаданской области "Социально-экономическое и культурное развитие коренных малочисленных народов Севера, проживающих на территории Магаданской области" на 2014-2018 годы" на 2016 год:</t>
  </si>
  <si>
    <t>строительство (реконструкция) и капитальный ремонт жилых домов в местах проживания коренных малочисленных народов Севера, улучшение социально-бытовых условий представителей коренных малочисленных народов Севера</t>
  </si>
  <si>
    <t>укрепление материально-технической базы муниципальных предприятий, муниципальных сельскохозяйственных предприятий, крестьянско-фермерских хозяйств, территориально соседских общин, малочисленных народов Севера, занятых традиционнвм природопользованием</t>
  </si>
  <si>
    <t>Субсидии бюджетам муниципальных образований на реализацию подпрограммы "Оказание содействия муниципальным образованиям Магаданской области в проведении мероприятий по благоустройству территорий муниципальных образований на 2014-2020 годы" в рамках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 на 2014-2020 годы" на 2016 год</t>
  </si>
  <si>
    <t>Субсидии бюджетам муниципальных образований на осуществление мероприятий по подготовке к осенне-зимнему отопительному периоду 2016-2017 годов в рамках подпрограммы "Развитие и модернизация коммунальной инфраструктуры на територии Магаданской области" государственной программы Магаданской области "Содействие муниципальным образованиям Магаданской области в реализации муниципалных программ комплексного развития коммунальной инфраструктуры" на 2014-2017 годы" на 2016 год</t>
  </si>
  <si>
    <t>2 02 03000 00 0000 151</t>
  </si>
  <si>
    <t>Субвенции  бюджетам субъектов Российской Федерации и муниципальных образований</t>
  </si>
  <si>
    <t>2 02 03003 00 0000 151</t>
  </si>
  <si>
    <t>Субвенции бюджетам на государственную регистрацию актов гражданского состояния</t>
  </si>
  <si>
    <t>2 02 03003 04 0000 151</t>
  </si>
  <si>
    <t>Распределение субвенций бюджетам городских округов  на осуществление полномочий по государственной регистрации актов гражданского состояния на 2016  год</t>
  </si>
  <si>
    <t>2 02 03007 00 0000 151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</si>
  <si>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</si>
  <si>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2 02 030007 04 0000 151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</si>
  <si>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</si>
  <si>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2 02 03121 00 0000 151</t>
  </si>
  <si>
    <t xml:space="preserve"> Субвенции бюджетам на проведение Всероссийской сельскохозяйственной переписи в 2016 году</t>
  </si>
  <si>
    <t>2 02 03121 04 0000 151</t>
  </si>
  <si>
    <t xml:space="preserve"> Субвенции бюджетам городских округов на проведение Всероссийской сельскохозяйственной переписи в 2016 году</t>
  </si>
  <si>
    <t>2 02 03024 00 0000 151</t>
  </si>
  <si>
    <t>Субвенции  местным бюджетам  на выполнение передаваемых полномочий субъектов Российской Федерации</t>
  </si>
  <si>
    <t>2 02 03024 04 0000 151</t>
  </si>
  <si>
    <t>Субвенции  бюджетам  городских округов на выполнение передаваемых полномочий субъектов Российской Федерации</t>
  </si>
  <si>
    <t>организация и осуществление деятельности по опеке и попечистельству над несовершеннолетними</t>
  </si>
  <si>
    <t>организация и осуществление деятельности по опеке и попечистельству над совершеннолетними</t>
  </si>
  <si>
    <t>Субвенции на осуществление государственных полномочий по обеспечению отдельных категорий граждан жилыми помещениями</t>
  </si>
  <si>
    <t>Субвенции бюджетам городских округов на осуществление  государственных полномочий 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 в рамках подпрограммы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в Магаданской области" на 2014-2020 годы" на   2016  год</t>
  </si>
  <si>
    <t>2 02 04000 00 0000 151</t>
  </si>
  <si>
    <t>Иные межбюджетные трансферты</t>
  </si>
  <si>
    <t>2 02 04012 05 0000 151</t>
  </si>
  <si>
    <t>Межбюджетные трансферты бюджетам муниципальных районов на реализацию областной целевой программы "Развитие муниципальной службы в Магаданской области на 2011-2013 г.г."</t>
  </si>
  <si>
    <t>2 02 04025 00 0000 151</t>
  </si>
  <si>
    <t xml:space="preserve">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</si>
  <si>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2 02 04025 04 0000 151</t>
  </si>
  <si>
    <t>2 02 04999 00 0000 151</t>
  </si>
  <si>
    <t>Прочие межбюджетные трансферты, передаваемые бюджетам</t>
  </si>
  <si>
    <t>2 02 04999 04 0000 151</t>
  </si>
  <si>
    <t>Инные межбюджетные трансферты бюджетам городских округов на на благоустройство их территории на 2016 год</t>
  </si>
  <si>
    <t>ВСЕГО ДОХОДОВ:</t>
  </si>
  <si>
    <t xml:space="preserve">к решению СПОГО </t>
  </si>
  <si>
    <t>Наименование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</si>
  <si>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</si>
  <si>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</si>
  <si>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</si>
  <si>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</si>
  <si>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</si>
  <si>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</si>
  <si>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</si>
  <si>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</si>
  <si>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</si>
  <si>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</si>
  <si>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</si>
  <si>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</si>
  <si>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Уплата прочих налогов и сборов</t>
  </si>
  <si>
    <t>852</t>
  </si>
  <si>
    <t>Уплата иных платежей</t>
  </si>
  <si>
    <t>853</t>
  </si>
  <si>
    <t>Расходы на обеспечение деятельности  прочих работников местной администрации</t>
  </si>
  <si>
    <t>68 1 00 01040</t>
  </si>
  <si>
    <t>Обеспечение проведения выборов и референдумов</t>
  </si>
  <si>
    <t>68 0 0000</t>
  </si>
  <si>
    <t>68 3 0000</t>
  </si>
  <si>
    <t>Расходы на проведение муниципальных выборов</t>
  </si>
  <si>
    <t>68 3 0131</t>
  </si>
  <si>
    <t>Пособия, компенсаци и иные социальные выплаты гражданам, кроме публичных нормативных обязательств</t>
  </si>
  <si>
    <t>321</t>
  </si>
  <si>
    <t>Муниципальная программа "Обеспечение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</si>
  <si>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Обеспечение пожарной безопасности</t>
  </si>
  <si>
    <t>68 3 0125</t>
  </si>
  <si>
    <t>Муниципальная программа  "Развитие транспортной инфраструктуры Омсукчанского городского округа на 2015-2017 гг."</t>
  </si>
  <si>
    <t xml:space="preserve">Фонд оплаты труда государственных (муниципальных) органов </t>
  </si>
  <si>
    <t>Муниципальная программа "Комплексное развитие  систем коммунальной инфраструктуры муниципального образования " Омсукчанский городской округ" на 2016-2018 годы"</t>
  </si>
  <si>
    <t>Проведение капитального ремонта многоквартирных домов в 2014 году</t>
  </si>
  <si>
    <t xml:space="preserve">68 3 00 S2110 </t>
  </si>
  <si>
    <t>Организация и содержание мест захоронения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</si>
  <si>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</si>
  <si>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</si>
  <si>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Целевые субсидии муниципальным учреждениям  на выполнение мероприятий по физической культуре и спорту</t>
  </si>
  <si>
    <t>52 2 2001</t>
  </si>
  <si>
    <t>Субсидии бюджетным учреждениям на иные цели</t>
  </si>
  <si>
    <t>612</t>
  </si>
  <si>
    <t>52 2 2003</t>
  </si>
  <si>
    <t>52 2 2004</t>
  </si>
  <si>
    <t>52 2 2007</t>
  </si>
  <si>
    <t>52 3 2001</t>
  </si>
  <si>
    <t>52 3 2004</t>
  </si>
  <si>
    <t>Целевые субсидии муниципальным учреждениям  на выполнение мероприятий по совершенствованию питания учащихся</t>
  </si>
  <si>
    <t xml:space="preserve">Целевые субсидии муниципальным учреждениям  на ремонт недвижимого имущества </t>
  </si>
  <si>
    <t>52 3 2007</t>
  </si>
  <si>
    <t>Целевые субсидии муниципальным учреждениям  на содержание социальной группы</t>
  </si>
  <si>
    <t>52 3 2008</t>
  </si>
  <si>
    <t>52 4 2001</t>
  </si>
  <si>
    <t>52 4 2003</t>
  </si>
  <si>
    <t>Подпрограмма "Развитие дополнительного образования детей в области физической культуры и спорта в Омсукчанском городском округе на 2015-2020 г.г."</t>
  </si>
  <si>
    <t>57 2 00 20010</t>
  </si>
  <si>
    <t>57 2 2003</t>
  </si>
  <si>
    <t>57 2 2004</t>
  </si>
  <si>
    <t>58 3 2002</t>
  </si>
  <si>
    <t>субсидии бюджетным учреждениям на иные цели</t>
  </si>
  <si>
    <t>58 3 2003</t>
  </si>
  <si>
    <t>58 3 2004</t>
  </si>
  <si>
    <t>Целевые субсидии муниципальным учреждениям  на оплату разовых услуг</t>
  </si>
  <si>
    <t>58 3 2009</t>
  </si>
  <si>
    <t>Укрепление материально-технической базы учреждений дополнительного образования детей</t>
  </si>
  <si>
    <t>Осуществление  отдельных государственных полномочий по финансовому обеспечению муниципальных общеобразовательных учреждений в части реализации ими государственного стандарта общего образования</t>
  </si>
  <si>
    <t>Организация  отдыха и оздоровление детей в лагерях дневного пребывания</t>
  </si>
  <si>
    <t>58 1 2002</t>
  </si>
  <si>
    <t>58 1 2003</t>
  </si>
  <si>
    <t>58 1 2004</t>
  </si>
  <si>
    <t>58 1 2007</t>
  </si>
  <si>
    <t xml:space="preserve">Фонд оплаты труда казенных учреждений </t>
  </si>
  <si>
    <t>111</t>
  </si>
  <si>
    <t>Иные выплаты персоналу казенных учреждений, за исключением фонда оплаты труда</t>
  </si>
  <si>
    <t>112</t>
  </si>
  <si>
    <t xml:space="preserve"> 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</si>
  <si>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</si>
  <si>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 xml:space="preserve">58 2 00 S3160 </t>
  </si>
  <si>
    <t>58 2 2002</t>
  </si>
  <si>
    <t>58 2 2003</t>
  </si>
  <si>
    <t>58 2 2004</t>
  </si>
  <si>
    <t>58 2 2007</t>
  </si>
  <si>
    <t>58 2 00 20082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</si>
  <si>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званиетв сфере здравоохранения и культуры</t>
  </si>
  <si>
    <t>52 1 00 01150</t>
  </si>
  <si>
    <t>53 1 00 01150</t>
  </si>
  <si>
    <t>Осуществление социальных выплат  молодым семьям</t>
  </si>
  <si>
    <t>51 2 00 S6030</t>
  </si>
  <si>
    <t>Субсидии гражданам на приобретение жилья</t>
  </si>
  <si>
    <t>322</t>
  </si>
  <si>
    <t>Пособия, компенсации, меры социальной поддержки по публичным нормативным обязательствам</t>
  </si>
  <si>
    <t>313</t>
  </si>
  <si>
    <t>68 3 00 01140</t>
  </si>
  <si>
    <t xml:space="preserve"> 01</t>
  </si>
  <si>
    <t>57 1 00 20010</t>
  </si>
  <si>
    <t>57 1 2003</t>
  </si>
  <si>
    <t>57 0 2004</t>
  </si>
  <si>
    <t>57 0 2007</t>
  </si>
  <si>
    <t>Целевые субсидии муниципальным учреждениям на проведение меропрятий в области энергосбережения</t>
  </si>
  <si>
    <t>Обеспечение деятельности подведомственных учреждений средств массовой информации</t>
  </si>
  <si>
    <t>Распределение ассигнований из бюджета Омсукчанского городского округа на 2017 год по разделам и подразделам, муниципальным программам и непрограммным направлениям деятельности, группам и подгруппам видов расходов классификации расходов бюджетов Российской Федерации</t>
  </si>
  <si>
    <t>удалить</t>
  </si>
  <si>
    <t>Целевая статья</t>
  </si>
  <si>
    <t>Раздел</t>
  </si>
  <si>
    <t>Подраздел</t>
  </si>
  <si>
    <t>Вид расхода</t>
  </si>
  <si>
    <t>Ведомство</t>
  </si>
  <si>
    <t>Муниципальная программа "Развитие транспортной инфраструктуры  Омсукчанского городского округа" на 2015-2017 гг."</t>
  </si>
  <si>
    <t>50 0 00 11500</t>
  </si>
  <si>
    <t>Управление  ЖКХ и градостроительства администрации Омсукчанского городского округа</t>
  </si>
  <si>
    <t>908</t>
  </si>
  <si>
    <t xml:space="preserve">Подпрограмма "Молодежь Омсукчанского городского округа" </t>
  </si>
  <si>
    <t>51 1 00 11500</t>
  </si>
  <si>
    <t>903</t>
  </si>
  <si>
    <t xml:space="preserve">Подпрограмма  "Обеспечение жильем молодых семей в Омсукчанском городском округе" </t>
  </si>
  <si>
    <t xml:space="preserve">Подпрограмма "Улучшение демографической ситуации в Омсукчанском городском округе" </t>
  </si>
  <si>
    <t>51 3 00 11500</t>
  </si>
  <si>
    <t>Подпрограмма "Забота о старшем поколении"</t>
  </si>
  <si>
    <t>51 4 00 11500</t>
  </si>
  <si>
    <t>Подпрограмма "Оказание адресной социальной помощи отдельным категориям граждан"</t>
  </si>
  <si>
    <t>51 5 00 11500</t>
  </si>
  <si>
    <t>51 6 00 11500</t>
  </si>
  <si>
    <t>906</t>
  </si>
  <si>
    <t>52 4 00 L3190</t>
  </si>
  <si>
    <t>Целевые субсидии муниципальным учреждениям  на содержаиние социальной группы</t>
  </si>
  <si>
    <t>Целевые субсидии муниципальным учреждениям  на ремонт учреждений</t>
  </si>
  <si>
    <t xml:space="preserve">02 </t>
  </si>
  <si>
    <t>Целевые субсидии муниципальным учреждениям  на оснащение учреждений</t>
  </si>
  <si>
    <t>902</t>
  </si>
  <si>
    <t>57 1 2004</t>
  </si>
  <si>
    <t>57 1 2007</t>
  </si>
  <si>
    <t>58 1 00 40004</t>
  </si>
  <si>
    <t>Развитие бибилиотечного дела Магаданской области</t>
  </si>
  <si>
    <t>Уплата налогов, сборов  и иных платежей</t>
  </si>
  <si>
    <t>58 2 00 40004</t>
  </si>
  <si>
    <t>Муниципальная программа "Комплексное развитие систем коммунальной инфраструктуры муниципального образования "Омсукчанский городской округе" на 2016-2018годы"</t>
  </si>
  <si>
    <t>ИТОГО:</t>
  </si>
  <si>
    <t xml:space="preserve">Ведомственная  структура расходов бюджета Омсукчанского городского округа на 2017 год </t>
  </si>
  <si>
    <t>от   12.2016 года       №</t>
  </si>
  <si>
    <t xml:space="preserve">Распределение расходов </t>
  </si>
  <si>
    <t>бюджета Омсукчанского городского округа по разделам и подразделам</t>
  </si>
  <si>
    <t>Приложение № 1</t>
  </si>
  <si>
    <t>на 2017 год</t>
  </si>
  <si>
    <t>МП</t>
  </si>
  <si>
    <t>Сумма</t>
  </si>
  <si>
    <t>Постановление администрации Омсукчанского района от 14.01.2014г. № 5 "О порядке предоставления мер социальной поддержки неработающим пенсионерам, являющимся получателями трудовых пенсий по старости, выезжающим на постоянное место жительства за пределы Магаданской области"</t>
  </si>
  <si>
    <t>Управление культуры, социальной и молодежной политики  адмнистрации Омсукчанского городского округа</t>
  </si>
  <si>
    <t>Источники внутреннего финансирования дефицита</t>
  </si>
  <si>
    <t>Код бюджетной классификации</t>
  </si>
  <si>
    <t>Наименование источника</t>
  </si>
  <si>
    <t>901 01 05 00 00 00 0000 000</t>
  </si>
  <si>
    <t>Изменение остатков средств на счетах по учету средств бюджета</t>
  </si>
  <si>
    <t>901 01 05 02 01 00 0000 500</t>
  </si>
  <si>
    <t>Увеличение прочих остатков средств бюджетов</t>
  </si>
  <si>
    <t>901 01 05 02 01 04 0000 510</t>
  </si>
  <si>
    <t>Увеличение прочих остатков денежных средств бюджетов городских округов</t>
  </si>
  <si>
    <t>901 01 05 02 01 00 0000 600</t>
  </si>
  <si>
    <t>Уменьшение прочих остатков средств бюджетов</t>
  </si>
  <si>
    <t>901 01 05 02 01 04 0000 610</t>
  </si>
  <si>
    <t>Уменьшение прочих остатков денежных средств бюджетов городских округов</t>
  </si>
  <si>
    <t>от .12.2016 года №</t>
  </si>
  <si>
    <t>бюджета Омсукчанского городского округа  на 2017 год</t>
  </si>
  <si>
    <t>доходы</t>
  </si>
  <si>
    <t>расходы</t>
  </si>
  <si>
    <t>дефицит</t>
  </si>
  <si>
    <t xml:space="preserve"> классификации расходов бюджетов Российской Федерации на  2017 год</t>
  </si>
  <si>
    <t>Приложение № 6</t>
  </si>
  <si>
    <t>Приложение № 7</t>
  </si>
  <si>
    <t>Приложение № 8</t>
  </si>
  <si>
    <t>субсидии</t>
  </si>
  <si>
    <t>развитие библиотечного дела</t>
  </si>
  <si>
    <t>оздоровление</t>
  </si>
  <si>
    <t>областные деньги всего</t>
  </si>
  <si>
    <t>питание учащихся</t>
  </si>
  <si>
    <t>питание детей из многодетных семей</t>
  </si>
  <si>
    <t>субвенции</t>
  </si>
  <si>
    <t>загс</t>
  </si>
  <si>
    <t>школы</t>
  </si>
  <si>
    <t>д/сады</t>
  </si>
  <si>
    <t>отд-ть</t>
  </si>
  <si>
    <t>категория</t>
  </si>
  <si>
    <t>жилье детям-сиротам</t>
  </si>
  <si>
    <t>кр.север</t>
  </si>
  <si>
    <t>опека</t>
  </si>
  <si>
    <t>доплата работникам культуры</t>
  </si>
  <si>
    <t>кл.рук-во</t>
  </si>
  <si>
    <t>кпдн</t>
  </si>
  <si>
    <t>адм.комиссия</t>
  </si>
  <si>
    <t>компл-екнижных фондов</t>
  </si>
  <si>
    <t>жку обр-е</t>
  </si>
  <si>
    <t>жку культура</t>
  </si>
  <si>
    <t xml:space="preserve">иные </t>
  </si>
  <si>
    <t>льготы по родит.плате детям-сиротам</t>
  </si>
  <si>
    <t>обучение мун.служ</t>
  </si>
  <si>
    <t xml:space="preserve">Дотация на выравнивание бюджетной обеспеченности городских округов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</si>
  <si>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 xml:space="preserve">Дотация  на выравнивание бюджетной обеспеченности поселений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</si>
  <si>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 xml:space="preserve">Дотация  на поддержку мер по обеспечению сбалансированности бюджетов городских округов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 </t>
  </si>
  <si>
    <t xml:space="preserve">Субсидий бюджетам городских округов на реализацию мероприятий подпрограммы "Развитие   библиотечного дела Магаданской области" на 2014-2020 годы" государственной программы Магаданской области "Развитие  культуры в Магаданской области" на 2014-2020 годы" </t>
  </si>
  <si>
    <t xml:space="preserve">Субсидии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</si>
  <si>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Субсидии бюджетам городских округов на укрепление материально-технической базы организаций дополнительного образования в рамках подпрограммы "Развитие дополнительного образования в Магаданской области на 2014-2020 годы" государственной программы Магаданской области "Развитие образования в Магаданской области на 2014-2020 годы"  </t>
  </si>
  <si>
    <t xml:space="preserve">Субсидия бюджетам городских округов для финансового обеспечения  решения вопросов местного значения поселений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</t>
  </si>
  <si>
    <t xml:space="preserve">Субсидии бюджетам городских округов на организацию дополнительного профессионального образования муниципальных служащих  по   подпрограмме  "Развитие государственной гражданской и муниципальной службы в Магаданской области " на 2014-2016 годы"  государственной  программы   Магаданской области " Развитие системы государственного и муниципального управления в Магаданской области " на 2014-2016 годы" </t>
  </si>
  <si>
    <t xml:space="preserve"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</si>
  <si>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</si>
  <si>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</si>
  <si>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госудраственной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</si>
  <si>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госудраственной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</si>
  <si>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</si>
  <si>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 осуществление государственных полномочий по обеспечению отдельных категорий граждан жилыми помещениями в рамках подпрограммы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</si>
  <si>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</si>
  <si>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попечительства:</t>
  </si>
  <si>
    <t xml:space="preserve"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
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</si>
  <si>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на осуществление  государственных полномочий  по созданию и организации деятельности административных комиссий </t>
  </si>
  <si>
    <t xml:space="preserve">Межбюджетные трансферты бюджетам городских округов  на комплектование книжных фондов библиотек муниципальных образований Магаданской области в рамках подпрограммы "Развитие   библиотечного дела Магаданской области" на 2014-2020 годы" государственной программы Магаданской области "Развитие культуры в Магаданской области" на 2014-2020 годы" </t>
  </si>
  <si>
    <t>оборуд-е для ЦДО</t>
  </si>
  <si>
    <t xml:space="preserve">Субсидии бюджетам городских округов на питание (завтрак или полдник) детей из многодетных детей, обучающихся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области" Развитие образования в Магаданской области" на 2014-2020 годы" </t>
  </si>
  <si>
    <t>Иные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2016 год подпрограмма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</si>
  <si>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Иные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2016 год подпрограмма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и туризма в Магаданской области" на 2014-2020 годы"</t>
  </si>
  <si>
    <t xml:space="preserve">Иные межбюджетные трансферты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не территории Магаданской области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</si>
  <si>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Приложение № </t>
  </si>
  <si>
    <t>1 05 01000 00 0000 110</t>
  </si>
  <si>
    <t>Налог, взимаемый в связи с применением упрощенной системы налогообложения</t>
  </si>
  <si>
    <t>Приложение № 5</t>
  </si>
  <si>
    <t>Постановление администрации Омсукчанского городского округа  от   12.01.2015 года  № 29 "Об утверждении муниципальной  программы "Проведение социальной политики в Омсукчанском городском округе на 2015-2020 г.г."</t>
  </si>
  <si>
    <t>Муниципальная программа "Проведение социальной политики в Омсукчанском городском округе на 2015-2020 г.г."</t>
  </si>
  <si>
    <t>68 3 00 01330</t>
  </si>
  <si>
    <t>Взносы на капитальный ремонт муниципального жилищного фонда</t>
  </si>
  <si>
    <t>68 3 00 01050</t>
  </si>
  <si>
    <t>1 05 02000 02 0000 110</t>
  </si>
  <si>
    <t>от 08.12.2016г. № 71</t>
  </si>
  <si>
    <t>Приложение № 4</t>
  </si>
  <si>
    <t xml:space="preserve">от 08.12.2016г. № 71 </t>
  </si>
  <si>
    <t xml:space="preserve"> Распределение бюджетных ассигнований, направляемых на реализацию муниципальных программ  из бюджета Омсукчанского городского округа  на  2017 год</t>
  </si>
  <si>
    <t>Распределение бюджетных ассигнований, направляемых на исполнение публичных нормативных обязательств из бюджета Омсукчанского городского округа, на 2017 год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</si>
</sst>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"/>
    <numFmt numFmtId="190" formatCode="0.0"/>
  </numFmts>
  <fonts count="51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6" fillId="0" borderId="10" xfId="53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/>
      <protection/>
    </xf>
    <xf numFmtId="49" fontId="4" fillId="0" borderId="10" xfId="53" applyNumberFormat="1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vertical="center"/>
      <protection/>
    </xf>
    <xf numFmtId="0" fontId="1" fillId="0" borderId="10" xfId="53" applyFont="1" applyFill="1" applyBorder="1" applyAlignment="1">
      <alignment horizontal="left" vertical="center" wrapText="1"/>
      <protection/>
    </xf>
    <xf numFmtId="49" fontId="1" fillId="0" borderId="10" xfId="53" applyNumberFormat="1" applyFont="1" applyFill="1" applyBorder="1" applyAlignment="1">
      <alignment horizontal="center" vertical="center"/>
      <protection/>
    </xf>
    <xf numFmtId="189" fontId="1" fillId="0" borderId="10" xfId="53" applyNumberFormat="1" applyFont="1" applyFill="1" applyBorder="1" applyAlignment="1">
      <alignment horizontal="center" vertical="center"/>
      <protection/>
    </xf>
    <xf numFmtId="0" fontId="1" fillId="0" borderId="10" xfId="53" applyFont="1" applyFill="1" applyBorder="1" applyAlignment="1">
      <alignment vertical="center" wrapText="1"/>
      <protection/>
    </xf>
    <xf numFmtId="0" fontId="1" fillId="0" borderId="10" xfId="53" applyFont="1" applyFill="1" applyBorder="1" applyAlignment="1">
      <alignment vertical="center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1" fillId="0" borderId="10" xfId="53" applyFont="1" applyFill="1" applyBorder="1" applyAlignment="1">
      <alignment horizontal="left" vertical="center"/>
      <protection/>
    </xf>
    <xf numFmtId="0" fontId="4" fillId="0" borderId="0" xfId="0" applyFont="1" applyFill="1" applyBorder="1" applyAlignment="1">
      <alignment horizontal="center" wrapText="1"/>
    </xf>
    <xf numFmtId="4" fontId="0" fillId="0" borderId="0" xfId="53" applyNumberFormat="1" applyFill="1">
      <alignment/>
      <protection/>
    </xf>
    <xf numFmtId="0" fontId="0" fillId="0" borderId="0" xfId="53">
      <alignment/>
      <protection/>
    </xf>
    <xf numFmtId="0" fontId="4" fillId="0" borderId="0" xfId="53" applyFont="1" applyFill="1" applyAlignment="1">
      <alignment horizontal="center" wrapText="1"/>
      <protection/>
    </xf>
    <xf numFmtId="0" fontId="1" fillId="0" borderId="0" xfId="53" applyFont="1" applyFill="1" applyAlignment="1">
      <alignment horizontal="right"/>
      <protection/>
    </xf>
    <xf numFmtId="0" fontId="1" fillId="32" borderId="11" xfId="53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/>
      <protection/>
    </xf>
    <xf numFmtId="3" fontId="1" fillId="0" borderId="10" xfId="53" applyNumberFormat="1" applyFont="1" applyFill="1" applyBorder="1" applyAlignment="1">
      <alignment horizontal="center" vertical="center" wrapText="1"/>
      <protection/>
    </xf>
    <xf numFmtId="3" fontId="1" fillId="32" borderId="10" xfId="53" applyNumberFormat="1" applyFont="1" applyFill="1" applyBorder="1" applyAlignment="1">
      <alignment horizontal="center" vertical="center" wrapText="1"/>
      <protection/>
    </xf>
    <xf numFmtId="189" fontId="4" fillId="0" borderId="10" xfId="53" applyNumberFormat="1" applyFont="1" applyFill="1" applyBorder="1" applyAlignment="1">
      <alignment horizontal="center" vertical="center" wrapText="1"/>
      <protection/>
    </xf>
    <xf numFmtId="189" fontId="4" fillId="32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vertical="center" wrapText="1"/>
      <protection/>
    </xf>
    <xf numFmtId="189" fontId="1" fillId="0" borderId="10" xfId="53" applyNumberFormat="1" applyFont="1" applyFill="1" applyBorder="1" applyAlignment="1">
      <alignment horizontal="center" vertical="center" wrapText="1"/>
      <protection/>
    </xf>
    <xf numFmtId="189" fontId="1" fillId="32" borderId="10" xfId="53" applyNumberFormat="1" applyFont="1" applyFill="1" applyBorder="1" applyAlignment="1">
      <alignment horizontal="center" vertical="center" wrapText="1"/>
      <protection/>
    </xf>
    <xf numFmtId="189" fontId="1" fillId="0" borderId="11" xfId="53" applyNumberFormat="1" applyFont="1" applyFill="1" applyBorder="1" applyAlignment="1">
      <alignment horizontal="center" vertical="center" wrapText="1"/>
      <protection/>
    </xf>
    <xf numFmtId="189" fontId="1" fillId="32" borderId="10" xfId="53" applyNumberFormat="1" applyFont="1" applyFill="1" applyBorder="1" applyAlignment="1">
      <alignment horizontal="center" vertical="center"/>
      <protection/>
    </xf>
    <xf numFmtId="189" fontId="1" fillId="0" borderId="10" xfId="53" applyNumberFormat="1" applyFont="1" applyFill="1" applyBorder="1" applyAlignment="1" applyProtection="1">
      <alignment horizontal="center" vertical="center" shrinkToFit="1"/>
      <protection locked="0"/>
    </xf>
    <xf numFmtId="189" fontId="1" fillId="32" borderId="10" xfId="53" applyNumberFormat="1" applyFont="1" applyFill="1" applyBorder="1" applyAlignment="1" applyProtection="1">
      <alignment horizontal="center" vertical="center" shrinkToFit="1"/>
      <protection locked="0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10" xfId="53" applyNumberFormat="1" applyFont="1" applyFill="1" applyBorder="1" applyAlignment="1">
      <alignment horizontal="center" vertical="center" wrapText="1"/>
      <protection/>
    </xf>
    <xf numFmtId="189" fontId="1" fillId="33" borderId="10" xfId="53" applyNumberFormat="1" applyFont="1" applyFill="1" applyBorder="1" applyAlignment="1">
      <alignment horizontal="center" vertical="center" wrapText="1"/>
      <protection/>
    </xf>
    <xf numFmtId="0" fontId="1" fillId="0" borderId="0" xfId="53" applyFont="1" applyFill="1" applyAlignment="1">
      <alignment horizontal="left" vertical="center" wrapText="1"/>
      <protection/>
    </xf>
    <xf numFmtId="189" fontId="1" fillId="33" borderId="10" xfId="53" applyNumberFormat="1" applyFont="1" applyFill="1" applyBorder="1" applyAlignment="1">
      <alignment horizontal="center" vertical="center"/>
      <protection/>
    </xf>
    <xf numFmtId="189" fontId="1" fillId="0" borderId="11" xfId="53" applyNumberFormat="1" applyFont="1" applyFill="1" applyBorder="1" applyAlignment="1" applyProtection="1">
      <alignment horizontal="center" vertical="center" shrinkToFit="1"/>
      <protection locked="0"/>
    </xf>
    <xf numFmtId="189" fontId="1" fillId="32" borderId="11" xfId="53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53" applyFont="1" applyFill="1" applyAlignment="1">
      <alignment vertical="center" wrapText="1"/>
      <protection/>
    </xf>
    <xf numFmtId="0" fontId="1" fillId="0" borderId="10" xfId="53" applyFont="1" applyFill="1" applyBorder="1" applyAlignment="1">
      <alignment horizontal="justify" vertical="center" wrapText="1"/>
      <protection/>
    </xf>
    <xf numFmtId="0" fontId="1" fillId="0" borderId="12" xfId="53" applyFont="1" applyFill="1" applyBorder="1" applyAlignment="1">
      <alignment horizontal="center" vertical="center" wrapText="1"/>
      <protection/>
    </xf>
    <xf numFmtId="189" fontId="1" fillId="34" borderId="10" xfId="53" applyNumberFormat="1" applyFont="1" applyFill="1" applyBorder="1" applyAlignment="1">
      <alignment horizontal="center" vertical="center" wrapText="1"/>
      <protection/>
    </xf>
    <xf numFmtId="0" fontId="1" fillId="34" borderId="10" xfId="0" applyFont="1" applyFill="1" applyBorder="1" applyAlignment="1">
      <alignment vertical="center" wrapText="1"/>
    </xf>
    <xf numFmtId="0" fontId="1" fillId="34" borderId="10" xfId="53" applyFont="1" applyFill="1" applyBorder="1" applyAlignment="1">
      <alignment horizontal="center" vertical="center" wrapText="1"/>
      <protection/>
    </xf>
    <xf numFmtId="49" fontId="1" fillId="34" borderId="10" xfId="53" applyNumberFormat="1" applyFont="1" applyFill="1" applyBorder="1" applyAlignment="1">
      <alignment horizontal="center" vertical="center"/>
      <protection/>
    </xf>
    <xf numFmtId="49" fontId="1" fillId="34" borderId="10" xfId="0" applyNumberFormat="1" applyFont="1" applyFill="1" applyBorder="1" applyAlignment="1">
      <alignment horizontal="center" vertical="center"/>
    </xf>
    <xf numFmtId="0" fontId="1" fillId="34" borderId="10" xfId="53" applyFont="1" applyFill="1" applyBorder="1" applyAlignment="1">
      <alignment vertical="center" wrapText="1"/>
      <protection/>
    </xf>
    <xf numFmtId="0" fontId="1" fillId="0" borderId="10" xfId="53" applyNumberFormat="1" applyFont="1" applyFill="1" applyBorder="1" applyAlignment="1">
      <alignment horizontal="center" vertical="center"/>
      <protection/>
    </xf>
    <xf numFmtId="189" fontId="1" fillId="35" borderId="10" xfId="53" applyNumberFormat="1" applyFont="1" applyFill="1" applyBorder="1" applyAlignment="1">
      <alignment horizontal="center" vertical="center" wrapText="1"/>
      <protection/>
    </xf>
    <xf numFmtId="189" fontId="1" fillId="7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1" fillId="0" borderId="13" xfId="53" applyFont="1" applyFill="1" applyBorder="1" applyAlignment="1">
      <alignment horizontal="justify" vertical="center" wrapText="1"/>
      <protection/>
    </xf>
    <xf numFmtId="0" fontId="4" fillId="0" borderId="10" xfId="53" applyFont="1" applyFill="1" applyBorder="1" applyAlignment="1">
      <alignment horizontal="left" vertical="center"/>
      <protection/>
    </xf>
    <xf numFmtId="0" fontId="1" fillId="34" borderId="10" xfId="53" applyFont="1" applyFill="1" applyBorder="1" applyAlignment="1">
      <alignment horizontal="left" vertical="center" wrapText="1"/>
      <protection/>
    </xf>
    <xf numFmtId="189" fontId="1" fillId="34" borderId="10" xfId="53" applyNumberFormat="1" applyFont="1" applyFill="1" applyBorder="1" applyAlignment="1">
      <alignment horizontal="center" vertical="center"/>
      <protection/>
    </xf>
    <xf numFmtId="189" fontId="1" fillId="20" borderId="10" xfId="53" applyNumberFormat="1" applyFont="1" applyFill="1" applyBorder="1" applyAlignment="1">
      <alignment horizontal="center" vertical="center" wrapText="1"/>
      <protection/>
    </xf>
    <xf numFmtId="1" fontId="4" fillId="0" borderId="10" xfId="53" applyNumberFormat="1" applyFont="1" applyFill="1" applyBorder="1" applyAlignment="1">
      <alignment vertical="center" wrapText="1"/>
      <protection/>
    </xf>
    <xf numFmtId="189" fontId="7" fillId="0" borderId="10" xfId="53" applyNumberFormat="1" applyFont="1" applyFill="1" applyBorder="1" applyAlignment="1">
      <alignment horizontal="center"/>
      <protection/>
    </xf>
    <xf numFmtId="189" fontId="7" fillId="32" borderId="10" xfId="53" applyNumberFormat="1" applyFont="1" applyFill="1" applyBorder="1" applyAlignment="1">
      <alignment horizontal="center"/>
      <protection/>
    </xf>
    <xf numFmtId="0" fontId="0" fillId="0" borderId="0" xfId="53" applyFill="1">
      <alignment/>
      <protection/>
    </xf>
    <xf numFmtId="0" fontId="5" fillId="0" borderId="0" xfId="53" applyFont="1" applyFill="1">
      <alignment/>
      <protection/>
    </xf>
    <xf numFmtId="0" fontId="8" fillId="0" borderId="0" xfId="53" applyFont="1" applyAlignment="1">
      <alignment horizontal="center"/>
      <protection/>
    </xf>
    <xf numFmtId="4" fontId="8" fillId="0" borderId="0" xfId="53" applyNumberFormat="1" applyFont="1" applyFill="1" applyAlignment="1">
      <alignment horizontal="center"/>
      <protection/>
    </xf>
    <xf numFmtId="0" fontId="5" fillId="0" borderId="0" xfId="53" applyFont="1" applyFill="1" applyAlignment="1">
      <alignment/>
      <protection/>
    </xf>
    <xf numFmtId="0" fontId="5" fillId="0" borderId="0" xfId="53" applyFont="1">
      <alignment/>
      <protection/>
    </xf>
    <xf numFmtId="189" fontId="5" fillId="0" borderId="0" xfId="53" applyNumberFormat="1" applyFont="1">
      <alignment/>
      <protection/>
    </xf>
    <xf numFmtId="1" fontId="5" fillId="0" borderId="0" xfId="53" applyNumberFormat="1" applyFont="1" applyFill="1">
      <alignment/>
      <protection/>
    </xf>
    <xf numFmtId="189" fontId="5" fillId="36" borderId="0" xfId="53" applyNumberFormat="1" applyFont="1" applyFill="1">
      <alignment/>
      <protection/>
    </xf>
    <xf numFmtId="2" fontId="5" fillId="0" borderId="0" xfId="53" applyNumberFormat="1" applyFont="1" applyFill="1">
      <alignment/>
      <protection/>
    </xf>
    <xf numFmtId="189" fontId="9" fillId="0" borderId="0" xfId="53" applyNumberFormat="1" applyFont="1">
      <alignment/>
      <protection/>
    </xf>
    <xf numFmtId="0" fontId="1" fillId="36" borderId="11" xfId="53" applyFont="1" applyFill="1" applyBorder="1" applyAlignment="1">
      <alignment horizontal="center" vertical="center" wrapText="1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1" fillId="0" borderId="13" xfId="53" applyFont="1" applyFill="1" applyBorder="1" applyAlignment="1">
      <alignment horizontal="center" vertical="center" wrapText="1"/>
      <protection/>
    </xf>
    <xf numFmtId="0" fontId="1" fillId="0" borderId="11" xfId="53" applyFont="1" applyFill="1" applyBorder="1" applyAlignment="1">
      <alignment horizontal="center" vertical="center"/>
      <protection/>
    </xf>
    <xf numFmtId="189" fontId="1" fillId="36" borderId="10" xfId="53" applyNumberFormat="1" applyFont="1" applyFill="1" applyBorder="1" applyAlignment="1">
      <alignment horizontal="center" vertical="center"/>
      <protection/>
    </xf>
    <xf numFmtId="189" fontId="1" fillId="36" borderId="10" xfId="53" applyNumberFormat="1" applyFont="1" applyFill="1" applyBorder="1" applyAlignment="1">
      <alignment horizontal="center" vertical="center" wrapText="1"/>
      <protection/>
    </xf>
    <xf numFmtId="189" fontId="0" fillId="0" borderId="0" xfId="0" applyNumberFormat="1" applyAlignment="1">
      <alignment/>
    </xf>
    <xf numFmtId="4" fontId="1" fillId="0" borderId="10" xfId="53" applyNumberFormat="1" applyFont="1" applyFill="1" applyBorder="1" applyAlignment="1">
      <alignment horizontal="center" vertical="center"/>
      <protection/>
    </xf>
    <xf numFmtId="4" fontId="4" fillId="0" borderId="10" xfId="53" applyNumberFormat="1" applyFont="1" applyFill="1" applyBorder="1" applyAlignment="1">
      <alignment horizontal="center" vertical="center"/>
      <protection/>
    </xf>
    <xf numFmtId="189" fontId="5" fillId="0" borderId="0" xfId="53" applyNumberFormat="1" applyFont="1" applyFill="1" applyAlignment="1">
      <alignment/>
      <protection/>
    </xf>
    <xf numFmtId="189" fontId="1" fillId="0" borderId="10" xfId="0" applyNumberFormat="1" applyFont="1" applyFill="1" applyBorder="1" applyAlignment="1">
      <alignment horizontal="center" vertical="center" wrapText="1"/>
    </xf>
    <xf numFmtId="189" fontId="1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8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189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89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89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/>
    </xf>
    <xf numFmtId="0" fontId="1" fillId="0" borderId="15" xfId="53" applyFont="1" applyFill="1" applyBorder="1" applyAlignment="1">
      <alignment horizontal="left" vertical="top" wrapText="1"/>
      <protection/>
    </xf>
    <xf numFmtId="0" fontId="1" fillId="0" borderId="0" xfId="0" applyFont="1" applyFill="1" applyAlignment="1">
      <alignment horizontal="left" vertical="center" wrapText="1"/>
    </xf>
    <xf numFmtId="1" fontId="4" fillId="0" borderId="10" xfId="0" applyNumberFormat="1" applyFont="1" applyFill="1" applyBorder="1" applyAlignment="1">
      <alignment vertical="center" wrapText="1"/>
    </xf>
    <xf numFmtId="189" fontId="4" fillId="0" borderId="10" xfId="61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189" fontId="1" fillId="37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189" fontId="1" fillId="37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/>
    </xf>
    <xf numFmtId="189" fontId="7" fillId="0" borderId="10" xfId="0" applyNumberFormat="1" applyFont="1" applyFill="1" applyBorder="1" applyAlignment="1">
      <alignment horizontal="center"/>
    </xf>
    <xf numFmtId="0" fontId="1" fillId="0" borderId="0" xfId="53" applyFont="1" applyAlignment="1">
      <alignment horizontal="center"/>
      <protection/>
    </xf>
    <xf numFmtId="0" fontId="1" fillId="0" borderId="0" xfId="0" applyFont="1" applyFill="1" applyAlignment="1">
      <alignment horizontal="center"/>
    </xf>
    <xf numFmtId="49" fontId="1" fillId="0" borderId="17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90" fontId="4" fillId="0" borderId="10" xfId="0" applyNumberFormat="1" applyFont="1" applyFill="1" applyBorder="1" applyAlignment="1">
      <alignment horizontal="center" vertical="center"/>
    </xf>
    <xf numFmtId="190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190" fontId="1" fillId="0" borderId="10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189" fontId="4" fillId="0" borderId="10" xfId="53" applyNumberFormat="1" applyFont="1" applyFill="1" applyBorder="1" applyAlignment="1">
      <alignment horizontal="center" vertical="center"/>
      <protection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4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89" fontId="1" fillId="0" borderId="11" xfId="53" applyNumberFormat="1" applyFont="1" applyFill="1" applyBorder="1" applyAlignment="1">
      <alignment horizontal="center" vertical="center" wrapText="1"/>
      <protection/>
    </xf>
    <xf numFmtId="189" fontId="1" fillId="0" borderId="17" xfId="53" applyNumberFormat="1" applyFont="1" applyFill="1" applyBorder="1" applyAlignment="1">
      <alignment horizontal="center" vertical="center" wrapText="1"/>
      <protection/>
    </xf>
    <xf numFmtId="189" fontId="1" fillId="0" borderId="13" xfId="53" applyNumberFormat="1" applyFont="1" applyFill="1" applyBorder="1" applyAlignment="1">
      <alignment horizontal="center" vertical="center" wrapText="1"/>
      <protection/>
    </xf>
    <xf numFmtId="189" fontId="1" fillId="0" borderId="11" xfId="53" applyNumberFormat="1" applyFont="1" applyFill="1" applyBorder="1" applyAlignment="1">
      <alignment horizontal="center" vertical="center"/>
      <protection/>
    </xf>
    <xf numFmtId="189" fontId="1" fillId="0" borderId="17" xfId="53" applyNumberFormat="1" applyFont="1" applyFill="1" applyBorder="1" applyAlignment="1">
      <alignment horizontal="center" vertical="center"/>
      <protection/>
    </xf>
    <xf numFmtId="189" fontId="1" fillId="0" borderId="13" xfId="53" applyNumberFormat="1" applyFont="1" applyFill="1" applyBorder="1" applyAlignment="1">
      <alignment horizontal="center" vertical="center"/>
      <protection/>
    </xf>
    <xf numFmtId="189" fontId="1" fillId="20" borderId="11" xfId="53" applyNumberFormat="1" applyFont="1" applyFill="1" applyBorder="1" applyAlignment="1">
      <alignment horizontal="center" vertical="center" wrapText="1"/>
      <protection/>
    </xf>
    <xf numFmtId="189" fontId="1" fillId="20" borderId="17" xfId="53" applyNumberFormat="1" applyFont="1" applyFill="1" applyBorder="1" applyAlignment="1">
      <alignment horizontal="center" vertical="center" wrapText="1"/>
      <protection/>
    </xf>
    <xf numFmtId="189" fontId="1" fillId="20" borderId="13" xfId="53" applyNumberFormat="1" applyFont="1" applyFill="1" applyBorder="1" applyAlignment="1">
      <alignment horizontal="center" vertical="center" wrapText="1"/>
      <protection/>
    </xf>
    <xf numFmtId="189" fontId="1" fillId="35" borderId="10" xfId="53" applyNumberFormat="1" applyFont="1" applyFill="1" applyBorder="1" applyAlignment="1">
      <alignment horizontal="center" vertical="center" wrapText="1"/>
      <protection/>
    </xf>
    <xf numFmtId="189" fontId="1" fillId="35" borderId="11" xfId="53" applyNumberFormat="1" applyFont="1" applyFill="1" applyBorder="1" applyAlignment="1">
      <alignment horizontal="center" vertical="center" wrapText="1"/>
      <protection/>
    </xf>
    <xf numFmtId="189" fontId="1" fillId="35" borderId="17" xfId="53" applyNumberFormat="1" applyFont="1" applyFill="1" applyBorder="1" applyAlignment="1">
      <alignment horizontal="center" vertical="center" wrapText="1"/>
      <protection/>
    </xf>
    <xf numFmtId="189" fontId="1" fillId="35" borderId="13" xfId="53" applyNumberFormat="1" applyFont="1" applyFill="1" applyBorder="1" applyAlignment="1">
      <alignment horizontal="center" vertical="center" wrapText="1"/>
      <protection/>
    </xf>
    <xf numFmtId="189" fontId="1" fillId="0" borderId="10" xfId="53" applyNumberFormat="1" applyFont="1" applyFill="1" applyBorder="1" applyAlignment="1">
      <alignment horizontal="center" vertical="center" wrapText="1"/>
      <protection/>
    </xf>
    <xf numFmtId="189" fontId="1" fillId="0" borderId="11" xfId="53" applyNumberFormat="1" applyFont="1" applyFill="1" applyBorder="1" applyAlignment="1" applyProtection="1">
      <alignment horizontal="center" vertical="center" wrapText="1" shrinkToFit="1"/>
      <protection locked="0"/>
    </xf>
    <xf numFmtId="189" fontId="1" fillId="0" borderId="17" xfId="53" applyNumberFormat="1" applyFont="1" applyFill="1" applyBorder="1" applyAlignment="1" applyProtection="1">
      <alignment horizontal="center" vertical="center" wrapText="1" shrinkToFit="1"/>
      <protection locked="0"/>
    </xf>
    <xf numFmtId="189" fontId="1" fillId="0" borderId="13" xfId="53" applyNumberFormat="1" applyFont="1" applyFill="1" applyBorder="1" applyAlignment="1" applyProtection="1">
      <alignment horizontal="center" vertical="center" wrapText="1" shrinkToFit="1"/>
      <protection locked="0"/>
    </xf>
    <xf numFmtId="4" fontId="0" fillId="36" borderId="20" xfId="53" applyNumberFormat="1" applyFill="1" applyBorder="1" applyAlignment="1">
      <alignment horizontal="center"/>
      <protection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0" fillId="0" borderId="2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left" vertical="top"/>
    </xf>
    <xf numFmtId="0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5" fillId="0" borderId="10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justify" vertical="top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21" xfId="0" applyNumberFormat="1" applyFont="1" applyFill="1" applyBorder="1" applyAlignment="1">
      <alignment vertical="top" wrapText="1"/>
    </xf>
    <xf numFmtId="0" fontId="12" fillId="0" borderId="22" xfId="0" applyNumberFormat="1" applyFont="1" applyFill="1" applyBorder="1" applyAlignment="1">
      <alignment horizontal="center" vertical="center" wrapText="1"/>
    </xf>
    <xf numFmtId="0" fontId="12" fillId="0" borderId="23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5" fillId="0" borderId="17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vertical="center" wrapText="1"/>
    </xf>
    <xf numFmtId="0" fontId="1" fillId="0" borderId="14" xfId="0" applyNumberFormat="1" applyFont="1" applyFill="1" applyBorder="1" applyAlignment="1">
      <alignment vertical="top" wrapText="1"/>
    </xf>
    <xf numFmtId="0" fontId="4" fillId="0" borderId="14" xfId="0" applyNumberFormat="1" applyFont="1" applyFill="1" applyBorder="1" applyAlignment="1">
      <alignment horizontal="left" vertical="top" wrapText="1"/>
    </xf>
    <xf numFmtId="0" fontId="4" fillId="0" borderId="14" xfId="0" applyNumberFormat="1" applyFont="1" applyFill="1" applyBorder="1" applyAlignment="1">
      <alignment vertical="center" wrapText="1"/>
    </xf>
    <xf numFmtId="0" fontId="4" fillId="0" borderId="14" xfId="0" applyNumberFormat="1" applyFont="1" applyFill="1" applyBorder="1" applyAlignment="1">
      <alignment horizontal="justify" vertical="top" wrapText="1"/>
    </xf>
    <xf numFmtId="0" fontId="4" fillId="0" borderId="10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Alignment="1">
      <alignment horizontal="left" vertical="top" wrapText="1"/>
    </xf>
    <xf numFmtId="0" fontId="13" fillId="0" borderId="14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left" vertical="top" wrapText="1"/>
    </xf>
    <xf numFmtId="0" fontId="1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6" fillId="0" borderId="20" xfId="0" applyFont="1" applyFill="1" applyBorder="1" applyAlignment="1">
      <alignment horizontal="right"/>
    </xf>
    <xf numFmtId="0" fontId="8" fillId="0" borderId="0" xfId="53" applyFont="1" applyFill="1">
      <alignment/>
      <protection/>
    </xf>
    <xf numFmtId="189" fontId="0" fillId="0" borderId="0" xfId="0" applyNumberFormat="1" applyFill="1" applyAlignment="1">
      <alignment/>
    </xf>
    <xf numFmtId="189" fontId="1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9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2" fontId="0" fillId="0" borderId="0" xfId="0" applyNumberFormat="1" applyFill="1" applyAlignment="1">
      <alignment/>
    </xf>
    <xf numFmtId="189" fontId="16" fillId="0" borderId="0" xfId="0" applyNumberFormat="1" applyFont="1" applyFill="1" applyAlignment="1">
      <alignment/>
    </xf>
    <xf numFmtId="0" fontId="16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8"/>
  <sheetViews>
    <sheetView view="pageBreakPreview" zoomScaleSheetLayoutView="100" zoomScalePageLayoutView="0" workbookViewId="0" topLeftCell="A1">
      <selection activeCell="A5" sqref="A5:C5"/>
    </sheetView>
  </sheetViews>
  <sheetFormatPr defaultColWidth="9.140625" defaultRowHeight="12.75"/>
  <cols>
    <col min="1" max="1" width="26.57421875" style="198" customWidth="1"/>
    <col min="2" max="2" width="66.00390625" style="198" customWidth="1"/>
    <col min="3" max="3" width="25.140625" style="198" customWidth="1"/>
    <col min="4" max="4" width="11.7109375" style="198" hidden="1" customWidth="1"/>
    <col min="5" max="6" width="0" style="198" hidden="1" customWidth="1"/>
    <col min="7" max="16384" width="9.140625" style="198" customWidth="1"/>
  </cols>
  <sheetData>
    <row r="1" ht="18.75">
      <c r="C1" s="243" t="s">
        <v>881</v>
      </c>
    </row>
    <row r="2" ht="18.75">
      <c r="C2" s="243" t="s">
        <v>527</v>
      </c>
    </row>
    <row r="3" ht="18.75">
      <c r="C3" s="243" t="s">
        <v>969</v>
      </c>
    </row>
    <row r="4" spans="2:3" ht="15.75">
      <c r="B4" s="199"/>
      <c r="C4" s="199"/>
    </row>
    <row r="5" spans="1:3" ht="15.75">
      <c r="A5" s="200" t="s">
        <v>528</v>
      </c>
      <c r="B5" s="200"/>
      <c r="C5" s="200"/>
    </row>
    <row r="6" spans="1:3" ht="15.75">
      <c r="A6" s="200" t="s">
        <v>529</v>
      </c>
      <c r="B6" s="200"/>
      <c r="C6" s="200"/>
    </row>
    <row r="7" spans="1:3" ht="15.75">
      <c r="A7" s="200" t="s">
        <v>882</v>
      </c>
      <c r="B7" s="200"/>
      <c r="C7" s="200"/>
    </row>
    <row r="8" spans="1:3" ht="15.75">
      <c r="A8" s="201"/>
      <c r="B8" s="201"/>
      <c r="C8" s="202" t="s">
        <v>10</v>
      </c>
    </row>
    <row r="9" spans="1:3" ht="15.75">
      <c r="A9" s="203" t="s">
        <v>530</v>
      </c>
      <c r="B9" s="204" t="s">
        <v>531</v>
      </c>
      <c r="C9" s="205" t="s">
        <v>64</v>
      </c>
    </row>
    <row r="10" spans="1:5" ht="15.75">
      <c r="A10" s="206" t="s">
        <v>532</v>
      </c>
      <c r="B10" s="207" t="s">
        <v>533</v>
      </c>
      <c r="C10" s="206">
        <f>C11+C17+C22+C27+C33+C38+C51+C57+C60+C65+C86</f>
        <v>284843.39999999997</v>
      </c>
      <c r="D10" s="198">
        <v>284843.4</v>
      </c>
      <c r="E10" s="198">
        <f>C10-D10</f>
        <v>0</v>
      </c>
    </row>
    <row r="11" spans="1:4" ht="15.75">
      <c r="A11" s="208" t="s">
        <v>534</v>
      </c>
      <c r="B11" s="207" t="s">
        <v>535</v>
      </c>
      <c r="C11" s="206">
        <f>C12</f>
        <v>217151</v>
      </c>
      <c r="D11" s="198">
        <f>C11+C17+C22+C27+C33</f>
        <v>243675.8</v>
      </c>
    </row>
    <row r="12" spans="1:3" ht="15.75">
      <c r="A12" s="209" t="s">
        <v>536</v>
      </c>
      <c r="B12" s="210" t="s">
        <v>537</v>
      </c>
      <c r="C12" s="206">
        <f>SUM(C13:C16)</f>
        <v>217151</v>
      </c>
    </row>
    <row r="13" spans="1:3" ht="78.75">
      <c r="A13" s="205" t="s">
        <v>538</v>
      </c>
      <c r="B13" s="211" t="s">
        <v>539</v>
      </c>
      <c r="C13" s="212">
        <v>216801</v>
      </c>
    </row>
    <row r="14" spans="1:3" ht="110.25">
      <c r="A14" s="205" t="s">
        <v>540</v>
      </c>
      <c r="B14" s="213" t="s">
        <v>541</v>
      </c>
      <c r="C14" s="212">
        <v>2</v>
      </c>
    </row>
    <row r="15" spans="1:3" ht="47.25">
      <c r="A15" s="205" t="s">
        <v>542</v>
      </c>
      <c r="B15" s="213" t="s">
        <v>543</v>
      </c>
      <c r="C15" s="212">
        <v>337</v>
      </c>
    </row>
    <row r="16" spans="1:3" ht="94.5">
      <c r="A16" s="205" t="s">
        <v>544</v>
      </c>
      <c r="B16" s="213" t="s">
        <v>545</v>
      </c>
      <c r="C16" s="212">
        <v>11</v>
      </c>
    </row>
    <row r="17" spans="1:3" ht="47.25">
      <c r="A17" s="214" t="s">
        <v>546</v>
      </c>
      <c r="B17" s="215" t="s">
        <v>547</v>
      </c>
      <c r="C17" s="206">
        <f>C18</f>
        <v>3358</v>
      </c>
    </row>
    <row r="18" spans="1:3" ht="31.5">
      <c r="A18" s="216" t="s">
        <v>548</v>
      </c>
      <c r="B18" s="217" t="s">
        <v>549</v>
      </c>
      <c r="C18" s="203">
        <f>SUM(C19:C21)</f>
        <v>3358</v>
      </c>
    </row>
    <row r="19" spans="1:3" ht="78.75">
      <c r="A19" s="216" t="s">
        <v>550</v>
      </c>
      <c r="B19" s="213" t="s">
        <v>551</v>
      </c>
      <c r="C19" s="212">
        <v>1191.5</v>
      </c>
    </row>
    <row r="20" spans="1:3" ht="94.5">
      <c r="A20" s="218" t="s">
        <v>552</v>
      </c>
      <c r="B20" s="213" t="s">
        <v>553</v>
      </c>
      <c r="C20" s="212">
        <v>18.1</v>
      </c>
    </row>
    <row r="21" spans="1:3" ht="78.75">
      <c r="A21" s="218" t="s">
        <v>554</v>
      </c>
      <c r="B21" s="213" t="s">
        <v>555</v>
      </c>
      <c r="C21" s="219">
        <v>2148.4</v>
      </c>
    </row>
    <row r="22" spans="1:3" ht="15.75">
      <c r="A22" s="209" t="s">
        <v>556</v>
      </c>
      <c r="B22" s="210" t="s">
        <v>557</v>
      </c>
      <c r="C22" s="206">
        <f>SUM(C24+C23)</f>
        <v>20489.8</v>
      </c>
    </row>
    <row r="23" spans="1:3" s="241" customFormat="1" ht="31.5">
      <c r="A23" s="206" t="s">
        <v>960</v>
      </c>
      <c r="B23" s="210" t="s">
        <v>961</v>
      </c>
      <c r="C23" s="206">
        <v>10695.8</v>
      </c>
    </row>
    <row r="24" spans="1:3" s="241" customFormat="1" ht="31.5">
      <c r="A24" s="206" t="s">
        <v>968</v>
      </c>
      <c r="B24" s="210" t="s">
        <v>559</v>
      </c>
      <c r="C24" s="206">
        <f>SUM(C25:C26)</f>
        <v>9794</v>
      </c>
    </row>
    <row r="25" spans="1:3" ht="31.5">
      <c r="A25" s="205" t="s">
        <v>558</v>
      </c>
      <c r="B25" s="211" t="s">
        <v>559</v>
      </c>
      <c r="C25" s="203">
        <v>9639</v>
      </c>
    </row>
    <row r="26" spans="1:3" ht="31.5" customHeight="1">
      <c r="A26" s="203" t="s">
        <v>560</v>
      </c>
      <c r="B26" s="220" t="s">
        <v>561</v>
      </c>
      <c r="C26" s="203">
        <v>155</v>
      </c>
    </row>
    <row r="27" spans="1:3" ht="15.75">
      <c r="A27" s="209" t="s">
        <v>562</v>
      </c>
      <c r="B27" s="210" t="s">
        <v>563</v>
      </c>
      <c r="C27" s="206">
        <f>C28+C30</f>
        <v>383</v>
      </c>
    </row>
    <row r="28" spans="1:3" ht="15.75">
      <c r="A28" s="209" t="s">
        <v>564</v>
      </c>
      <c r="B28" s="210" t="s">
        <v>565</v>
      </c>
      <c r="C28" s="206">
        <f>C29</f>
        <v>71</v>
      </c>
    </row>
    <row r="29" spans="1:3" ht="47.25">
      <c r="A29" s="205" t="s">
        <v>566</v>
      </c>
      <c r="B29" s="221" t="s">
        <v>567</v>
      </c>
      <c r="C29" s="203">
        <v>71</v>
      </c>
    </row>
    <row r="30" spans="1:3" ht="15.75">
      <c r="A30" s="209" t="s">
        <v>568</v>
      </c>
      <c r="B30" s="210" t="s">
        <v>569</v>
      </c>
      <c r="C30" s="206">
        <f>C32+C31</f>
        <v>312</v>
      </c>
    </row>
    <row r="31" spans="1:3" ht="31.5">
      <c r="A31" s="205" t="s">
        <v>570</v>
      </c>
      <c r="B31" s="221" t="s">
        <v>571</v>
      </c>
      <c r="C31" s="203">
        <v>167</v>
      </c>
    </row>
    <row r="32" spans="1:3" ht="29.25" customHeight="1">
      <c r="A32" s="205" t="s">
        <v>572</v>
      </c>
      <c r="B32" s="221" t="s">
        <v>573</v>
      </c>
      <c r="C32" s="203">
        <v>145</v>
      </c>
    </row>
    <row r="33" spans="1:3" ht="15.75">
      <c r="A33" s="209" t="s">
        <v>574</v>
      </c>
      <c r="B33" s="210" t="s">
        <v>575</v>
      </c>
      <c r="C33" s="206">
        <f>C34+C36</f>
        <v>2294</v>
      </c>
    </row>
    <row r="34" spans="1:3" ht="29.25" customHeight="1">
      <c r="A34" s="209" t="s">
        <v>576</v>
      </c>
      <c r="B34" s="210" t="s">
        <v>577</v>
      </c>
      <c r="C34" s="206">
        <f>C35</f>
        <v>2294</v>
      </c>
    </row>
    <row r="35" spans="1:3" ht="47.25">
      <c r="A35" s="205" t="s">
        <v>578</v>
      </c>
      <c r="B35" s="211" t="s">
        <v>579</v>
      </c>
      <c r="C35" s="203">
        <v>2294</v>
      </c>
    </row>
    <row r="36" spans="1:3" ht="48.75" customHeight="1" hidden="1">
      <c r="A36" s="209" t="s">
        <v>580</v>
      </c>
      <c r="B36" s="222" t="s">
        <v>581</v>
      </c>
      <c r="C36" s="206">
        <f>SUM(C37)</f>
        <v>0</v>
      </c>
    </row>
    <row r="37" spans="1:3" ht="78.75" hidden="1">
      <c r="A37" s="205" t="s">
        <v>582</v>
      </c>
      <c r="B37" s="211" t="s">
        <v>583</v>
      </c>
      <c r="C37" s="203">
        <v>0</v>
      </c>
    </row>
    <row r="38" spans="1:4" ht="47.25">
      <c r="A38" s="209" t="s">
        <v>584</v>
      </c>
      <c r="B38" s="222" t="s">
        <v>585</v>
      </c>
      <c r="C38" s="206">
        <f>C39+C46</f>
        <v>30200</v>
      </c>
      <c r="D38" s="198">
        <f>C38+C51+C57+C60+C65</f>
        <v>41167.6</v>
      </c>
    </row>
    <row r="39" spans="1:3" ht="94.5">
      <c r="A39" s="209" t="s">
        <v>586</v>
      </c>
      <c r="B39" s="222" t="s">
        <v>587</v>
      </c>
      <c r="C39" s="206">
        <f>C40+C42+C44</f>
        <v>30200</v>
      </c>
    </row>
    <row r="40" spans="1:3" ht="78.75">
      <c r="A40" s="209" t="s">
        <v>588</v>
      </c>
      <c r="B40" s="210" t="s">
        <v>589</v>
      </c>
      <c r="C40" s="206">
        <f>C41</f>
        <v>26900</v>
      </c>
    </row>
    <row r="41" spans="1:3" ht="78.75">
      <c r="A41" s="205" t="s">
        <v>590</v>
      </c>
      <c r="B41" s="221" t="s">
        <v>591</v>
      </c>
      <c r="C41" s="203">
        <v>26900</v>
      </c>
    </row>
    <row r="42" spans="1:3" ht="94.5" hidden="1">
      <c r="A42" s="209" t="s">
        <v>592</v>
      </c>
      <c r="B42" s="210" t="s">
        <v>593</v>
      </c>
      <c r="C42" s="206">
        <f>C43</f>
        <v>0</v>
      </c>
    </row>
    <row r="43" spans="1:3" ht="66" customHeight="1" hidden="1">
      <c r="A43" s="205" t="s">
        <v>594</v>
      </c>
      <c r="B43" s="221" t="s">
        <v>595</v>
      </c>
      <c r="C43" s="203">
        <v>0</v>
      </c>
    </row>
    <row r="44" spans="1:3" ht="47.25">
      <c r="A44" s="209" t="s">
        <v>596</v>
      </c>
      <c r="B44" s="210" t="s">
        <v>597</v>
      </c>
      <c r="C44" s="206">
        <f>C45</f>
        <v>3300</v>
      </c>
    </row>
    <row r="45" spans="1:3" ht="35.25" customHeight="1">
      <c r="A45" s="205" t="s">
        <v>598</v>
      </c>
      <c r="B45" s="221" t="s">
        <v>599</v>
      </c>
      <c r="C45" s="203">
        <v>3300</v>
      </c>
    </row>
    <row r="46" spans="1:3" ht="77.25" customHeight="1" hidden="1">
      <c r="A46" s="209" t="s">
        <v>600</v>
      </c>
      <c r="B46" s="222" t="s">
        <v>601</v>
      </c>
      <c r="C46" s="206">
        <f>C47+C49</f>
        <v>0</v>
      </c>
    </row>
    <row r="47" spans="1:3" ht="47.25" hidden="1">
      <c r="A47" s="209" t="s">
        <v>602</v>
      </c>
      <c r="B47" s="222" t="s">
        <v>603</v>
      </c>
      <c r="C47" s="206">
        <f>C48</f>
        <v>0</v>
      </c>
    </row>
    <row r="48" spans="1:3" ht="47.25" hidden="1">
      <c r="A48" s="205" t="s">
        <v>604</v>
      </c>
      <c r="B48" s="211" t="s">
        <v>605</v>
      </c>
      <c r="C48" s="203">
        <v>0</v>
      </c>
    </row>
    <row r="49" spans="1:3" ht="94.5" hidden="1">
      <c r="A49" s="209" t="s">
        <v>606</v>
      </c>
      <c r="B49" s="222" t="s">
        <v>607</v>
      </c>
      <c r="C49" s="206">
        <f>C50</f>
        <v>0</v>
      </c>
    </row>
    <row r="50" spans="1:3" ht="78.75" hidden="1">
      <c r="A50" s="205" t="s">
        <v>608</v>
      </c>
      <c r="B50" s="211" t="s">
        <v>609</v>
      </c>
      <c r="C50" s="203">
        <v>0</v>
      </c>
    </row>
    <row r="51" spans="1:3" ht="32.25" customHeight="1">
      <c r="A51" s="209" t="s">
        <v>610</v>
      </c>
      <c r="B51" s="222" t="s">
        <v>611</v>
      </c>
      <c r="C51" s="206">
        <f>SUM(C52)</f>
        <v>7122.099999999999</v>
      </c>
    </row>
    <row r="52" spans="1:3" ht="15.75">
      <c r="A52" s="209" t="s">
        <v>612</v>
      </c>
      <c r="B52" s="222" t="s">
        <v>613</v>
      </c>
      <c r="C52" s="206">
        <f>SUM(C53:C56)</f>
        <v>7122.099999999999</v>
      </c>
    </row>
    <row r="53" spans="1:3" ht="31.5">
      <c r="A53" s="205" t="s">
        <v>614</v>
      </c>
      <c r="B53" s="211" t="s">
        <v>615</v>
      </c>
      <c r="C53" s="203">
        <v>386.3</v>
      </c>
    </row>
    <row r="54" spans="1:3" ht="31.5" hidden="1">
      <c r="A54" s="205" t="s">
        <v>616</v>
      </c>
      <c r="B54" s="211" t="s">
        <v>617</v>
      </c>
      <c r="C54" s="203">
        <v>0</v>
      </c>
    </row>
    <row r="55" spans="1:3" ht="15.75">
      <c r="A55" s="205" t="s">
        <v>618</v>
      </c>
      <c r="B55" s="211" t="s">
        <v>619</v>
      </c>
      <c r="C55" s="203">
        <v>10.4</v>
      </c>
    </row>
    <row r="56" spans="1:3" ht="15.75">
      <c r="A56" s="205" t="s">
        <v>620</v>
      </c>
      <c r="B56" s="211" t="s">
        <v>621</v>
      </c>
      <c r="C56" s="203">
        <v>6725.4</v>
      </c>
    </row>
    <row r="57" spans="1:3" ht="31.5">
      <c r="A57" s="209" t="s">
        <v>622</v>
      </c>
      <c r="B57" s="222" t="s">
        <v>623</v>
      </c>
      <c r="C57" s="206">
        <f>C59</f>
        <v>320</v>
      </c>
    </row>
    <row r="58" spans="1:3" ht="15.75">
      <c r="A58" s="209" t="s">
        <v>624</v>
      </c>
      <c r="B58" s="222" t="s">
        <v>625</v>
      </c>
      <c r="C58" s="206">
        <f>C59</f>
        <v>320</v>
      </c>
    </row>
    <row r="59" spans="1:3" ht="31.5">
      <c r="A59" s="205" t="s">
        <v>626</v>
      </c>
      <c r="B59" s="211" t="s">
        <v>627</v>
      </c>
      <c r="C59" s="203">
        <v>320</v>
      </c>
    </row>
    <row r="60" spans="1:3" ht="31.5">
      <c r="A60" s="209" t="s">
        <v>628</v>
      </c>
      <c r="B60" s="222" t="s">
        <v>629</v>
      </c>
      <c r="C60" s="206">
        <f>SUM(C61+C63)</f>
        <v>650</v>
      </c>
    </row>
    <row r="61" spans="1:3" ht="94.5">
      <c r="A61" s="209" t="s">
        <v>630</v>
      </c>
      <c r="B61" s="222" t="s">
        <v>631</v>
      </c>
      <c r="C61" s="206">
        <f>C62</f>
        <v>500</v>
      </c>
    </row>
    <row r="62" spans="1:3" ht="94.5">
      <c r="A62" s="205" t="s">
        <v>632</v>
      </c>
      <c r="B62" s="211" t="s">
        <v>633</v>
      </c>
      <c r="C62" s="203">
        <v>500</v>
      </c>
    </row>
    <row r="63" spans="1:3" ht="31.5">
      <c r="A63" s="209" t="s">
        <v>634</v>
      </c>
      <c r="B63" s="222" t="s">
        <v>635</v>
      </c>
      <c r="C63" s="206">
        <f>SUM(C64)</f>
        <v>150</v>
      </c>
    </row>
    <row r="64" spans="1:3" ht="47.25">
      <c r="A64" s="205" t="s">
        <v>636</v>
      </c>
      <c r="B64" s="211" t="s">
        <v>637</v>
      </c>
      <c r="C64" s="203">
        <v>150</v>
      </c>
    </row>
    <row r="65" spans="1:3" ht="15.75">
      <c r="A65" s="209" t="s">
        <v>638</v>
      </c>
      <c r="B65" s="222" t="s">
        <v>639</v>
      </c>
      <c r="C65" s="206">
        <f>C66+C69+C70+C71+C74+C75+C77+C85+C80+C83+C81</f>
        <v>2875.5</v>
      </c>
    </row>
    <row r="66" spans="1:3" ht="31.5">
      <c r="A66" s="209" t="s">
        <v>640</v>
      </c>
      <c r="B66" s="222" t="s">
        <v>641</v>
      </c>
      <c r="C66" s="206">
        <f>C67+C68</f>
        <v>28</v>
      </c>
    </row>
    <row r="67" spans="1:3" ht="67.5" customHeight="1">
      <c r="A67" s="205" t="s">
        <v>642</v>
      </c>
      <c r="B67" s="211" t="s">
        <v>643</v>
      </c>
      <c r="C67" s="203">
        <v>24.4</v>
      </c>
    </row>
    <row r="68" spans="1:3" ht="53.25" customHeight="1">
      <c r="A68" s="205" t="s">
        <v>644</v>
      </c>
      <c r="B68" s="211" t="s">
        <v>645</v>
      </c>
      <c r="C68" s="203">
        <v>3.6</v>
      </c>
    </row>
    <row r="69" spans="1:3" ht="66" customHeight="1" hidden="1">
      <c r="A69" s="209" t="s">
        <v>646</v>
      </c>
      <c r="B69" s="222" t="s">
        <v>647</v>
      </c>
      <c r="C69" s="206">
        <v>0</v>
      </c>
    </row>
    <row r="70" spans="1:3" ht="67.5" customHeight="1" hidden="1">
      <c r="A70" s="209" t="s">
        <v>648</v>
      </c>
      <c r="B70" s="222" t="s">
        <v>649</v>
      </c>
      <c r="C70" s="206">
        <v>0</v>
      </c>
    </row>
    <row r="71" spans="1:3" ht="98.25" customHeight="1">
      <c r="A71" s="209" t="s">
        <v>650</v>
      </c>
      <c r="B71" s="222" t="s">
        <v>651</v>
      </c>
      <c r="C71" s="206">
        <f>C72+C73</f>
        <v>80</v>
      </c>
    </row>
    <row r="72" spans="1:3" ht="33.75" customHeight="1">
      <c r="A72" s="205" t="s">
        <v>652</v>
      </c>
      <c r="B72" s="211" t="s">
        <v>653</v>
      </c>
      <c r="C72" s="203">
        <v>50</v>
      </c>
    </row>
    <row r="73" spans="1:3" ht="31.5">
      <c r="A73" s="205" t="s">
        <v>654</v>
      </c>
      <c r="B73" s="211" t="s">
        <v>655</v>
      </c>
      <c r="C73" s="203">
        <v>30</v>
      </c>
    </row>
    <row r="74" spans="1:3" ht="63">
      <c r="A74" s="209" t="s">
        <v>656</v>
      </c>
      <c r="B74" s="222" t="s">
        <v>657</v>
      </c>
      <c r="C74" s="206">
        <v>2000</v>
      </c>
    </row>
    <row r="75" spans="1:3" ht="31.5">
      <c r="A75" s="209" t="s">
        <v>658</v>
      </c>
      <c r="B75" s="222" t="s">
        <v>659</v>
      </c>
      <c r="C75" s="206">
        <f>C76</f>
        <v>0</v>
      </c>
    </row>
    <row r="76" spans="1:3" ht="31.5">
      <c r="A76" s="205" t="s">
        <v>660</v>
      </c>
      <c r="B76" s="211" t="s">
        <v>661</v>
      </c>
      <c r="C76" s="203">
        <v>0</v>
      </c>
    </row>
    <row r="77" spans="1:3" ht="66" customHeight="1" hidden="1">
      <c r="A77" s="209" t="s">
        <v>662</v>
      </c>
      <c r="B77" s="222" t="s">
        <v>663</v>
      </c>
      <c r="C77" s="206">
        <v>0</v>
      </c>
    </row>
    <row r="78" spans="1:3" ht="69" customHeight="1" hidden="1">
      <c r="A78" s="205" t="s">
        <v>664</v>
      </c>
      <c r="B78" s="211" t="s">
        <v>665</v>
      </c>
      <c r="C78" s="203">
        <v>0</v>
      </c>
    </row>
    <row r="79" spans="1:3" ht="31.5" hidden="1">
      <c r="A79" s="209" t="s">
        <v>666</v>
      </c>
      <c r="B79" s="222" t="s">
        <v>667</v>
      </c>
      <c r="C79" s="206">
        <f>C80</f>
        <v>0</v>
      </c>
    </row>
    <row r="80" spans="1:3" ht="30.75" customHeight="1" hidden="1">
      <c r="A80" s="205" t="s">
        <v>668</v>
      </c>
      <c r="B80" s="211" t="s">
        <v>669</v>
      </c>
      <c r="C80" s="203">
        <v>0</v>
      </c>
    </row>
    <row r="81" spans="1:3" ht="30.75" customHeight="1">
      <c r="A81" s="209" t="s">
        <v>666</v>
      </c>
      <c r="B81" s="222" t="s">
        <v>667</v>
      </c>
      <c r="C81" s="206">
        <f>C82</f>
        <v>5</v>
      </c>
    </row>
    <row r="82" spans="1:3" ht="30.75" customHeight="1">
      <c r="A82" s="205" t="s">
        <v>668</v>
      </c>
      <c r="B82" s="211" t="s">
        <v>669</v>
      </c>
      <c r="C82" s="203">
        <v>5</v>
      </c>
    </row>
    <row r="83" spans="1:3" ht="69" customHeight="1">
      <c r="A83" s="209" t="s">
        <v>670</v>
      </c>
      <c r="B83" s="222" t="s">
        <v>671</v>
      </c>
      <c r="C83" s="206">
        <v>215</v>
      </c>
    </row>
    <row r="84" spans="1:3" ht="31.5">
      <c r="A84" s="209" t="s">
        <v>672</v>
      </c>
      <c r="B84" s="222" t="s">
        <v>673</v>
      </c>
      <c r="C84" s="206">
        <f>C85</f>
        <v>547.5</v>
      </c>
    </row>
    <row r="85" spans="1:3" ht="46.5" customHeight="1">
      <c r="A85" s="205" t="s">
        <v>674</v>
      </c>
      <c r="B85" s="211" t="s">
        <v>675</v>
      </c>
      <c r="C85" s="203">
        <v>547.5</v>
      </c>
    </row>
    <row r="86" spans="1:3" ht="15.75" hidden="1">
      <c r="A86" s="206" t="s">
        <v>676</v>
      </c>
      <c r="B86" s="222" t="s">
        <v>677</v>
      </c>
      <c r="C86" s="206">
        <f>C87</f>
        <v>0</v>
      </c>
    </row>
    <row r="87" spans="1:3" ht="15.75" hidden="1">
      <c r="A87" s="206" t="s">
        <v>678</v>
      </c>
      <c r="B87" s="222" t="s">
        <v>679</v>
      </c>
      <c r="C87" s="206">
        <f>C88</f>
        <v>0</v>
      </c>
    </row>
    <row r="88" spans="1:3" ht="15.75" hidden="1">
      <c r="A88" s="203" t="s">
        <v>680</v>
      </c>
      <c r="B88" s="211" t="s">
        <v>681</v>
      </c>
      <c r="C88" s="203">
        <v>0</v>
      </c>
    </row>
    <row r="89" spans="1:3" ht="15.75">
      <c r="A89" s="209" t="s">
        <v>682</v>
      </c>
      <c r="B89" s="210" t="s">
        <v>683</v>
      </c>
      <c r="C89" s="206">
        <f>C90+C95+C115+C139</f>
        <v>292231.48999999993</v>
      </c>
    </row>
    <row r="90" spans="1:3" ht="31.5">
      <c r="A90" s="209" t="s">
        <v>684</v>
      </c>
      <c r="B90" s="223" t="s">
        <v>685</v>
      </c>
      <c r="C90" s="206">
        <f>C91+C94</f>
        <v>97500.39</v>
      </c>
    </row>
    <row r="91" spans="1:3" ht="15.75">
      <c r="A91" s="209" t="s">
        <v>686</v>
      </c>
      <c r="B91" s="210" t="s">
        <v>687</v>
      </c>
      <c r="C91" s="206">
        <f>SUM(C92+C93)</f>
        <v>75281.39</v>
      </c>
    </row>
    <row r="92" spans="1:3" ht="112.5" customHeight="1">
      <c r="A92" s="205" t="s">
        <v>686</v>
      </c>
      <c r="B92" s="221" t="s">
        <v>934</v>
      </c>
      <c r="C92" s="203">
        <f>84708-10931.81+329.2+99</f>
        <v>74204.39</v>
      </c>
    </row>
    <row r="93" spans="1:3" ht="111.75" customHeight="1">
      <c r="A93" s="205" t="s">
        <v>686</v>
      </c>
      <c r="B93" s="221" t="s">
        <v>935</v>
      </c>
      <c r="C93" s="203">
        <v>1077</v>
      </c>
    </row>
    <row r="94" spans="1:3" ht="82.5" customHeight="1">
      <c r="A94" s="209" t="s">
        <v>688</v>
      </c>
      <c r="B94" s="224" t="s">
        <v>936</v>
      </c>
      <c r="C94" s="206">
        <v>22219</v>
      </c>
    </row>
    <row r="95" spans="1:3" ht="31.5">
      <c r="A95" s="209" t="s">
        <v>689</v>
      </c>
      <c r="B95" s="210" t="s">
        <v>690</v>
      </c>
      <c r="C95" s="206">
        <f>C97+C99</f>
        <v>5202.200000000001</v>
      </c>
    </row>
    <row r="96" spans="1:3" ht="31.5" hidden="1">
      <c r="A96" s="205" t="s">
        <v>691</v>
      </c>
      <c r="B96" s="221" t="s">
        <v>692</v>
      </c>
      <c r="C96" s="203"/>
    </row>
    <row r="97" spans="1:3" ht="15.75" hidden="1">
      <c r="A97" s="209" t="s">
        <v>693</v>
      </c>
      <c r="B97" s="225" t="s">
        <v>694</v>
      </c>
      <c r="C97" s="206">
        <f>SUM(C98)</f>
        <v>0</v>
      </c>
    </row>
    <row r="98" spans="1:3" ht="31.5" hidden="1">
      <c r="A98" s="205" t="s">
        <v>693</v>
      </c>
      <c r="B98" s="226" t="s">
        <v>695</v>
      </c>
      <c r="C98" s="203"/>
    </row>
    <row r="99" spans="1:3" ht="15.75">
      <c r="A99" s="227" t="s">
        <v>696</v>
      </c>
      <c r="B99" s="221" t="s">
        <v>697</v>
      </c>
      <c r="C99" s="203">
        <f>SUM(C101+C102+C103+C104+C105+C106+C107+C108+C109+C110+C113+C114)</f>
        <v>5202.200000000001</v>
      </c>
    </row>
    <row r="100" spans="1:3" ht="15.75">
      <c r="A100" s="228"/>
      <c r="B100" s="221" t="s">
        <v>698</v>
      </c>
      <c r="C100" s="203"/>
    </row>
    <row r="101" spans="1:4" ht="78.75">
      <c r="A101" s="228"/>
      <c r="B101" s="211" t="s">
        <v>937</v>
      </c>
      <c r="C101" s="203">
        <v>274.5</v>
      </c>
      <c r="D101" s="198">
        <f>'Пр.№5 Рд,пр,цс,вр'!F728</f>
        <v>274.5</v>
      </c>
    </row>
    <row r="102" spans="1:4" ht="94.5">
      <c r="A102" s="228"/>
      <c r="B102" s="229" t="s">
        <v>938</v>
      </c>
      <c r="C102" s="205">
        <v>1660.4</v>
      </c>
      <c r="D102" s="198">
        <f>'Пр.№5 Рд,пр,цс,вр'!F729</f>
        <v>1660.4</v>
      </c>
    </row>
    <row r="103" spans="1:4" ht="110.25">
      <c r="A103" s="228"/>
      <c r="B103" s="211" t="s">
        <v>939</v>
      </c>
      <c r="C103" s="203">
        <v>157.3</v>
      </c>
      <c r="D103" s="198">
        <f>'Пр.№5 Рд,пр,цс,вр'!F733</f>
        <v>157.3</v>
      </c>
    </row>
    <row r="104" spans="1:4" ht="126">
      <c r="A104" s="228"/>
      <c r="B104" s="211" t="s">
        <v>940</v>
      </c>
      <c r="C104" s="203">
        <v>768</v>
      </c>
      <c r="D104" s="198" t="s">
        <v>324</v>
      </c>
    </row>
    <row r="105" spans="1:3" ht="110.25" hidden="1">
      <c r="A105" s="228"/>
      <c r="B105" s="211" t="s">
        <v>699</v>
      </c>
      <c r="C105" s="203"/>
    </row>
    <row r="106" spans="1:3" ht="94.5" hidden="1">
      <c r="A106" s="228"/>
      <c r="B106" s="211" t="s">
        <v>700</v>
      </c>
      <c r="C106" s="203"/>
    </row>
    <row r="107" spans="1:4" ht="126">
      <c r="A107" s="228"/>
      <c r="B107" s="211" t="s">
        <v>941</v>
      </c>
      <c r="C107" s="203">
        <v>36</v>
      </c>
      <c r="D107" s="198">
        <f>'Пр.№5 Рд,пр,цс,вр'!F732</f>
        <v>36</v>
      </c>
    </row>
    <row r="108" spans="1:4" ht="94.5">
      <c r="A108" s="228"/>
      <c r="B108" s="211" t="s">
        <v>942</v>
      </c>
      <c r="C108" s="203">
        <v>1572.5</v>
      </c>
      <c r="D108" s="198">
        <f>'Пр.№5 Рд,пр,цс,вр'!F730</f>
        <v>1572.5</v>
      </c>
    </row>
    <row r="109" spans="1:4" ht="110.25">
      <c r="A109" s="228"/>
      <c r="B109" s="211" t="s">
        <v>955</v>
      </c>
      <c r="C109" s="203">
        <v>733.5</v>
      </c>
      <c r="D109" s="198">
        <f>'Пр.№5 Рд,пр,цс,вр'!F731</f>
        <v>733.5</v>
      </c>
    </row>
    <row r="110" spans="1:3" ht="78.75" hidden="1">
      <c r="A110" s="228"/>
      <c r="B110" s="211" t="s">
        <v>701</v>
      </c>
      <c r="C110" s="203">
        <f>SUM(C111:C112)</f>
        <v>0</v>
      </c>
    </row>
    <row r="111" spans="1:3" ht="63" hidden="1">
      <c r="A111" s="228"/>
      <c r="B111" s="230" t="s">
        <v>702</v>
      </c>
      <c r="C111" s="203"/>
    </row>
    <row r="112" spans="1:3" ht="78.75" hidden="1">
      <c r="A112" s="228"/>
      <c r="B112" s="230" t="s">
        <v>703</v>
      </c>
      <c r="C112" s="203"/>
    </row>
    <row r="113" spans="1:3" ht="141.75" hidden="1">
      <c r="A113" s="228"/>
      <c r="B113" s="211" t="s">
        <v>704</v>
      </c>
      <c r="C113" s="203"/>
    </row>
    <row r="114" spans="1:3" ht="141.75" hidden="1">
      <c r="A114" s="231"/>
      <c r="B114" s="211" t="s">
        <v>705</v>
      </c>
      <c r="C114" s="203"/>
    </row>
    <row r="115" spans="1:3" ht="31.5">
      <c r="A115" s="209" t="s">
        <v>706</v>
      </c>
      <c r="B115" s="222" t="s">
        <v>707</v>
      </c>
      <c r="C115" s="206">
        <f>C116+C118+C122+C120</f>
        <v>177839.59999999998</v>
      </c>
    </row>
    <row r="116" spans="1:3" ht="31.5">
      <c r="A116" s="209" t="s">
        <v>708</v>
      </c>
      <c r="B116" s="222" t="s">
        <v>709</v>
      </c>
      <c r="C116" s="206">
        <f>C117</f>
        <v>497.3</v>
      </c>
    </row>
    <row r="117" spans="1:4" ht="47.25">
      <c r="A117" s="205" t="s">
        <v>710</v>
      </c>
      <c r="B117" s="211" t="s">
        <v>711</v>
      </c>
      <c r="C117" s="203">
        <v>497.3</v>
      </c>
      <c r="D117" s="198">
        <f>'Пр.№5 Рд,пр,цс,вр'!F736</f>
        <v>497.3</v>
      </c>
    </row>
    <row r="118" spans="1:3" ht="47.25" hidden="1">
      <c r="A118" s="209" t="s">
        <v>712</v>
      </c>
      <c r="B118" s="222" t="s">
        <v>713</v>
      </c>
      <c r="C118" s="206">
        <f>C119</f>
        <v>0</v>
      </c>
    </row>
    <row r="119" spans="1:3" ht="63" hidden="1">
      <c r="A119" s="205" t="s">
        <v>714</v>
      </c>
      <c r="B119" s="211" t="s">
        <v>715</v>
      </c>
      <c r="C119" s="203"/>
    </row>
    <row r="120" spans="1:3" ht="31.5" hidden="1">
      <c r="A120" s="209" t="s">
        <v>716</v>
      </c>
      <c r="B120" s="222" t="s">
        <v>717</v>
      </c>
      <c r="C120" s="206">
        <f>SUM(C121)</f>
        <v>0</v>
      </c>
    </row>
    <row r="121" spans="1:3" ht="31.5" hidden="1">
      <c r="A121" s="205" t="s">
        <v>718</v>
      </c>
      <c r="B121" s="211" t="s">
        <v>719</v>
      </c>
      <c r="C121" s="203"/>
    </row>
    <row r="122" spans="1:3" ht="47.25">
      <c r="A122" s="209" t="s">
        <v>720</v>
      </c>
      <c r="B122" s="222" t="s">
        <v>721</v>
      </c>
      <c r="C122" s="206">
        <f>C123</f>
        <v>177342.3</v>
      </c>
    </row>
    <row r="123" spans="1:3" ht="38.25" customHeight="1">
      <c r="A123" s="232" t="s">
        <v>722</v>
      </c>
      <c r="B123" s="211" t="s">
        <v>723</v>
      </c>
      <c r="C123" s="203">
        <f>SUM(C125+C126+C127+C128+C129+C130+C131+C132+C136+C138+C137)</f>
        <v>177342.3</v>
      </c>
    </row>
    <row r="124" spans="1:3" ht="15.75">
      <c r="A124" s="233"/>
      <c r="B124" s="211" t="s">
        <v>0</v>
      </c>
      <c r="C124" s="203"/>
    </row>
    <row r="125" spans="1:4" ht="120.75" customHeight="1">
      <c r="A125" s="233"/>
      <c r="B125" s="229" t="s">
        <v>943</v>
      </c>
      <c r="C125" s="205">
        <v>93568.6</v>
      </c>
      <c r="D125" s="242">
        <f>'Пр.№5 Рд,пр,цс,вр'!F737</f>
        <v>93568.6</v>
      </c>
    </row>
    <row r="126" spans="1:4" ht="99.75" customHeight="1">
      <c r="A126" s="233"/>
      <c r="B126" s="211" t="s">
        <v>944</v>
      </c>
      <c r="C126" s="203">
        <v>66162.2</v>
      </c>
      <c r="D126" s="198">
        <f>'Пр.№5 Рд,пр,цс,вр'!F738</f>
        <v>66162.2</v>
      </c>
    </row>
    <row r="127" spans="1:4" ht="126">
      <c r="A127" s="233"/>
      <c r="B127" s="211" t="s">
        <v>945</v>
      </c>
      <c r="C127" s="203">
        <v>5316.5</v>
      </c>
      <c r="D127" s="198">
        <f>'Пр.№5 Рд,пр,цс,вр'!F739</f>
        <v>5316.5</v>
      </c>
    </row>
    <row r="128" spans="1:4" ht="120.75" customHeight="1">
      <c r="A128" s="233"/>
      <c r="B128" s="211" t="s">
        <v>946</v>
      </c>
      <c r="C128" s="203">
        <f>1880.5-150</f>
        <v>1730.5</v>
      </c>
      <c r="D128" s="198">
        <f>'Пр.№5 Рд,пр,цс,вр'!F740</f>
        <v>1730.5</v>
      </c>
    </row>
    <row r="129" spans="1:4" ht="117" customHeight="1">
      <c r="A129" s="233"/>
      <c r="B129" s="211" t="s">
        <v>947</v>
      </c>
      <c r="C129" s="203">
        <v>1752.9</v>
      </c>
      <c r="D129" s="198">
        <f>'Пр.№5 Рд,пр,цс,вр'!F746</f>
        <v>1752.9</v>
      </c>
    </row>
    <row r="130" spans="1:4" ht="141.75">
      <c r="A130" s="233"/>
      <c r="B130" s="211" t="s">
        <v>948</v>
      </c>
      <c r="C130" s="203">
        <v>1330</v>
      </c>
      <c r="D130" s="198">
        <f>'Пр.№5 Рд,пр,цс,вр'!F741</f>
        <v>1330</v>
      </c>
    </row>
    <row r="131" spans="1:4" ht="126">
      <c r="A131" s="233"/>
      <c r="B131" s="211" t="s">
        <v>949</v>
      </c>
      <c r="C131" s="203">
        <v>1404.8</v>
      </c>
      <c r="D131" s="198">
        <f>'Пр.№5 Рд,пр,цс,вр'!F742</f>
        <v>1404.8</v>
      </c>
    </row>
    <row r="132" spans="1:4" ht="47.25">
      <c r="A132" s="233"/>
      <c r="B132" s="211" t="s">
        <v>950</v>
      </c>
      <c r="C132" s="203">
        <f>SUM(C133:C134)</f>
        <v>3260.7</v>
      </c>
      <c r="D132" s="198">
        <f>'Пр.№5 Рд,пр,цс,вр'!F743</f>
        <v>3260.7000000000003</v>
      </c>
    </row>
    <row r="133" spans="1:3" ht="31.5">
      <c r="A133" s="233"/>
      <c r="B133" s="230" t="s">
        <v>724</v>
      </c>
      <c r="C133" s="234">
        <v>2510</v>
      </c>
    </row>
    <row r="134" spans="1:3" ht="31.5">
      <c r="A134" s="233"/>
      <c r="B134" s="230" t="s">
        <v>725</v>
      </c>
      <c r="C134" s="234">
        <v>750.7</v>
      </c>
    </row>
    <row r="135" spans="1:3" ht="47.25" hidden="1">
      <c r="A135" s="233"/>
      <c r="B135" s="211" t="s">
        <v>726</v>
      </c>
      <c r="C135" s="203"/>
    </row>
    <row r="136" spans="1:4" ht="145.5" customHeight="1">
      <c r="A136" s="233"/>
      <c r="B136" s="211" t="s">
        <v>727</v>
      </c>
      <c r="C136" s="203">
        <v>247.6</v>
      </c>
      <c r="D136" s="198">
        <f>'Пр.№5 Рд,пр,цс,вр'!F744</f>
        <v>247.6</v>
      </c>
    </row>
    <row r="137" spans="1:4" ht="141.75">
      <c r="A137" s="233"/>
      <c r="B137" s="211" t="s">
        <v>951</v>
      </c>
      <c r="C137" s="203">
        <v>998.4</v>
      </c>
      <c r="D137" s="198">
        <f>'Пр.№5 Рд,пр,цс,вр'!F745</f>
        <v>998.4</v>
      </c>
    </row>
    <row r="138" spans="1:4" ht="49.5" customHeight="1">
      <c r="A138" s="235"/>
      <c r="B138" s="211" t="s">
        <v>952</v>
      </c>
      <c r="C138" s="203">
        <f>1094+476.1</f>
        <v>1570.1</v>
      </c>
      <c r="D138" s="198">
        <f>'Пр.№5 Рд,пр,цс,вр'!F747</f>
        <v>1570.1</v>
      </c>
    </row>
    <row r="139" spans="1:3" ht="15.75">
      <c r="A139" s="209" t="s">
        <v>728</v>
      </c>
      <c r="B139" s="222" t="s">
        <v>729</v>
      </c>
      <c r="C139" s="206">
        <f>SUM(C141)+C143</f>
        <v>11689.3</v>
      </c>
    </row>
    <row r="140" spans="1:3" ht="63" hidden="1">
      <c r="A140" s="205" t="s">
        <v>730</v>
      </c>
      <c r="B140" s="211" t="s">
        <v>731</v>
      </c>
      <c r="C140" s="203"/>
    </row>
    <row r="141" spans="1:3" ht="63">
      <c r="A141" s="209" t="s">
        <v>732</v>
      </c>
      <c r="B141" s="236" t="s">
        <v>733</v>
      </c>
      <c r="C141" s="206">
        <f>SUM(C142)</f>
        <v>4.3</v>
      </c>
    </row>
    <row r="142" spans="1:4" ht="94.5">
      <c r="A142" s="237" t="s">
        <v>734</v>
      </c>
      <c r="B142" s="238" t="s">
        <v>953</v>
      </c>
      <c r="C142" s="239">
        <v>4.3</v>
      </c>
      <c r="D142" s="198">
        <f>'Пр.№5 Рд,пр,цс,вр'!F753</f>
        <v>4.3</v>
      </c>
    </row>
    <row r="143" spans="1:3" ht="24" customHeight="1">
      <c r="A143" s="209" t="s">
        <v>735</v>
      </c>
      <c r="B143" s="222" t="s">
        <v>736</v>
      </c>
      <c r="C143" s="206">
        <f>C144+C145+C147</f>
        <v>11685</v>
      </c>
    </row>
    <row r="144" spans="1:4" ht="133.5" customHeight="1">
      <c r="A144" s="232" t="s">
        <v>737</v>
      </c>
      <c r="B144" s="240" t="s">
        <v>956</v>
      </c>
      <c r="C144" s="239">
        <v>9479.1</v>
      </c>
      <c r="D144" s="198">
        <f>'Пр.№5 Рд,пр,цс,вр'!F751</f>
        <v>9479.099999999999</v>
      </c>
    </row>
    <row r="145" spans="1:4" ht="141.75">
      <c r="A145" s="233"/>
      <c r="B145" s="240" t="s">
        <v>957</v>
      </c>
      <c r="C145" s="239">
        <v>1929.4</v>
      </c>
      <c r="D145" s="198">
        <f>'Пр.№5 Рд,пр,цс,вр'!F752</f>
        <v>1929.4</v>
      </c>
    </row>
    <row r="146" spans="1:3" ht="31.5" hidden="1">
      <c r="A146" s="233"/>
      <c r="B146" s="240" t="s">
        <v>738</v>
      </c>
      <c r="C146" s="239"/>
    </row>
    <row r="147" spans="1:4" ht="195.75" customHeight="1">
      <c r="A147" s="235"/>
      <c r="B147" s="240" t="s">
        <v>958</v>
      </c>
      <c r="C147" s="239">
        <v>276.5</v>
      </c>
      <c r="D147" s="198">
        <f>'Пр.№5 Рд,пр,цс,вр'!F330</f>
        <v>276.5</v>
      </c>
    </row>
    <row r="148" spans="1:4" ht="15.75">
      <c r="A148" s="205"/>
      <c r="B148" s="210" t="s">
        <v>739</v>
      </c>
      <c r="C148" s="206">
        <f>C89+C10</f>
        <v>577074.8899999999</v>
      </c>
      <c r="D148" s="198">
        <f>D101+D102+D107+D108+D109+D117+D125+D126+D127+D128+D129+D130+D131+D132+D136+D137+D138+D142+D144+D145+D147+D103</f>
        <v>193963.09999999998</v>
      </c>
    </row>
  </sheetData>
  <sheetProtection/>
  <mergeCells count="6">
    <mergeCell ref="A5:C5"/>
    <mergeCell ref="A6:C6"/>
    <mergeCell ref="A7:C7"/>
    <mergeCell ref="A99:A114"/>
    <mergeCell ref="A123:A138"/>
    <mergeCell ref="A144:A147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1" width="61.00390625" style="94" customWidth="1"/>
    <col min="2" max="2" width="5.57421875" style="94" customWidth="1"/>
    <col min="3" max="3" width="5.28125" style="94" customWidth="1"/>
    <col min="4" max="4" width="18.00390625" style="94" customWidth="1"/>
    <col min="5" max="5" width="11.421875" style="94" hidden="1" customWidth="1"/>
    <col min="6" max="6" width="5.421875" style="94" hidden="1" customWidth="1"/>
    <col min="7" max="16384" width="9.140625" style="94" customWidth="1"/>
  </cols>
  <sheetData>
    <row r="1" spans="1:6" ht="18.75">
      <c r="A1" s="4"/>
      <c r="B1" s="245" t="s">
        <v>970</v>
      </c>
      <c r="C1" s="4"/>
      <c r="F1" s="4"/>
    </row>
    <row r="2" spans="1:6" ht="18.75">
      <c r="A2" s="4"/>
      <c r="B2" s="245" t="s">
        <v>527</v>
      </c>
      <c r="C2" s="4"/>
      <c r="F2" s="4"/>
    </row>
    <row r="3" spans="1:6" ht="18.75">
      <c r="A3" s="4"/>
      <c r="B3" s="245" t="s">
        <v>969</v>
      </c>
      <c r="C3" s="4"/>
      <c r="F3" s="4"/>
    </row>
    <row r="4" spans="1:6" ht="18.75">
      <c r="A4" s="4"/>
      <c r="B4" s="245"/>
      <c r="C4" s="4"/>
      <c r="F4" s="4"/>
    </row>
    <row r="5" spans="1:6" ht="15.75">
      <c r="A5" s="4"/>
      <c r="B5" s="4"/>
      <c r="C5" s="4"/>
      <c r="E5" s="114"/>
      <c r="F5" s="4"/>
    </row>
    <row r="6" spans="1:6" ht="16.5">
      <c r="A6" s="246" t="s">
        <v>879</v>
      </c>
      <c r="B6" s="246"/>
      <c r="C6" s="246"/>
      <c r="D6" s="246"/>
      <c r="E6" s="246"/>
      <c r="F6" s="246"/>
    </row>
    <row r="7" spans="1:6" ht="16.5">
      <c r="A7" s="246" t="s">
        <v>880</v>
      </c>
      <c r="B7" s="246"/>
      <c r="C7" s="246"/>
      <c r="D7" s="246"/>
      <c r="E7" s="246"/>
      <c r="F7" s="246"/>
    </row>
    <row r="8" spans="1:6" ht="16.5">
      <c r="A8" s="246" t="s">
        <v>905</v>
      </c>
      <c r="B8" s="246"/>
      <c r="C8" s="246"/>
      <c r="D8" s="246"/>
      <c r="E8" s="246"/>
      <c r="F8" s="246"/>
    </row>
    <row r="9" spans="1:6" ht="15.75" customHeight="1">
      <c r="A9" s="168"/>
      <c r="B9" s="169"/>
      <c r="C9" s="169"/>
      <c r="D9" s="169"/>
      <c r="E9" s="169"/>
      <c r="F9" s="169"/>
    </row>
    <row r="10" spans="1:6" ht="12.75">
      <c r="A10" s="247" t="s">
        <v>10</v>
      </c>
      <c r="B10" s="247"/>
      <c r="C10" s="247"/>
      <c r="D10" s="247"/>
      <c r="E10" s="247"/>
      <c r="F10" s="247"/>
    </row>
    <row r="11" spans="1:6" ht="31.5" customHeight="1">
      <c r="A11" s="10" t="s">
        <v>67</v>
      </c>
      <c r="B11" s="10" t="s">
        <v>19</v>
      </c>
      <c r="C11" s="10" t="s">
        <v>20</v>
      </c>
      <c r="D11" s="11" t="s">
        <v>64</v>
      </c>
      <c r="E11" s="11" t="s">
        <v>65</v>
      </c>
      <c r="F11" s="11" t="s">
        <v>66</v>
      </c>
    </row>
    <row r="12" spans="1:6" ht="15.75">
      <c r="A12" s="12" t="s">
        <v>1</v>
      </c>
      <c r="B12" s="13" t="s">
        <v>21</v>
      </c>
      <c r="C12" s="14"/>
      <c r="D12" s="164">
        <f>D13+D14+D15+D16+D18</f>
        <v>101909.7</v>
      </c>
      <c r="E12" s="90">
        <f>E13+E14+E15+E16+E18</f>
        <v>101840.37</v>
      </c>
      <c r="F12" s="90">
        <f>F13+F14+F15+F16+F18</f>
        <v>102439.58</v>
      </c>
    </row>
    <row r="13" spans="1:6" ht="44.25" customHeight="1">
      <c r="A13" s="15" t="s">
        <v>22</v>
      </c>
      <c r="B13" s="16" t="s">
        <v>21</v>
      </c>
      <c r="C13" s="16" t="s">
        <v>23</v>
      </c>
      <c r="D13" s="17">
        <f>'Пр.№6 ведомственная'!I797</f>
        <v>4188.8</v>
      </c>
      <c r="E13" s="89">
        <f>'Пр.№6 ведомственная'!J797</f>
        <v>4299.7</v>
      </c>
      <c r="F13" s="89">
        <f>'Пр.№6 ведомственная'!K797</f>
        <v>4299.7</v>
      </c>
    </row>
    <row r="14" spans="1:6" ht="47.25">
      <c r="A14" s="15" t="s">
        <v>24</v>
      </c>
      <c r="B14" s="16" t="s">
        <v>21</v>
      </c>
      <c r="C14" s="16" t="s">
        <v>25</v>
      </c>
      <c r="D14" s="17">
        <f>'Пр.№6 ведомственная'!I805</f>
        <v>1138.7</v>
      </c>
      <c r="E14" s="89">
        <f>'Пр.№6 ведомственная'!J805</f>
        <v>1145.9</v>
      </c>
      <c r="F14" s="89">
        <f>'Пр.№6 ведомственная'!K805</f>
        <v>1145.9</v>
      </c>
    </row>
    <row r="15" spans="1:6" ht="63">
      <c r="A15" s="18" t="s">
        <v>26</v>
      </c>
      <c r="B15" s="16" t="s">
        <v>21</v>
      </c>
      <c r="C15" s="16" t="s">
        <v>27</v>
      </c>
      <c r="D15" s="17">
        <f>'Пр.№6 ведомственная'!I427+'Пр.№6 ведомственная'!I30</f>
        <v>64273.59999999999</v>
      </c>
      <c r="E15" s="89">
        <f>'Пр.№6 ведомственная'!J427+'Пр.№6 ведомственная'!J30</f>
        <v>64548.299999999996</v>
      </c>
      <c r="F15" s="89">
        <f>'Пр.№6 ведомственная'!K427+'Пр.№6 ведомственная'!K30</f>
        <v>65005.79999999999</v>
      </c>
    </row>
    <row r="16" spans="1:6" ht="47.25">
      <c r="A16" s="18" t="s">
        <v>28</v>
      </c>
      <c r="B16" s="16" t="s">
        <v>21</v>
      </c>
      <c r="C16" s="16" t="s">
        <v>29</v>
      </c>
      <c r="D16" s="17">
        <f>'Пр.№6 ведомственная'!I12+'Пр.№6 ведомственная'!I49+'Пр.№6 ведомственная'!I815</f>
        <v>16878.660000000003</v>
      </c>
      <c r="E16" s="89">
        <f>'Пр.№6 ведомственная'!J12+'Пр.№6 ведомственная'!J49+'Пр.№6 ведомственная'!J815</f>
        <v>16990.660000000003</v>
      </c>
      <c r="F16" s="89">
        <f>'Пр.№6 ведомственная'!K12+'Пр.№6 ведомственная'!K49+'Пр.№6 ведомственная'!K815</f>
        <v>16990.660000000003</v>
      </c>
    </row>
    <row r="17" spans="1:6" ht="15.75" hidden="1">
      <c r="A17" s="18" t="s">
        <v>30</v>
      </c>
      <c r="B17" s="16" t="s">
        <v>21</v>
      </c>
      <c r="C17" s="16" t="s">
        <v>31</v>
      </c>
      <c r="D17" s="17">
        <v>0</v>
      </c>
      <c r="E17" s="89">
        <v>0</v>
      </c>
      <c r="F17" s="89">
        <v>0</v>
      </c>
    </row>
    <row r="18" spans="1:6" ht="15.75">
      <c r="A18" s="19" t="s">
        <v>32</v>
      </c>
      <c r="B18" s="16" t="s">
        <v>21</v>
      </c>
      <c r="C18" s="16" t="s">
        <v>33</v>
      </c>
      <c r="D18" s="17">
        <f>'Пр.№6 ведомственная'!I463+'Пр.№6 ведомственная'!I437+'Пр.№6 ведомственная'!I54</f>
        <v>15429.939999999999</v>
      </c>
      <c r="E18" s="89">
        <f>'Пр.№6 ведомственная'!J463+'Пр.№6 ведомственная'!J437+'Пр.№6 ведомственная'!J54</f>
        <v>14855.809999999998</v>
      </c>
      <c r="F18" s="89">
        <f>'Пр.№6 ведомственная'!K463+'Пр.№6 ведомственная'!K437+'Пр.№6 ведомственная'!K54</f>
        <v>14997.52</v>
      </c>
    </row>
    <row r="19" spans="1:6" ht="15.75">
      <c r="A19" s="20" t="s">
        <v>2</v>
      </c>
      <c r="B19" s="13" t="s">
        <v>23</v>
      </c>
      <c r="C19" s="16"/>
      <c r="D19" s="164">
        <f>D20</f>
        <v>0</v>
      </c>
      <c r="E19" s="90">
        <f>E20</f>
        <v>22.3</v>
      </c>
      <c r="F19" s="90">
        <f>F20</f>
        <v>22.3</v>
      </c>
    </row>
    <row r="20" spans="1:6" ht="24.75" customHeight="1">
      <c r="A20" s="18" t="str">
        <f>'Пр.№6 ведомственная'!A136</f>
        <v>Другие вопросы в области национальной обороны</v>
      </c>
      <c r="B20" s="16" t="s">
        <v>23</v>
      </c>
      <c r="C20" s="16" t="s">
        <v>36</v>
      </c>
      <c r="D20" s="17">
        <f>'Пр.№6 ведомственная'!I136</f>
        <v>0</v>
      </c>
      <c r="E20" s="89">
        <f>'Пр.№6 ведомственная'!J136</f>
        <v>22.3</v>
      </c>
      <c r="F20" s="89">
        <f>'Пр.№6 ведомственная'!K136</f>
        <v>22.3</v>
      </c>
    </row>
    <row r="21" spans="1:6" ht="31.5">
      <c r="A21" s="21" t="s">
        <v>3</v>
      </c>
      <c r="B21" s="13" t="s">
        <v>25</v>
      </c>
      <c r="C21" s="13"/>
      <c r="D21" s="164">
        <f>D22</f>
        <v>6749.4</v>
      </c>
      <c r="E21" s="90">
        <f>E22</f>
        <v>9613.9</v>
      </c>
      <c r="F21" s="90">
        <f>F22</f>
        <v>9613.9</v>
      </c>
    </row>
    <row r="22" spans="1:6" ht="47.25">
      <c r="A22" s="15" t="s">
        <v>35</v>
      </c>
      <c r="B22" s="16" t="s">
        <v>25</v>
      </c>
      <c r="C22" s="16" t="s">
        <v>36</v>
      </c>
      <c r="D22" s="17">
        <f>'Пр.№6 ведомственная'!I142+'Пр.№6 ведомственная'!I692</f>
        <v>6749.4</v>
      </c>
      <c r="E22" s="89">
        <f>'Пр.№6 ведомственная'!J142+'Пр.№6 ведомственная'!J692</f>
        <v>9613.9</v>
      </c>
      <c r="F22" s="89">
        <f>'Пр.№6 ведомственная'!K142+'Пр.№6 ведомственная'!K692</f>
        <v>9613.9</v>
      </c>
    </row>
    <row r="23" spans="1:6" ht="15.75">
      <c r="A23" s="12" t="s">
        <v>4</v>
      </c>
      <c r="B23" s="13" t="s">
        <v>27</v>
      </c>
      <c r="C23" s="13"/>
      <c r="D23" s="164">
        <f>D24+D25+D26+D27</f>
        <v>19736.6</v>
      </c>
      <c r="E23" s="90">
        <f>E24+E25+E26+E27</f>
        <v>31304.5</v>
      </c>
      <c r="F23" s="90">
        <f>F24+F25+F26+F27</f>
        <v>31304.5</v>
      </c>
    </row>
    <row r="24" spans="1:6" ht="15.75" hidden="1">
      <c r="A24" s="22" t="s">
        <v>37</v>
      </c>
      <c r="B24" s="16" t="s">
        <v>27</v>
      </c>
      <c r="C24" s="16" t="s">
        <v>38</v>
      </c>
      <c r="D24" s="17"/>
      <c r="E24" s="89"/>
      <c r="F24" s="89"/>
    </row>
    <row r="25" spans="1:6" ht="15.75">
      <c r="A25" s="19" t="s">
        <v>39</v>
      </c>
      <c r="B25" s="16" t="s">
        <v>27</v>
      </c>
      <c r="C25" s="16" t="s">
        <v>40</v>
      </c>
      <c r="D25" s="17">
        <f>'Пр.№6 ведомственная'!I699</f>
        <v>3207.7</v>
      </c>
      <c r="E25" s="89">
        <f>'Пр.№6 ведомственная'!J699</f>
        <v>3207.7</v>
      </c>
      <c r="F25" s="89">
        <f>'Пр.№6 ведомственная'!K699</f>
        <v>3207.7</v>
      </c>
    </row>
    <row r="26" spans="1:6" ht="15.75">
      <c r="A26" s="19" t="s">
        <v>41</v>
      </c>
      <c r="B26" s="16" t="s">
        <v>27</v>
      </c>
      <c r="C26" s="16" t="s">
        <v>36</v>
      </c>
      <c r="D26" s="17">
        <f>'Пр.№6 ведомственная'!I705</f>
        <v>15124.1</v>
      </c>
      <c r="E26" s="89">
        <f>'Пр.№6 ведомственная'!J705</f>
        <v>26692</v>
      </c>
      <c r="F26" s="89">
        <f>'Пр.№6 ведомственная'!K705</f>
        <v>26692</v>
      </c>
    </row>
    <row r="27" spans="1:6" ht="15.75">
      <c r="A27" s="18" t="s">
        <v>42</v>
      </c>
      <c r="B27" s="16" t="s">
        <v>27</v>
      </c>
      <c r="C27" s="16" t="s">
        <v>43</v>
      </c>
      <c r="D27" s="17">
        <f>'Пр.№6 ведомственная'!I166</f>
        <v>1404.8</v>
      </c>
      <c r="E27" s="89">
        <f>'Пр.№6 ведомственная'!J166</f>
        <v>1404.8</v>
      </c>
      <c r="F27" s="89">
        <f>'Пр.№6 ведомственная'!K166</f>
        <v>1404.8</v>
      </c>
    </row>
    <row r="28" spans="1:6" ht="15.75">
      <c r="A28" s="12" t="s">
        <v>5</v>
      </c>
      <c r="B28" s="13" t="s">
        <v>38</v>
      </c>
      <c r="C28" s="13"/>
      <c r="D28" s="164">
        <f>D31+D30+D29+D32</f>
        <v>40660.78999999999</v>
      </c>
      <c r="E28" s="90" t="e">
        <f>E31+E30+E29+E32</f>
        <v>#REF!</v>
      </c>
      <c r="F28" s="90" t="e">
        <f>F31+F30+F29+F32</f>
        <v>#REF!</v>
      </c>
    </row>
    <row r="29" spans="1:6" ht="15.75">
      <c r="A29" s="22" t="s">
        <v>44</v>
      </c>
      <c r="B29" s="16" t="s">
        <v>38</v>
      </c>
      <c r="C29" s="16" t="s">
        <v>21</v>
      </c>
      <c r="D29" s="17">
        <f>'Пр.№6 ведомственная'!I444+'Пр.№6 ведомственная'!I711</f>
        <v>5572.6</v>
      </c>
      <c r="E29" s="89" t="e">
        <f>'Пр.№6 ведомственная'!J444+'Пр.№6 ведомственная'!J711</f>
        <v>#REF!</v>
      </c>
      <c r="F29" s="89" t="e">
        <f>'Пр.№6 ведомственная'!K444+'Пр.№6 ведомственная'!K711</f>
        <v>#REF!</v>
      </c>
    </row>
    <row r="30" spans="1:6" ht="15.75" hidden="1">
      <c r="A30" s="22" t="s">
        <v>45</v>
      </c>
      <c r="B30" s="16" t="s">
        <v>38</v>
      </c>
      <c r="C30" s="16" t="s">
        <v>23</v>
      </c>
      <c r="D30" s="17">
        <f>'Пр.№6 ведомственная'!I725</f>
        <v>0</v>
      </c>
      <c r="E30" s="89">
        <f>'Пр.№6 ведомственная'!J725</f>
        <v>38847.3</v>
      </c>
      <c r="F30" s="89">
        <f>'Пр.№6 ведомственная'!K725</f>
        <v>39503.4</v>
      </c>
    </row>
    <row r="31" spans="1:6" ht="15.75">
      <c r="A31" s="19" t="s">
        <v>46</v>
      </c>
      <c r="B31" s="16" t="s">
        <v>38</v>
      </c>
      <c r="C31" s="16" t="s">
        <v>25</v>
      </c>
      <c r="D31" s="17">
        <f>'Пр.№6 ведомственная'!I747</f>
        <v>12740.099999999999</v>
      </c>
      <c r="E31" s="89">
        <f>'Пр.№6 ведомственная'!J747</f>
        <v>15442.099999999999</v>
      </c>
      <c r="F31" s="89">
        <f>'Пр.№6 ведомственная'!K747</f>
        <v>34849.200000000004</v>
      </c>
    </row>
    <row r="32" spans="1:6" ht="31.5">
      <c r="A32" s="18" t="s">
        <v>47</v>
      </c>
      <c r="B32" s="16" t="s">
        <v>38</v>
      </c>
      <c r="C32" s="16" t="s">
        <v>38</v>
      </c>
      <c r="D32" s="17">
        <f>'Пр.№6 ведомственная'!I769</f>
        <v>22348.09</v>
      </c>
      <c r="E32" s="89">
        <f>'Пр.№6 ведомственная'!J769</f>
        <v>22314.59</v>
      </c>
      <c r="F32" s="89">
        <f>'Пр.№6 ведомственная'!K769</f>
        <v>22386.39</v>
      </c>
    </row>
    <row r="33" spans="1:6" ht="15.75">
      <c r="A33" s="12" t="s">
        <v>6</v>
      </c>
      <c r="B33" s="13" t="s">
        <v>48</v>
      </c>
      <c r="C33" s="13"/>
      <c r="D33" s="164">
        <f>SUM(D34:D37)</f>
        <v>298449.8</v>
      </c>
      <c r="E33" s="90">
        <f>SUM(E34:E37)</f>
        <v>344244.8</v>
      </c>
      <c r="F33" s="90">
        <f>SUM(F34:F37)</f>
        <v>348339.9</v>
      </c>
    </row>
    <row r="34" spans="1:6" ht="15.75">
      <c r="A34" s="19" t="s">
        <v>49</v>
      </c>
      <c r="B34" s="16" t="s">
        <v>48</v>
      </c>
      <c r="C34" s="16" t="s">
        <v>21</v>
      </c>
      <c r="D34" s="17">
        <f>'Пр.№6 ведомственная'!I470</f>
        <v>95790.29999999999</v>
      </c>
      <c r="E34" s="89">
        <f>'Пр.№6 ведомственная'!J470</f>
        <v>104607.09999999999</v>
      </c>
      <c r="F34" s="89">
        <f>'Пр.№6 ведомственная'!K470</f>
        <v>104941.59999999999</v>
      </c>
    </row>
    <row r="35" spans="1:6" ht="15.75">
      <c r="A35" s="19" t="s">
        <v>50</v>
      </c>
      <c r="B35" s="16" t="s">
        <v>48</v>
      </c>
      <c r="C35" s="16" t="s">
        <v>23</v>
      </c>
      <c r="D35" s="17">
        <f>'Пр.№6 ведомственная'!I509+'Пр.№6 ведомственная'!I624+'Пр.№6 ведомственная'!I211</f>
        <v>178756.8</v>
      </c>
      <c r="E35" s="89">
        <f>'Пр.№6 ведомственная'!J509+'Пр.№6 ведомственная'!J624+'Пр.№6 ведомственная'!J211</f>
        <v>214920.8</v>
      </c>
      <c r="F35" s="89">
        <f>'Пр.№6 ведомственная'!K509+'Пр.№6 ведомственная'!K624+'Пр.№6 ведомственная'!K211</f>
        <v>218635.2</v>
      </c>
    </row>
    <row r="36" spans="1:6" ht="15.75">
      <c r="A36" s="19" t="s">
        <v>51</v>
      </c>
      <c r="B36" s="16" t="s">
        <v>48</v>
      </c>
      <c r="C36" s="16" t="s">
        <v>48</v>
      </c>
      <c r="D36" s="17">
        <f>'Пр.№6 ведомственная'!I591</f>
        <v>5145.200000000001</v>
      </c>
      <c r="E36" s="89">
        <f>'Пр.№6 ведомственная'!J591</f>
        <v>5145.200000000001</v>
      </c>
      <c r="F36" s="89">
        <f>'Пр.№6 ведомственная'!K591</f>
        <v>5145.200000000001</v>
      </c>
    </row>
    <row r="37" spans="1:6" ht="15.75">
      <c r="A37" s="19" t="s">
        <v>52</v>
      </c>
      <c r="B37" s="16" t="s">
        <v>48</v>
      </c>
      <c r="C37" s="16" t="s">
        <v>36</v>
      </c>
      <c r="D37" s="17">
        <f>'Пр.№6 ведомственная'!I603</f>
        <v>18757.5</v>
      </c>
      <c r="E37" s="89">
        <f>'Пр.№6 ведомственная'!J603</f>
        <v>19571.7</v>
      </c>
      <c r="F37" s="89">
        <f>'Пр.№6 ведомственная'!K603</f>
        <v>19617.9</v>
      </c>
    </row>
    <row r="38" spans="1:6" ht="15.75">
      <c r="A38" s="35" t="s">
        <v>7</v>
      </c>
      <c r="B38" s="13" t="s">
        <v>40</v>
      </c>
      <c r="C38" s="16"/>
      <c r="D38" s="164">
        <f>D39+D40</f>
        <v>62850.8</v>
      </c>
      <c r="E38" s="90">
        <f>E39+E40</f>
        <v>115870.1</v>
      </c>
      <c r="F38" s="90">
        <f>F39+F40</f>
        <v>117274.8</v>
      </c>
    </row>
    <row r="39" spans="1:6" ht="15.75">
      <c r="A39" s="18" t="s">
        <v>53</v>
      </c>
      <c r="B39" s="16" t="s">
        <v>40</v>
      </c>
      <c r="C39" s="16" t="s">
        <v>21</v>
      </c>
      <c r="D39" s="17">
        <f>'Пр.№6 ведомственная'!I253</f>
        <v>45815.700000000004</v>
      </c>
      <c r="E39" s="89">
        <f>'Пр.№6 ведомственная'!J253</f>
        <v>98812.5</v>
      </c>
      <c r="F39" s="89">
        <f>'Пр.№6 ведомственная'!K253</f>
        <v>100182.5</v>
      </c>
    </row>
    <row r="40" spans="1:6" ht="15.75">
      <c r="A40" s="18" t="s">
        <v>54</v>
      </c>
      <c r="B40" s="16" t="s">
        <v>40</v>
      </c>
      <c r="C40" s="16" t="s">
        <v>27</v>
      </c>
      <c r="D40" s="17">
        <f>'Пр.№6 ведомственная'!I338</f>
        <v>17035.1</v>
      </c>
      <c r="E40" s="89">
        <f>'Пр.№6 ведомственная'!J338</f>
        <v>17057.6</v>
      </c>
      <c r="F40" s="89">
        <f>'Пр.№6 ведомственная'!K338</f>
        <v>17092.3</v>
      </c>
    </row>
    <row r="41" spans="1:6" ht="15.75">
      <c r="A41" s="12" t="s">
        <v>9</v>
      </c>
      <c r="B41" s="13" t="s">
        <v>55</v>
      </c>
      <c r="C41" s="13"/>
      <c r="D41" s="164">
        <f>D42+D43+D44+D45</f>
        <v>17294.1</v>
      </c>
      <c r="E41" s="90">
        <f>E42+E43+E44+E45</f>
        <v>19014.2</v>
      </c>
      <c r="F41" s="90">
        <f>F42+F43+F44+F45</f>
        <v>19109.2</v>
      </c>
    </row>
    <row r="42" spans="1:6" ht="15.75">
      <c r="A42" s="19" t="s">
        <v>56</v>
      </c>
      <c r="B42" s="16" t="s">
        <v>55</v>
      </c>
      <c r="C42" s="16" t="s">
        <v>21</v>
      </c>
      <c r="D42" s="17">
        <f>'Пр.№6 ведомственная'!I178</f>
        <v>9066.4</v>
      </c>
      <c r="E42" s="89">
        <f>'Пр.№6 ведомственная'!J178</f>
        <v>9066.4</v>
      </c>
      <c r="F42" s="89">
        <f>'Пр.№6 ведомственная'!K178</f>
        <v>9066.4</v>
      </c>
    </row>
    <row r="43" spans="1:6" ht="15.75">
      <c r="A43" s="18" t="s">
        <v>57</v>
      </c>
      <c r="B43" s="16" t="s">
        <v>55</v>
      </c>
      <c r="C43" s="16" t="s">
        <v>25</v>
      </c>
      <c r="D43" s="17">
        <f>'Пр.№6 ведомственная'!I184+'Пр.№6 ведомственная'!I355</f>
        <v>3549.9</v>
      </c>
      <c r="E43" s="89">
        <f>'Пр.№6 ведомственная'!J184+'Пр.№6 ведомственная'!J355</f>
        <v>5270</v>
      </c>
      <c r="F43" s="89">
        <f>'Пр.№6 ведомственная'!K184+'Пр.№6 ведомственная'!K355</f>
        <v>5365</v>
      </c>
    </row>
    <row r="44" spans="1:6" ht="15.75">
      <c r="A44" s="18" t="s">
        <v>58</v>
      </c>
      <c r="B44" s="16" t="s">
        <v>55</v>
      </c>
      <c r="C44" s="16" t="s">
        <v>27</v>
      </c>
      <c r="D44" s="17">
        <f>'Пр.№6 ведомственная'!I456</f>
        <v>1330</v>
      </c>
      <c r="E44" s="89">
        <f>'Пр.№6 ведомственная'!J456</f>
        <v>1330</v>
      </c>
      <c r="F44" s="89">
        <f>'Пр.№6 ведомственная'!K456</f>
        <v>1330</v>
      </c>
    </row>
    <row r="45" spans="1:6" ht="15.75">
      <c r="A45" s="18" t="s">
        <v>59</v>
      </c>
      <c r="B45" s="16" t="s">
        <v>55</v>
      </c>
      <c r="C45" s="16" t="s">
        <v>29</v>
      </c>
      <c r="D45" s="17">
        <f>'Пр.№6 ведомственная'!I194+'Пр.№6 ведомственная'!I789</f>
        <v>3347.8</v>
      </c>
      <c r="E45" s="89">
        <f>'Пр.№6 ведомственная'!J194+'Пр.№6 ведомственная'!J789</f>
        <v>3347.8</v>
      </c>
      <c r="F45" s="89">
        <f>'Пр.№6 ведомственная'!K194+'Пр.№6 ведомственная'!K789</f>
        <v>3347.8</v>
      </c>
    </row>
    <row r="46" spans="1:6" ht="15.75">
      <c r="A46" s="35" t="s">
        <v>15</v>
      </c>
      <c r="B46" s="13" t="s">
        <v>31</v>
      </c>
      <c r="C46" s="16"/>
      <c r="D46" s="164">
        <f>D47+D48</f>
        <v>23143.7</v>
      </c>
      <c r="E46" s="90">
        <f>E47+E48</f>
        <v>37645.2</v>
      </c>
      <c r="F46" s="90">
        <f>F47+F48</f>
        <v>44172.1</v>
      </c>
    </row>
    <row r="47" spans="1:6" ht="15.75">
      <c r="A47" s="18" t="s">
        <v>60</v>
      </c>
      <c r="B47" s="16" t="s">
        <v>31</v>
      </c>
      <c r="C47" s="16" t="s">
        <v>21</v>
      </c>
      <c r="D47" s="17">
        <f>'Пр.№6 ведомственная'!I654</f>
        <v>10890</v>
      </c>
      <c r="E47" s="89">
        <f>'Пр.№6 ведомственная'!J654</f>
        <v>25260.6</v>
      </c>
      <c r="F47" s="89">
        <f>'Пр.№6 ведомственная'!K654</f>
        <v>31650.8</v>
      </c>
    </row>
    <row r="48" spans="1:6" ht="15.75">
      <c r="A48" s="18" t="s">
        <v>61</v>
      </c>
      <c r="B48" s="16" t="s">
        <v>31</v>
      </c>
      <c r="C48" s="16" t="s">
        <v>38</v>
      </c>
      <c r="D48" s="17">
        <f>'Пр.№6 ведомственная'!I669</f>
        <v>12253.7</v>
      </c>
      <c r="E48" s="89">
        <f>'Пр.№6 ведомственная'!J669</f>
        <v>12384.6</v>
      </c>
      <c r="F48" s="89">
        <f>'Пр.№6 ведомственная'!K669</f>
        <v>12521.300000000001</v>
      </c>
    </row>
    <row r="49" spans="1:6" ht="15.75">
      <c r="A49" s="20" t="s">
        <v>8</v>
      </c>
      <c r="B49" s="13" t="s">
        <v>43</v>
      </c>
      <c r="C49" s="16"/>
      <c r="D49" s="164">
        <f>D50</f>
        <v>6280</v>
      </c>
      <c r="E49" s="90">
        <f>E50</f>
        <v>7534.84</v>
      </c>
      <c r="F49" s="90">
        <f>F50</f>
        <v>7556.4400000000005</v>
      </c>
    </row>
    <row r="50" spans="1:6" ht="15.75">
      <c r="A50" s="15" t="s">
        <v>62</v>
      </c>
      <c r="B50" s="16" t="s">
        <v>43</v>
      </c>
      <c r="C50" s="16" t="s">
        <v>23</v>
      </c>
      <c r="D50" s="17">
        <f>'Пр.№6 ведомственная'!I825</f>
        <v>6280</v>
      </c>
      <c r="E50" s="89">
        <f>'Пр.№6 ведомственная'!J825</f>
        <v>7534.84</v>
      </c>
      <c r="F50" s="89">
        <f>'Пр.№6 ведомственная'!K825</f>
        <v>7556.4400000000005</v>
      </c>
    </row>
    <row r="51" spans="1:6" ht="15.75">
      <c r="A51" s="14" t="s">
        <v>63</v>
      </c>
      <c r="B51" s="13"/>
      <c r="C51" s="13"/>
      <c r="D51" s="164">
        <f>D12+D21+D23+D28+D33+D41+D49+D19+D38+D46</f>
        <v>577074.8899999999</v>
      </c>
      <c r="E51" s="90" t="e">
        <f>E12+E21+E23+E28+E33+E41+E49+E19+E38+E46</f>
        <v>#REF!</v>
      </c>
      <c r="F51" s="90" t="e">
        <f>F12+F21+F23+F28+F33+F41+F49+F19+F38+F46</f>
        <v>#REF!</v>
      </c>
    </row>
  </sheetData>
  <sheetProtection/>
  <mergeCells count="5">
    <mergeCell ref="A10:F10"/>
    <mergeCell ref="A9:F9"/>
    <mergeCell ref="A6:F6"/>
    <mergeCell ref="A7:F7"/>
    <mergeCell ref="A8:F8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9"/>
  <sheetViews>
    <sheetView view="pageBreakPreview" zoomScaleNormal="75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46.421875" style="94" customWidth="1"/>
    <col min="2" max="2" width="8.140625" style="94" customWidth="1"/>
    <col min="3" max="3" width="8.00390625" style="94" customWidth="1"/>
    <col min="4" max="4" width="18.7109375" style="94" customWidth="1"/>
    <col min="5" max="5" width="9.140625" style="94" customWidth="1"/>
    <col min="6" max="6" width="19.421875" style="94" customWidth="1"/>
    <col min="7" max="7" width="16.57421875" style="94" hidden="1" customWidth="1"/>
    <col min="8" max="8" width="11.8515625" style="94" hidden="1" customWidth="1"/>
    <col min="9" max="9" width="0" style="94" hidden="1" customWidth="1"/>
    <col min="10" max="16384" width="9.140625" style="94" customWidth="1"/>
  </cols>
  <sheetData>
    <row r="1" spans="1:6" s="94" customFormat="1" ht="18.75">
      <c r="A1" s="103"/>
      <c r="B1" s="103"/>
      <c r="C1" s="103"/>
      <c r="E1" s="248" t="s">
        <v>962</v>
      </c>
      <c r="F1" s="104"/>
    </row>
    <row r="2" spans="1:6" s="94" customFormat="1" ht="18.75">
      <c r="A2" s="104"/>
      <c r="B2" s="104"/>
      <c r="C2" s="104"/>
      <c r="E2" s="248" t="s">
        <v>740</v>
      </c>
      <c r="F2" s="95"/>
    </row>
    <row r="3" spans="1:6" s="94" customFormat="1" ht="18.75">
      <c r="A3" s="104"/>
      <c r="B3" s="104"/>
      <c r="C3" s="104"/>
      <c r="E3" s="248" t="s">
        <v>969</v>
      </c>
      <c r="F3" s="95"/>
    </row>
    <row r="4" spans="1:6" s="94" customFormat="1" ht="15.75">
      <c r="A4" s="104"/>
      <c r="B4" s="104"/>
      <c r="C4" s="104"/>
      <c r="D4" s="104"/>
      <c r="E4" s="114"/>
      <c r="F4" s="104"/>
    </row>
    <row r="5" spans="1:6" s="94" customFormat="1" ht="12.75">
      <c r="A5" s="104"/>
      <c r="B5" s="104"/>
      <c r="C5" s="104"/>
      <c r="D5" s="104"/>
      <c r="E5" s="104"/>
      <c r="F5" s="104"/>
    </row>
    <row r="6" spans="1:6" s="94" customFormat="1" ht="63.75" customHeight="1">
      <c r="A6" s="171" t="s">
        <v>840</v>
      </c>
      <c r="B6" s="171"/>
      <c r="C6" s="171"/>
      <c r="D6" s="171"/>
      <c r="E6" s="171"/>
      <c r="F6" s="171"/>
    </row>
    <row r="7" spans="1:6" s="94" customFormat="1" ht="15.75">
      <c r="A7" s="104"/>
      <c r="B7" s="104"/>
      <c r="C7" s="104"/>
      <c r="D7" s="104"/>
      <c r="E7" s="104"/>
      <c r="F7" s="138" t="s">
        <v>10</v>
      </c>
    </row>
    <row r="8" spans="1:6" s="94" customFormat="1" ht="12.75" customHeight="1">
      <c r="A8" s="166" t="s">
        <v>741</v>
      </c>
      <c r="B8" s="172" t="s">
        <v>11</v>
      </c>
      <c r="C8" s="172" t="s">
        <v>12</v>
      </c>
      <c r="D8" s="172" t="s">
        <v>13</v>
      </c>
      <c r="E8" s="172" t="s">
        <v>14</v>
      </c>
      <c r="F8" s="166" t="s">
        <v>64</v>
      </c>
    </row>
    <row r="9" spans="1:6" s="94" customFormat="1" ht="12.75" customHeight="1">
      <c r="A9" s="167"/>
      <c r="B9" s="173"/>
      <c r="C9" s="173"/>
      <c r="D9" s="173"/>
      <c r="E9" s="173"/>
      <c r="F9" s="167"/>
    </row>
    <row r="10" spans="1:6" s="94" customFormat="1" ht="15.75">
      <c r="A10" s="6">
        <v>1</v>
      </c>
      <c r="B10" s="96">
        <v>2</v>
      </c>
      <c r="C10" s="96">
        <v>3</v>
      </c>
      <c r="D10" s="96">
        <v>4</v>
      </c>
      <c r="E10" s="96">
        <v>5</v>
      </c>
      <c r="F10" s="96">
        <v>6</v>
      </c>
    </row>
    <row r="11" spans="1:6" s="94" customFormat="1" ht="15.75">
      <c r="A11" s="62" t="s">
        <v>1</v>
      </c>
      <c r="B11" s="105" t="s">
        <v>21</v>
      </c>
      <c r="C11" s="105"/>
      <c r="D11" s="105"/>
      <c r="E11" s="105"/>
      <c r="F11" s="98">
        <f>F12+F21+F36+F66+F94+F84</f>
        <v>101909.7</v>
      </c>
    </row>
    <row r="12" spans="1:6" s="94" customFormat="1" ht="63">
      <c r="A12" s="62" t="s">
        <v>22</v>
      </c>
      <c r="B12" s="105" t="s">
        <v>21</v>
      </c>
      <c r="C12" s="105" t="s">
        <v>23</v>
      </c>
      <c r="D12" s="105"/>
      <c r="E12" s="105"/>
      <c r="F12" s="98">
        <f>F13</f>
        <v>4188.8</v>
      </c>
    </row>
    <row r="13" spans="1:6" s="94" customFormat="1" ht="15.75">
      <c r="A13" s="9" t="s">
        <v>73</v>
      </c>
      <c r="B13" s="8" t="s">
        <v>21</v>
      </c>
      <c r="C13" s="8" t="s">
        <v>23</v>
      </c>
      <c r="D13" s="8" t="s">
        <v>74</v>
      </c>
      <c r="E13" s="8"/>
      <c r="F13" s="93">
        <f>F15</f>
        <v>4188.8</v>
      </c>
    </row>
    <row r="14" spans="1:6" s="94" customFormat="1" ht="31.5">
      <c r="A14" s="9" t="s">
        <v>75</v>
      </c>
      <c r="B14" s="8" t="s">
        <v>21</v>
      </c>
      <c r="C14" s="8" t="s">
        <v>23</v>
      </c>
      <c r="D14" s="8" t="s">
        <v>76</v>
      </c>
      <c r="E14" s="8"/>
      <c r="F14" s="93">
        <f>F15</f>
        <v>4188.8</v>
      </c>
    </row>
    <row r="15" spans="1:6" s="94" customFormat="1" ht="47.25">
      <c r="A15" s="9" t="s">
        <v>513</v>
      </c>
      <c r="B15" s="8" t="s">
        <v>21</v>
      </c>
      <c r="C15" s="8" t="s">
        <v>23</v>
      </c>
      <c r="D15" s="8" t="s">
        <v>514</v>
      </c>
      <c r="E15" s="8"/>
      <c r="F15" s="93">
        <f>F16+F19</f>
        <v>4188.8</v>
      </c>
    </row>
    <row r="16" spans="1:6" s="94" customFormat="1" ht="94.5">
      <c r="A16" s="9" t="s">
        <v>80</v>
      </c>
      <c r="B16" s="8" t="s">
        <v>21</v>
      </c>
      <c r="C16" s="8" t="s">
        <v>23</v>
      </c>
      <c r="D16" s="8" t="s">
        <v>514</v>
      </c>
      <c r="E16" s="8" t="s">
        <v>81</v>
      </c>
      <c r="F16" s="106">
        <f>F17</f>
        <v>4188.8</v>
      </c>
    </row>
    <row r="17" spans="1:6" s="94" customFormat="1" ht="31.5">
      <c r="A17" s="9" t="s">
        <v>82</v>
      </c>
      <c r="B17" s="8" t="s">
        <v>21</v>
      </c>
      <c r="C17" s="8" t="s">
        <v>23</v>
      </c>
      <c r="D17" s="8" t="s">
        <v>514</v>
      </c>
      <c r="E17" s="8" t="s">
        <v>83</v>
      </c>
      <c r="F17" s="106">
        <f>'Пр.№6 ведомственная'!I802</f>
        <v>4188.8</v>
      </c>
    </row>
    <row r="18" spans="1:6" s="94" customFormat="1" ht="31.5" hidden="1">
      <c r="A18" s="18" t="s">
        <v>742</v>
      </c>
      <c r="B18" s="8" t="s">
        <v>21</v>
      </c>
      <c r="C18" s="8" t="s">
        <v>23</v>
      </c>
      <c r="D18" s="8" t="s">
        <v>514</v>
      </c>
      <c r="E18" s="8" t="s">
        <v>743</v>
      </c>
      <c r="F18" s="40"/>
    </row>
    <row r="19" spans="1:6" s="94" customFormat="1" ht="31.5" hidden="1">
      <c r="A19" s="9" t="s">
        <v>84</v>
      </c>
      <c r="B19" s="8" t="s">
        <v>21</v>
      </c>
      <c r="C19" s="8" t="s">
        <v>23</v>
      </c>
      <c r="D19" s="8" t="s">
        <v>514</v>
      </c>
      <c r="E19" s="8" t="s">
        <v>85</v>
      </c>
      <c r="F19" s="40">
        <f>F20</f>
        <v>0</v>
      </c>
    </row>
    <row r="20" spans="1:6" s="94" customFormat="1" ht="47.25" hidden="1">
      <c r="A20" s="9" t="s">
        <v>86</v>
      </c>
      <c r="B20" s="8" t="s">
        <v>21</v>
      </c>
      <c r="C20" s="8" t="s">
        <v>23</v>
      </c>
      <c r="D20" s="8" t="s">
        <v>514</v>
      </c>
      <c r="E20" s="8" t="s">
        <v>87</v>
      </c>
      <c r="F20" s="40"/>
    </row>
    <row r="21" spans="1:6" s="94" customFormat="1" ht="78.75">
      <c r="A21" s="62" t="s">
        <v>24</v>
      </c>
      <c r="B21" s="105" t="s">
        <v>21</v>
      </c>
      <c r="C21" s="105" t="s">
        <v>25</v>
      </c>
      <c r="D21" s="105"/>
      <c r="E21" s="105"/>
      <c r="F21" s="98">
        <f>F22</f>
        <v>1138.7</v>
      </c>
    </row>
    <row r="22" spans="1:6" s="94" customFormat="1" ht="15.75">
      <c r="A22" s="9" t="s">
        <v>73</v>
      </c>
      <c r="B22" s="8" t="s">
        <v>21</v>
      </c>
      <c r="C22" s="8" t="s">
        <v>25</v>
      </c>
      <c r="D22" s="8" t="s">
        <v>74</v>
      </c>
      <c r="E22" s="105"/>
      <c r="F22" s="93">
        <f>F23</f>
        <v>1138.7</v>
      </c>
    </row>
    <row r="23" spans="1:6" s="94" customFormat="1" ht="31.5">
      <c r="A23" s="9" t="s">
        <v>75</v>
      </c>
      <c r="B23" s="8" t="s">
        <v>21</v>
      </c>
      <c r="C23" s="8" t="s">
        <v>25</v>
      </c>
      <c r="D23" s="8" t="s">
        <v>76</v>
      </c>
      <c r="E23" s="105"/>
      <c r="F23" s="93">
        <f>F24</f>
        <v>1138.7</v>
      </c>
    </row>
    <row r="24" spans="1:6" s="94" customFormat="1" ht="47.25">
      <c r="A24" s="9" t="s">
        <v>516</v>
      </c>
      <c r="B24" s="8" t="s">
        <v>21</v>
      </c>
      <c r="C24" s="8" t="s">
        <v>25</v>
      </c>
      <c r="D24" s="8" t="s">
        <v>517</v>
      </c>
      <c r="E24" s="8"/>
      <c r="F24" s="93">
        <f>F25+F30+F34</f>
        <v>1138.7</v>
      </c>
    </row>
    <row r="25" spans="1:6" s="94" customFormat="1" ht="94.5">
      <c r="A25" s="9" t="s">
        <v>80</v>
      </c>
      <c r="B25" s="8" t="s">
        <v>21</v>
      </c>
      <c r="C25" s="8" t="s">
        <v>25</v>
      </c>
      <c r="D25" s="8" t="s">
        <v>517</v>
      </c>
      <c r="E25" s="8" t="s">
        <v>81</v>
      </c>
      <c r="F25" s="106">
        <f>F26</f>
        <v>1003.7</v>
      </c>
    </row>
    <row r="26" spans="1:6" s="94" customFormat="1" ht="31.5">
      <c r="A26" s="9" t="s">
        <v>82</v>
      </c>
      <c r="B26" s="8" t="s">
        <v>21</v>
      </c>
      <c r="C26" s="8" t="s">
        <v>25</v>
      </c>
      <c r="D26" s="8" t="s">
        <v>517</v>
      </c>
      <c r="E26" s="8" t="s">
        <v>83</v>
      </c>
      <c r="F26" s="106">
        <f>'Пр.№6 ведомственная'!I810</f>
        <v>1003.7</v>
      </c>
    </row>
    <row r="27" spans="1:6" s="94" customFormat="1" ht="31.5" hidden="1">
      <c r="A27" s="18" t="s">
        <v>742</v>
      </c>
      <c r="B27" s="8" t="s">
        <v>21</v>
      </c>
      <c r="C27" s="8" t="s">
        <v>25</v>
      </c>
      <c r="D27" s="8" t="s">
        <v>517</v>
      </c>
      <c r="E27" s="8" t="s">
        <v>743</v>
      </c>
      <c r="F27" s="17"/>
    </row>
    <row r="28" spans="1:6" s="94" customFormat="1" ht="47.25" hidden="1">
      <c r="A28" s="18" t="s">
        <v>744</v>
      </c>
      <c r="B28" s="8" t="s">
        <v>21</v>
      </c>
      <c r="C28" s="8" t="s">
        <v>25</v>
      </c>
      <c r="D28" s="8" t="s">
        <v>517</v>
      </c>
      <c r="E28" s="8" t="s">
        <v>745</v>
      </c>
      <c r="F28" s="17"/>
    </row>
    <row r="29" spans="1:6" s="94" customFormat="1" ht="63" hidden="1">
      <c r="A29" s="18" t="s">
        <v>746</v>
      </c>
      <c r="B29" s="8" t="s">
        <v>21</v>
      </c>
      <c r="C29" s="8" t="s">
        <v>25</v>
      </c>
      <c r="D29" s="8" t="s">
        <v>517</v>
      </c>
      <c r="E29" s="8" t="s">
        <v>747</v>
      </c>
      <c r="F29" s="17"/>
    </row>
    <row r="30" spans="1:6" s="94" customFormat="1" ht="31.5">
      <c r="A30" s="9" t="s">
        <v>84</v>
      </c>
      <c r="B30" s="8" t="s">
        <v>21</v>
      </c>
      <c r="C30" s="8" t="s">
        <v>25</v>
      </c>
      <c r="D30" s="8" t="s">
        <v>517</v>
      </c>
      <c r="E30" s="8" t="s">
        <v>85</v>
      </c>
      <c r="F30" s="93">
        <f>F31</f>
        <v>135</v>
      </c>
    </row>
    <row r="31" spans="1:6" s="94" customFormat="1" ht="47.25">
      <c r="A31" s="9" t="s">
        <v>86</v>
      </c>
      <c r="B31" s="8" t="s">
        <v>21</v>
      </c>
      <c r="C31" s="8" t="s">
        <v>25</v>
      </c>
      <c r="D31" s="8" t="s">
        <v>517</v>
      </c>
      <c r="E31" s="8" t="s">
        <v>87</v>
      </c>
      <c r="F31" s="93">
        <f>'Пр.№6 ведомственная'!I812</f>
        <v>135</v>
      </c>
    </row>
    <row r="32" spans="1:6" s="94" customFormat="1" ht="47.25" hidden="1">
      <c r="A32" s="18" t="s">
        <v>748</v>
      </c>
      <c r="B32" s="8" t="s">
        <v>21</v>
      </c>
      <c r="C32" s="8" t="s">
        <v>25</v>
      </c>
      <c r="D32" s="8" t="s">
        <v>517</v>
      </c>
      <c r="E32" s="8" t="s">
        <v>749</v>
      </c>
      <c r="F32" s="17"/>
    </row>
    <row r="33" spans="1:6" s="94" customFormat="1" ht="47.25" hidden="1">
      <c r="A33" s="18" t="s">
        <v>750</v>
      </c>
      <c r="B33" s="8" t="s">
        <v>21</v>
      </c>
      <c r="C33" s="8" t="s">
        <v>25</v>
      </c>
      <c r="D33" s="8" t="s">
        <v>517</v>
      </c>
      <c r="E33" s="8" t="s">
        <v>751</v>
      </c>
      <c r="F33" s="17"/>
    </row>
    <row r="34" spans="1:6" s="94" customFormat="1" ht="15.75">
      <c r="A34" s="9" t="s">
        <v>88</v>
      </c>
      <c r="B34" s="8" t="s">
        <v>21</v>
      </c>
      <c r="C34" s="8" t="s">
        <v>25</v>
      </c>
      <c r="D34" s="8" t="s">
        <v>517</v>
      </c>
      <c r="E34" s="8" t="s">
        <v>97</v>
      </c>
      <c r="F34" s="93">
        <f>F35</f>
        <v>0</v>
      </c>
    </row>
    <row r="35" spans="1:6" s="94" customFormat="1" ht="15.75">
      <c r="A35" s="9" t="s">
        <v>90</v>
      </c>
      <c r="B35" s="8" t="s">
        <v>21</v>
      </c>
      <c r="C35" s="8" t="s">
        <v>25</v>
      </c>
      <c r="D35" s="8" t="s">
        <v>517</v>
      </c>
      <c r="E35" s="8" t="s">
        <v>91</v>
      </c>
      <c r="F35" s="93">
        <v>0</v>
      </c>
    </row>
    <row r="36" spans="1:6" s="94" customFormat="1" ht="78.75">
      <c r="A36" s="62" t="s">
        <v>26</v>
      </c>
      <c r="B36" s="105" t="s">
        <v>21</v>
      </c>
      <c r="C36" s="105" t="s">
        <v>27</v>
      </c>
      <c r="D36" s="105"/>
      <c r="E36" s="105"/>
      <c r="F36" s="98">
        <f>F37</f>
        <v>64273.59999999999</v>
      </c>
    </row>
    <row r="37" spans="1:6" s="94" customFormat="1" ht="15.75">
      <c r="A37" s="9" t="s">
        <v>73</v>
      </c>
      <c r="B37" s="8" t="s">
        <v>21</v>
      </c>
      <c r="C37" s="8" t="s">
        <v>27</v>
      </c>
      <c r="D37" s="8" t="s">
        <v>74</v>
      </c>
      <c r="E37" s="8"/>
      <c r="F37" s="93">
        <f>F38+F60</f>
        <v>64273.59999999999</v>
      </c>
    </row>
    <row r="38" spans="1:6" s="94" customFormat="1" ht="31.5">
      <c r="A38" s="9" t="s">
        <v>75</v>
      </c>
      <c r="B38" s="8" t="s">
        <v>21</v>
      </c>
      <c r="C38" s="8" t="s">
        <v>27</v>
      </c>
      <c r="D38" s="8" t="s">
        <v>76</v>
      </c>
      <c r="E38" s="8"/>
      <c r="F38" s="93">
        <f>F39+F55</f>
        <v>55205.69999999999</v>
      </c>
    </row>
    <row r="39" spans="1:6" s="94" customFormat="1" ht="31.5">
      <c r="A39" s="9" t="s">
        <v>77</v>
      </c>
      <c r="B39" s="8" t="s">
        <v>21</v>
      </c>
      <c r="C39" s="8" t="s">
        <v>27</v>
      </c>
      <c r="D39" s="8" t="s">
        <v>78</v>
      </c>
      <c r="E39" s="8"/>
      <c r="F39" s="93">
        <f>F40+F45+F49</f>
        <v>51660.09999999999</v>
      </c>
    </row>
    <row r="40" spans="1:6" s="94" customFormat="1" ht="94.5">
      <c r="A40" s="9" t="s">
        <v>80</v>
      </c>
      <c r="B40" s="8" t="s">
        <v>21</v>
      </c>
      <c r="C40" s="8" t="s">
        <v>27</v>
      </c>
      <c r="D40" s="8" t="s">
        <v>78</v>
      </c>
      <c r="E40" s="8" t="s">
        <v>81</v>
      </c>
      <c r="F40" s="106">
        <f>F41</f>
        <v>46718.399999999994</v>
      </c>
    </row>
    <row r="41" spans="1:6" s="94" customFormat="1" ht="31.5">
      <c r="A41" s="9" t="s">
        <v>82</v>
      </c>
      <c r="B41" s="8" t="s">
        <v>21</v>
      </c>
      <c r="C41" s="8" t="s">
        <v>27</v>
      </c>
      <c r="D41" s="8" t="s">
        <v>78</v>
      </c>
      <c r="E41" s="8" t="s">
        <v>83</v>
      </c>
      <c r="F41" s="106">
        <f>'Пр.№6 ведомственная'!I432+'Пр.№6 ведомственная'!I35</f>
        <v>46718.399999999994</v>
      </c>
    </row>
    <row r="42" spans="1:6" s="94" customFormat="1" ht="31.5" hidden="1">
      <c r="A42" s="18" t="s">
        <v>742</v>
      </c>
      <c r="B42" s="8" t="s">
        <v>21</v>
      </c>
      <c r="C42" s="8" t="s">
        <v>27</v>
      </c>
      <c r="D42" s="8" t="s">
        <v>78</v>
      </c>
      <c r="E42" s="8" t="s">
        <v>743</v>
      </c>
      <c r="F42" s="106"/>
    </row>
    <row r="43" spans="1:6" s="94" customFormat="1" ht="47.25" hidden="1">
      <c r="A43" s="18" t="s">
        <v>744</v>
      </c>
      <c r="B43" s="8" t="s">
        <v>21</v>
      </c>
      <c r="C43" s="8" t="s">
        <v>27</v>
      </c>
      <c r="D43" s="8" t="s">
        <v>78</v>
      </c>
      <c r="E43" s="8" t="s">
        <v>745</v>
      </c>
      <c r="F43" s="106"/>
    </row>
    <row r="44" spans="1:6" s="94" customFormat="1" ht="63" hidden="1">
      <c r="A44" s="18" t="s">
        <v>746</v>
      </c>
      <c r="B44" s="8" t="s">
        <v>21</v>
      </c>
      <c r="C44" s="8" t="s">
        <v>27</v>
      </c>
      <c r="D44" s="8" t="s">
        <v>78</v>
      </c>
      <c r="E44" s="8" t="s">
        <v>747</v>
      </c>
      <c r="F44" s="106"/>
    </row>
    <row r="45" spans="1:6" s="94" customFormat="1" ht="31.5">
      <c r="A45" s="9" t="s">
        <v>84</v>
      </c>
      <c r="B45" s="8" t="s">
        <v>21</v>
      </c>
      <c r="C45" s="8" t="s">
        <v>27</v>
      </c>
      <c r="D45" s="8" t="s">
        <v>78</v>
      </c>
      <c r="E45" s="8" t="s">
        <v>85</v>
      </c>
      <c r="F45" s="93">
        <f>F46</f>
        <v>4848.5</v>
      </c>
    </row>
    <row r="46" spans="1:6" s="94" customFormat="1" ht="47.25">
      <c r="A46" s="9" t="s">
        <v>86</v>
      </c>
      <c r="B46" s="8" t="s">
        <v>21</v>
      </c>
      <c r="C46" s="8" t="s">
        <v>27</v>
      </c>
      <c r="D46" s="8" t="s">
        <v>78</v>
      </c>
      <c r="E46" s="8" t="s">
        <v>87</v>
      </c>
      <c r="F46" s="93">
        <f>'Пр.№6 ведомственная'!I37+'Пр.№6 ведомственная'!I434</f>
        <v>4848.5</v>
      </c>
    </row>
    <row r="47" spans="1:6" s="94" customFormat="1" ht="47.25" hidden="1">
      <c r="A47" s="18" t="s">
        <v>748</v>
      </c>
      <c r="B47" s="8" t="s">
        <v>21</v>
      </c>
      <c r="C47" s="8" t="s">
        <v>27</v>
      </c>
      <c r="D47" s="8" t="s">
        <v>78</v>
      </c>
      <c r="E47" s="8" t="s">
        <v>749</v>
      </c>
      <c r="F47" s="93"/>
    </row>
    <row r="48" spans="1:6" s="94" customFormat="1" ht="47.25" hidden="1">
      <c r="A48" s="18" t="s">
        <v>750</v>
      </c>
      <c r="B48" s="8" t="s">
        <v>21</v>
      </c>
      <c r="C48" s="8" t="s">
        <v>27</v>
      </c>
      <c r="D48" s="8" t="s">
        <v>78</v>
      </c>
      <c r="E48" s="8" t="s">
        <v>751</v>
      </c>
      <c r="F48" s="93"/>
    </row>
    <row r="49" spans="1:6" s="94" customFormat="1" ht="15.75">
      <c r="A49" s="9" t="s">
        <v>88</v>
      </c>
      <c r="B49" s="8" t="s">
        <v>21</v>
      </c>
      <c r="C49" s="8" t="s">
        <v>27</v>
      </c>
      <c r="D49" s="8" t="s">
        <v>78</v>
      </c>
      <c r="E49" s="8" t="s">
        <v>97</v>
      </c>
      <c r="F49" s="93">
        <f>F50</f>
        <v>93.2</v>
      </c>
    </row>
    <row r="50" spans="1:6" s="94" customFormat="1" ht="15.75">
      <c r="A50" s="9" t="s">
        <v>502</v>
      </c>
      <c r="B50" s="8" t="s">
        <v>21</v>
      </c>
      <c r="C50" s="8" t="s">
        <v>27</v>
      </c>
      <c r="D50" s="8" t="s">
        <v>78</v>
      </c>
      <c r="E50" s="8" t="s">
        <v>91</v>
      </c>
      <c r="F50" s="93">
        <f>'Пр.№6 ведомственная'!I436+'Пр.№6 ведомственная'!I39</f>
        <v>93.2</v>
      </c>
    </row>
    <row r="51" spans="1:6" s="94" customFormat="1" ht="31.5" hidden="1">
      <c r="A51" s="18" t="s">
        <v>752</v>
      </c>
      <c r="B51" s="8" t="s">
        <v>21</v>
      </c>
      <c r="C51" s="8" t="s">
        <v>27</v>
      </c>
      <c r="D51" s="8" t="s">
        <v>78</v>
      </c>
      <c r="E51" s="8" t="s">
        <v>753</v>
      </c>
      <c r="F51" s="93"/>
    </row>
    <row r="52" spans="1:6" s="94" customFormat="1" ht="15.75" hidden="1">
      <c r="A52" s="18" t="s">
        <v>754</v>
      </c>
      <c r="B52" s="8" t="s">
        <v>21</v>
      </c>
      <c r="C52" s="8" t="s">
        <v>27</v>
      </c>
      <c r="D52" s="8" t="s">
        <v>78</v>
      </c>
      <c r="E52" s="8" t="s">
        <v>755</v>
      </c>
      <c r="F52" s="93"/>
    </row>
    <row r="53" spans="1:6" s="94" customFormat="1" ht="15.75" hidden="1">
      <c r="A53" s="18" t="s">
        <v>756</v>
      </c>
      <c r="B53" s="8" t="s">
        <v>21</v>
      </c>
      <c r="C53" s="8" t="s">
        <v>27</v>
      </c>
      <c r="D53" s="8" t="s">
        <v>78</v>
      </c>
      <c r="E53" s="8" t="s">
        <v>757</v>
      </c>
      <c r="F53" s="93"/>
    </row>
    <row r="54" spans="1:6" s="94" customFormat="1" ht="31.5" hidden="1">
      <c r="A54" s="18" t="s">
        <v>758</v>
      </c>
      <c r="B54" s="8" t="s">
        <v>21</v>
      </c>
      <c r="C54" s="8" t="s">
        <v>27</v>
      </c>
      <c r="D54" s="8" t="s">
        <v>759</v>
      </c>
      <c r="E54" s="8"/>
      <c r="F54" s="93" t="e">
        <f>#REF!+#REF!</f>
        <v>#REF!</v>
      </c>
    </row>
    <row r="55" spans="1:6" s="94" customFormat="1" ht="31.5">
      <c r="A55" s="9" t="s">
        <v>102</v>
      </c>
      <c r="B55" s="8" t="s">
        <v>21</v>
      </c>
      <c r="C55" s="8" t="s">
        <v>27</v>
      </c>
      <c r="D55" s="8" t="s">
        <v>759</v>
      </c>
      <c r="E55" s="8"/>
      <c r="F55" s="93">
        <f>F56</f>
        <v>3545.6</v>
      </c>
    </row>
    <row r="56" spans="1:6" s="94" customFormat="1" ht="94.5">
      <c r="A56" s="9" t="s">
        <v>80</v>
      </c>
      <c r="B56" s="8" t="s">
        <v>21</v>
      </c>
      <c r="C56" s="8" t="s">
        <v>27</v>
      </c>
      <c r="D56" s="8" t="s">
        <v>759</v>
      </c>
      <c r="E56" s="8" t="s">
        <v>81</v>
      </c>
      <c r="F56" s="106">
        <f>F57</f>
        <v>3545.6</v>
      </c>
    </row>
    <row r="57" spans="1:6" s="94" customFormat="1" ht="31.5">
      <c r="A57" s="9" t="s">
        <v>82</v>
      </c>
      <c r="B57" s="8" t="s">
        <v>21</v>
      </c>
      <c r="C57" s="8" t="s">
        <v>27</v>
      </c>
      <c r="D57" s="8" t="s">
        <v>759</v>
      </c>
      <c r="E57" s="8" t="s">
        <v>83</v>
      </c>
      <c r="F57" s="106">
        <f>'Пр.№6 ведомственная'!I42</f>
        <v>3545.6</v>
      </c>
    </row>
    <row r="58" spans="1:6" s="94" customFormat="1" ht="31.5" hidden="1">
      <c r="A58" s="18" t="s">
        <v>742</v>
      </c>
      <c r="B58" s="8" t="s">
        <v>21</v>
      </c>
      <c r="C58" s="8" t="s">
        <v>27</v>
      </c>
      <c r="D58" s="8" t="s">
        <v>103</v>
      </c>
      <c r="E58" s="8" t="s">
        <v>743</v>
      </c>
      <c r="F58" s="40">
        <v>0</v>
      </c>
    </row>
    <row r="59" spans="1:6" s="94" customFormat="1" ht="63" hidden="1">
      <c r="A59" s="18" t="s">
        <v>746</v>
      </c>
      <c r="B59" s="8" t="s">
        <v>21</v>
      </c>
      <c r="C59" s="8" t="s">
        <v>27</v>
      </c>
      <c r="D59" s="8" t="s">
        <v>103</v>
      </c>
      <c r="E59" s="8" t="s">
        <v>747</v>
      </c>
      <c r="F59" s="40">
        <v>0</v>
      </c>
    </row>
    <row r="60" spans="1:6" s="94" customFormat="1" ht="15.75">
      <c r="A60" s="18" t="s">
        <v>93</v>
      </c>
      <c r="B60" s="16" t="s">
        <v>21</v>
      </c>
      <c r="C60" s="16" t="s">
        <v>27</v>
      </c>
      <c r="D60" s="16" t="s">
        <v>94</v>
      </c>
      <c r="E60" s="16"/>
      <c r="F60" s="40">
        <f>F61</f>
        <v>9067.900000000001</v>
      </c>
    </row>
    <row r="61" spans="1:6" s="94" customFormat="1" ht="31.5">
      <c r="A61" s="18" t="s">
        <v>758</v>
      </c>
      <c r="B61" s="16" t="s">
        <v>21</v>
      </c>
      <c r="C61" s="16" t="s">
        <v>27</v>
      </c>
      <c r="D61" s="16" t="s">
        <v>967</v>
      </c>
      <c r="E61" s="16"/>
      <c r="F61" s="36">
        <f>F62+F64</f>
        <v>9067.900000000001</v>
      </c>
    </row>
    <row r="62" spans="1:6" s="94" customFormat="1" ht="94.5">
      <c r="A62" s="18" t="s">
        <v>80</v>
      </c>
      <c r="B62" s="16" t="s">
        <v>21</v>
      </c>
      <c r="C62" s="16" t="s">
        <v>27</v>
      </c>
      <c r="D62" s="16" t="s">
        <v>967</v>
      </c>
      <c r="E62" s="16" t="s">
        <v>81</v>
      </c>
      <c r="F62" s="36">
        <f>F63</f>
        <v>6958.6</v>
      </c>
    </row>
    <row r="63" spans="1:6" s="94" customFormat="1" ht="31.5">
      <c r="A63" s="18" t="s">
        <v>82</v>
      </c>
      <c r="B63" s="16" t="s">
        <v>21</v>
      </c>
      <c r="C63" s="16" t="s">
        <v>27</v>
      </c>
      <c r="D63" s="16" t="s">
        <v>967</v>
      </c>
      <c r="E63" s="16" t="s">
        <v>83</v>
      </c>
      <c r="F63" s="17">
        <f>'Пр.№6 ведомственная'!I46</f>
        <v>6958.6</v>
      </c>
    </row>
    <row r="64" spans="1:6" s="94" customFormat="1" ht="31.5">
      <c r="A64" s="18" t="s">
        <v>84</v>
      </c>
      <c r="B64" s="16" t="s">
        <v>21</v>
      </c>
      <c r="C64" s="16" t="s">
        <v>27</v>
      </c>
      <c r="D64" s="16" t="s">
        <v>967</v>
      </c>
      <c r="E64" s="16" t="s">
        <v>85</v>
      </c>
      <c r="F64" s="36">
        <f>F65</f>
        <v>2109.3</v>
      </c>
    </row>
    <row r="65" spans="1:6" s="94" customFormat="1" ht="47.25">
      <c r="A65" s="18" t="s">
        <v>86</v>
      </c>
      <c r="B65" s="16" t="s">
        <v>21</v>
      </c>
      <c r="C65" s="16" t="s">
        <v>27</v>
      </c>
      <c r="D65" s="16" t="s">
        <v>967</v>
      </c>
      <c r="E65" s="16" t="s">
        <v>87</v>
      </c>
      <c r="F65" s="17">
        <f>'Пр.№6 ведомственная'!I48</f>
        <v>2109.3</v>
      </c>
    </row>
    <row r="66" spans="1:6" s="94" customFormat="1" ht="63">
      <c r="A66" s="62" t="s">
        <v>28</v>
      </c>
      <c r="B66" s="105" t="s">
        <v>21</v>
      </c>
      <c r="C66" s="105" t="s">
        <v>29</v>
      </c>
      <c r="D66" s="105"/>
      <c r="E66" s="105"/>
      <c r="F66" s="98">
        <f>F67</f>
        <v>16878.660000000003</v>
      </c>
    </row>
    <row r="67" spans="1:6" s="94" customFormat="1" ht="15.75">
      <c r="A67" s="9" t="s">
        <v>73</v>
      </c>
      <c r="B67" s="8" t="s">
        <v>21</v>
      </c>
      <c r="C67" s="8" t="s">
        <v>29</v>
      </c>
      <c r="D67" s="8" t="s">
        <v>74</v>
      </c>
      <c r="E67" s="8"/>
      <c r="F67" s="93">
        <f>F68</f>
        <v>16878.660000000003</v>
      </c>
    </row>
    <row r="68" spans="1:6" s="94" customFormat="1" ht="31.5">
      <c r="A68" s="9" t="s">
        <v>75</v>
      </c>
      <c r="B68" s="8" t="s">
        <v>21</v>
      </c>
      <c r="C68" s="8" t="s">
        <v>29</v>
      </c>
      <c r="D68" s="8" t="s">
        <v>76</v>
      </c>
      <c r="E68" s="8"/>
      <c r="F68" s="93">
        <f>F69</f>
        <v>16878.660000000003</v>
      </c>
    </row>
    <row r="69" spans="1:6" s="94" customFormat="1" ht="31.5">
      <c r="A69" s="9" t="s">
        <v>77</v>
      </c>
      <c r="B69" s="8" t="s">
        <v>21</v>
      </c>
      <c r="C69" s="8" t="s">
        <v>29</v>
      </c>
      <c r="D69" s="8" t="s">
        <v>78</v>
      </c>
      <c r="E69" s="8"/>
      <c r="F69" s="93">
        <f>F70+F75+F79</f>
        <v>16878.660000000003</v>
      </c>
    </row>
    <row r="70" spans="1:6" s="94" customFormat="1" ht="94.5">
      <c r="A70" s="9" t="s">
        <v>80</v>
      </c>
      <c r="B70" s="8" t="s">
        <v>21</v>
      </c>
      <c r="C70" s="8" t="s">
        <v>29</v>
      </c>
      <c r="D70" s="8" t="s">
        <v>78</v>
      </c>
      <c r="E70" s="8" t="s">
        <v>81</v>
      </c>
      <c r="F70" s="93">
        <f>F71</f>
        <v>15530.000000000002</v>
      </c>
    </row>
    <row r="71" spans="1:6" s="94" customFormat="1" ht="31.5">
      <c r="A71" s="9" t="s">
        <v>82</v>
      </c>
      <c r="B71" s="8" t="s">
        <v>21</v>
      </c>
      <c r="C71" s="8" t="s">
        <v>29</v>
      </c>
      <c r="D71" s="8" t="s">
        <v>78</v>
      </c>
      <c r="E71" s="8" t="s">
        <v>83</v>
      </c>
      <c r="F71" s="106">
        <f>'Пр.№6 ведомственная'!I17+'Пр.№6 ведомственная'!I53+'Пр.№6 ведомственная'!I820</f>
        <v>15530.000000000002</v>
      </c>
    </row>
    <row r="72" spans="1:6" s="94" customFormat="1" ht="31.5" hidden="1">
      <c r="A72" s="18" t="s">
        <v>742</v>
      </c>
      <c r="B72" s="8" t="s">
        <v>21</v>
      </c>
      <c r="C72" s="8" t="s">
        <v>29</v>
      </c>
      <c r="D72" s="8" t="s">
        <v>78</v>
      </c>
      <c r="E72" s="8" t="s">
        <v>743</v>
      </c>
      <c r="F72" s="106"/>
    </row>
    <row r="73" spans="1:6" s="94" customFormat="1" ht="47.25" hidden="1">
      <c r="A73" s="18" t="s">
        <v>744</v>
      </c>
      <c r="B73" s="8" t="s">
        <v>21</v>
      </c>
      <c r="C73" s="8" t="s">
        <v>29</v>
      </c>
      <c r="D73" s="8" t="s">
        <v>78</v>
      </c>
      <c r="E73" s="8" t="s">
        <v>745</v>
      </c>
      <c r="F73" s="106"/>
    </row>
    <row r="74" spans="1:6" s="94" customFormat="1" ht="63" hidden="1">
      <c r="A74" s="18" t="s">
        <v>746</v>
      </c>
      <c r="B74" s="8" t="s">
        <v>21</v>
      </c>
      <c r="C74" s="8" t="s">
        <v>29</v>
      </c>
      <c r="D74" s="8" t="s">
        <v>78</v>
      </c>
      <c r="E74" s="8" t="s">
        <v>747</v>
      </c>
      <c r="F74" s="106"/>
    </row>
    <row r="75" spans="1:6" s="94" customFormat="1" ht="31.5">
      <c r="A75" s="9" t="s">
        <v>84</v>
      </c>
      <c r="B75" s="8" t="s">
        <v>21</v>
      </c>
      <c r="C75" s="8" t="s">
        <v>29</v>
      </c>
      <c r="D75" s="8" t="s">
        <v>78</v>
      </c>
      <c r="E75" s="8" t="s">
        <v>85</v>
      </c>
      <c r="F75" s="93">
        <f>F76</f>
        <v>1320.6599999999999</v>
      </c>
    </row>
    <row r="76" spans="1:6" s="94" customFormat="1" ht="47.25">
      <c r="A76" s="9" t="s">
        <v>86</v>
      </c>
      <c r="B76" s="8" t="s">
        <v>21</v>
      </c>
      <c r="C76" s="8" t="s">
        <v>29</v>
      </c>
      <c r="D76" s="8" t="s">
        <v>78</v>
      </c>
      <c r="E76" s="8" t="s">
        <v>87</v>
      </c>
      <c r="F76" s="93">
        <f>'Пр.№6 ведомственная'!I822+'Пр.№6 ведомственная'!I19</f>
        <v>1320.6599999999999</v>
      </c>
    </row>
    <row r="77" spans="1:6" s="94" customFormat="1" ht="47.25" hidden="1">
      <c r="A77" s="18" t="s">
        <v>748</v>
      </c>
      <c r="B77" s="8" t="s">
        <v>21</v>
      </c>
      <c r="C77" s="8" t="s">
        <v>29</v>
      </c>
      <c r="D77" s="8" t="s">
        <v>78</v>
      </c>
      <c r="E77" s="8" t="s">
        <v>749</v>
      </c>
      <c r="F77" s="40"/>
    </row>
    <row r="78" spans="1:6" s="94" customFormat="1" ht="47.25" hidden="1">
      <c r="A78" s="18" t="s">
        <v>750</v>
      </c>
      <c r="B78" s="8" t="s">
        <v>21</v>
      </c>
      <c r="C78" s="8" t="s">
        <v>29</v>
      </c>
      <c r="D78" s="8" t="s">
        <v>78</v>
      </c>
      <c r="E78" s="8" t="s">
        <v>751</v>
      </c>
      <c r="F78" s="93"/>
    </row>
    <row r="79" spans="1:6" s="94" customFormat="1" ht="15.75">
      <c r="A79" s="9" t="s">
        <v>88</v>
      </c>
      <c r="B79" s="8" t="s">
        <v>21</v>
      </c>
      <c r="C79" s="8" t="s">
        <v>29</v>
      </c>
      <c r="D79" s="8" t="s">
        <v>78</v>
      </c>
      <c r="E79" s="8" t="s">
        <v>97</v>
      </c>
      <c r="F79" s="93">
        <f>F80</f>
        <v>28</v>
      </c>
    </row>
    <row r="80" spans="1:6" s="94" customFormat="1" ht="15.75">
      <c r="A80" s="9" t="s">
        <v>502</v>
      </c>
      <c r="B80" s="8" t="s">
        <v>21</v>
      </c>
      <c r="C80" s="8" t="s">
        <v>29</v>
      </c>
      <c r="D80" s="8" t="s">
        <v>78</v>
      </c>
      <c r="E80" s="8" t="s">
        <v>91</v>
      </c>
      <c r="F80" s="93">
        <f>'Пр.№6 ведомственная'!I21</f>
        <v>28</v>
      </c>
    </row>
    <row r="81" spans="1:6" s="94" customFormat="1" ht="31.5" hidden="1">
      <c r="A81" s="18" t="s">
        <v>752</v>
      </c>
      <c r="B81" s="8" t="s">
        <v>21</v>
      </c>
      <c r="C81" s="8" t="s">
        <v>29</v>
      </c>
      <c r="D81" s="8" t="s">
        <v>78</v>
      </c>
      <c r="E81" s="8" t="s">
        <v>753</v>
      </c>
      <c r="F81" s="93"/>
    </row>
    <row r="82" spans="1:6" s="94" customFormat="1" ht="15.75" hidden="1">
      <c r="A82" s="9" t="s">
        <v>754</v>
      </c>
      <c r="B82" s="8" t="s">
        <v>21</v>
      </c>
      <c r="C82" s="8" t="s">
        <v>29</v>
      </c>
      <c r="D82" s="8" t="s">
        <v>78</v>
      </c>
      <c r="E82" s="8" t="s">
        <v>755</v>
      </c>
      <c r="F82" s="93"/>
    </row>
    <row r="83" spans="1:6" s="94" customFormat="1" ht="15.75" hidden="1">
      <c r="A83" s="18" t="s">
        <v>756</v>
      </c>
      <c r="B83" s="8" t="s">
        <v>21</v>
      </c>
      <c r="C83" s="8" t="s">
        <v>29</v>
      </c>
      <c r="D83" s="8" t="s">
        <v>78</v>
      </c>
      <c r="E83" s="8" t="s">
        <v>757</v>
      </c>
      <c r="F83" s="93"/>
    </row>
    <row r="84" spans="1:6" s="94" customFormat="1" ht="31.5" hidden="1">
      <c r="A84" s="107" t="s">
        <v>760</v>
      </c>
      <c r="B84" s="100" t="s">
        <v>21</v>
      </c>
      <c r="C84" s="100" t="s">
        <v>48</v>
      </c>
      <c r="D84" s="100"/>
      <c r="E84" s="100"/>
      <c r="F84" s="93">
        <f aca="true" t="shared" si="0" ref="F84:F89">F85</f>
        <v>0</v>
      </c>
    </row>
    <row r="85" spans="1:6" s="94" customFormat="1" ht="15.75" hidden="1">
      <c r="A85" s="7" t="s">
        <v>73</v>
      </c>
      <c r="B85" s="42" t="s">
        <v>21</v>
      </c>
      <c r="C85" s="42" t="s">
        <v>48</v>
      </c>
      <c r="D85" s="42" t="s">
        <v>761</v>
      </c>
      <c r="E85" s="42"/>
      <c r="F85" s="93">
        <f t="shared" si="0"/>
        <v>0</v>
      </c>
    </row>
    <row r="86" spans="1:6" s="94" customFormat="1" ht="15.75" hidden="1">
      <c r="A86" s="7" t="s">
        <v>93</v>
      </c>
      <c r="B86" s="42" t="s">
        <v>21</v>
      </c>
      <c r="C86" s="42" t="s">
        <v>48</v>
      </c>
      <c r="D86" s="42" t="s">
        <v>762</v>
      </c>
      <c r="E86" s="42"/>
      <c r="F86" s="93">
        <f t="shared" si="0"/>
        <v>0</v>
      </c>
    </row>
    <row r="87" spans="1:6" s="94" customFormat="1" ht="31.5" hidden="1">
      <c r="A87" s="108" t="s">
        <v>763</v>
      </c>
      <c r="B87" s="42" t="s">
        <v>21</v>
      </c>
      <c r="C87" s="42" t="s">
        <v>48</v>
      </c>
      <c r="D87" s="6" t="s">
        <v>764</v>
      </c>
      <c r="E87" s="6"/>
      <c r="F87" s="93">
        <f>F88+F91</f>
        <v>0</v>
      </c>
    </row>
    <row r="88" spans="1:6" s="94" customFormat="1" ht="31.5" hidden="1">
      <c r="A88" s="7" t="s">
        <v>84</v>
      </c>
      <c r="B88" s="42" t="s">
        <v>21</v>
      </c>
      <c r="C88" s="42" t="s">
        <v>48</v>
      </c>
      <c r="D88" s="6" t="s">
        <v>764</v>
      </c>
      <c r="E88" s="42" t="s">
        <v>85</v>
      </c>
      <c r="F88" s="93">
        <f t="shared" si="0"/>
        <v>0</v>
      </c>
    </row>
    <row r="89" spans="1:6" s="94" customFormat="1" ht="47.25" hidden="1">
      <c r="A89" s="7" t="s">
        <v>86</v>
      </c>
      <c r="B89" s="42" t="s">
        <v>21</v>
      </c>
      <c r="C89" s="42" t="s">
        <v>48</v>
      </c>
      <c r="D89" s="6" t="s">
        <v>764</v>
      </c>
      <c r="E89" s="42" t="s">
        <v>87</v>
      </c>
      <c r="F89" s="93">
        <f t="shared" si="0"/>
        <v>0</v>
      </c>
    </row>
    <row r="90" spans="1:6" s="94" customFormat="1" ht="47.25" hidden="1">
      <c r="A90" s="7" t="s">
        <v>750</v>
      </c>
      <c r="B90" s="42" t="s">
        <v>21</v>
      </c>
      <c r="C90" s="42" t="s">
        <v>48</v>
      </c>
      <c r="D90" s="6" t="s">
        <v>764</v>
      </c>
      <c r="E90" s="42" t="s">
        <v>751</v>
      </c>
      <c r="F90" s="93">
        <v>0</v>
      </c>
    </row>
    <row r="91" spans="1:6" s="94" customFormat="1" ht="15.75" hidden="1">
      <c r="A91" s="9" t="s">
        <v>88</v>
      </c>
      <c r="B91" s="42" t="s">
        <v>21</v>
      </c>
      <c r="C91" s="42" t="s">
        <v>48</v>
      </c>
      <c r="D91" s="6" t="s">
        <v>764</v>
      </c>
      <c r="E91" s="42" t="s">
        <v>97</v>
      </c>
      <c r="F91" s="93">
        <f>F92</f>
        <v>0</v>
      </c>
    </row>
    <row r="92" spans="1:6" s="94" customFormat="1" ht="15.75" hidden="1">
      <c r="A92" s="9" t="s">
        <v>90</v>
      </c>
      <c r="B92" s="42" t="s">
        <v>21</v>
      </c>
      <c r="C92" s="42" t="s">
        <v>48</v>
      </c>
      <c r="D92" s="6" t="s">
        <v>764</v>
      </c>
      <c r="E92" s="42" t="s">
        <v>91</v>
      </c>
      <c r="F92" s="93">
        <f>F93</f>
        <v>0</v>
      </c>
    </row>
    <row r="93" spans="1:6" s="94" customFormat="1" ht="15.75" hidden="1">
      <c r="A93" s="7" t="s">
        <v>756</v>
      </c>
      <c r="B93" s="42" t="s">
        <v>21</v>
      </c>
      <c r="C93" s="42" t="s">
        <v>48</v>
      </c>
      <c r="D93" s="6" t="s">
        <v>764</v>
      </c>
      <c r="E93" s="42" t="s">
        <v>757</v>
      </c>
      <c r="F93" s="93"/>
    </row>
    <row r="94" spans="1:6" s="94" customFormat="1" ht="15.75">
      <c r="A94" s="62" t="s">
        <v>32</v>
      </c>
      <c r="B94" s="105" t="s">
        <v>21</v>
      </c>
      <c r="C94" s="105" t="s">
        <v>33</v>
      </c>
      <c r="D94" s="105"/>
      <c r="E94" s="105"/>
      <c r="F94" s="98">
        <f>F95+F99+F127+F107+F123</f>
        <v>15429.939999999999</v>
      </c>
    </row>
    <row r="95" spans="1:6" s="94" customFormat="1" ht="63">
      <c r="A95" s="9" t="s">
        <v>107</v>
      </c>
      <c r="B95" s="8" t="s">
        <v>21</v>
      </c>
      <c r="C95" s="8" t="s">
        <v>33</v>
      </c>
      <c r="D95" s="8" t="s">
        <v>108</v>
      </c>
      <c r="E95" s="8"/>
      <c r="F95" s="93">
        <f>F97</f>
        <v>100</v>
      </c>
    </row>
    <row r="96" spans="1:6" s="94" customFormat="1" ht="31.5">
      <c r="A96" s="9" t="s">
        <v>109</v>
      </c>
      <c r="B96" s="8" t="s">
        <v>21</v>
      </c>
      <c r="C96" s="8" t="s">
        <v>33</v>
      </c>
      <c r="D96" s="8" t="s">
        <v>110</v>
      </c>
      <c r="E96" s="8"/>
      <c r="F96" s="93">
        <f>F97</f>
        <v>100</v>
      </c>
    </row>
    <row r="97" spans="1:6" s="94" customFormat="1" ht="15.75">
      <c r="A97" s="9" t="s">
        <v>88</v>
      </c>
      <c r="B97" s="8" t="s">
        <v>21</v>
      </c>
      <c r="C97" s="8" t="s">
        <v>33</v>
      </c>
      <c r="D97" s="8" t="s">
        <v>110</v>
      </c>
      <c r="E97" s="8" t="s">
        <v>97</v>
      </c>
      <c r="F97" s="93">
        <f>F98</f>
        <v>100</v>
      </c>
    </row>
    <row r="98" spans="1:6" s="94" customFormat="1" ht="63">
      <c r="A98" s="9" t="s">
        <v>130</v>
      </c>
      <c r="B98" s="8" t="s">
        <v>21</v>
      </c>
      <c r="C98" s="8" t="s">
        <v>33</v>
      </c>
      <c r="D98" s="8" t="s">
        <v>110</v>
      </c>
      <c r="E98" s="8" t="s">
        <v>112</v>
      </c>
      <c r="F98" s="93">
        <f>'Пр.№6 ведомственная'!I58</f>
        <v>100</v>
      </c>
    </row>
    <row r="99" spans="1:6" s="94" customFormat="1" ht="47.25">
      <c r="A99" s="9" t="s">
        <v>113</v>
      </c>
      <c r="B99" s="8" t="s">
        <v>21</v>
      </c>
      <c r="C99" s="8" t="s">
        <v>33</v>
      </c>
      <c r="D99" s="8" t="s">
        <v>114</v>
      </c>
      <c r="E99" s="8"/>
      <c r="F99" s="93">
        <f>F100</f>
        <v>654</v>
      </c>
    </row>
    <row r="100" spans="1:6" s="94" customFormat="1" ht="31.5">
      <c r="A100" s="9" t="s">
        <v>109</v>
      </c>
      <c r="B100" s="8" t="s">
        <v>21</v>
      </c>
      <c r="C100" s="8" t="s">
        <v>33</v>
      </c>
      <c r="D100" s="8" t="s">
        <v>115</v>
      </c>
      <c r="E100" s="8"/>
      <c r="F100" s="93">
        <f>F104+F101</f>
        <v>654</v>
      </c>
    </row>
    <row r="101" spans="1:6" s="94" customFormat="1" ht="94.5">
      <c r="A101" s="9" t="s">
        <v>80</v>
      </c>
      <c r="B101" s="8" t="s">
        <v>21</v>
      </c>
      <c r="C101" s="8" t="s">
        <v>33</v>
      </c>
      <c r="D101" s="8" t="s">
        <v>115</v>
      </c>
      <c r="E101" s="8" t="s">
        <v>81</v>
      </c>
      <c r="F101" s="93">
        <f>F102</f>
        <v>159.7</v>
      </c>
    </row>
    <row r="102" spans="1:6" s="94" customFormat="1" ht="31.5">
      <c r="A102" s="9" t="s">
        <v>82</v>
      </c>
      <c r="B102" s="8" t="s">
        <v>21</v>
      </c>
      <c r="C102" s="8" t="s">
        <v>33</v>
      </c>
      <c r="D102" s="8" t="s">
        <v>115</v>
      </c>
      <c r="E102" s="8" t="s">
        <v>83</v>
      </c>
      <c r="F102" s="93">
        <f>'Пр.№6 ведомственная'!I62</f>
        <v>159.7</v>
      </c>
    </row>
    <row r="103" spans="1:6" s="94" customFormat="1" ht="47.25" hidden="1">
      <c r="A103" s="9" t="s">
        <v>744</v>
      </c>
      <c r="B103" s="8" t="s">
        <v>21</v>
      </c>
      <c r="C103" s="8" t="s">
        <v>33</v>
      </c>
      <c r="D103" s="8" t="s">
        <v>115</v>
      </c>
      <c r="E103" s="8" t="s">
        <v>745</v>
      </c>
      <c r="F103" s="93"/>
    </row>
    <row r="104" spans="1:6" s="94" customFormat="1" ht="31.5">
      <c r="A104" s="9" t="s">
        <v>84</v>
      </c>
      <c r="B104" s="8" t="s">
        <v>21</v>
      </c>
      <c r="C104" s="8" t="s">
        <v>33</v>
      </c>
      <c r="D104" s="8" t="s">
        <v>115</v>
      </c>
      <c r="E104" s="8" t="s">
        <v>85</v>
      </c>
      <c r="F104" s="93">
        <f>F105</f>
        <v>494.3</v>
      </c>
    </row>
    <row r="105" spans="1:6" s="94" customFormat="1" ht="47.25">
      <c r="A105" s="9" t="s">
        <v>86</v>
      </c>
      <c r="B105" s="8" t="s">
        <v>21</v>
      </c>
      <c r="C105" s="8" t="s">
        <v>33</v>
      </c>
      <c r="D105" s="8" t="s">
        <v>115</v>
      </c>
      <c r="E105" s="8" t="s">
        <v>87</v>
      </c>
      <c r="F105" s="93">
        <f>'Пр.№6 ведомственная'!I64</f>
        <v>494.3</v>
      </c>
    </row>
    <row r="106" spans="1:6" s="94" customFormat="1" ht="47.25" hidden="1">
      <c r="A106" s="18" t="s">
        <v>748</v>
      </c>
      <c r="B106" s="8" t="s">
        <v>21</v>
      </c>
      <c r="C106" s="8" t="s">
        <v>33</v>
      </c>
      <c r="D106" s="8" t="s">
        <v>115</v>
      </c>
      <c r="E106" s="8" t="s">
        <v>749</v>
      </c>
      <c r="F106" s="93"/>
    </row>
    <row r="107" spans="1:6" s="94" customFormat="1" ht="110.25">
      <c r="A107" s="9" t="s">
        <v>767</v>
      </c>
      <c r="B107" s="42" t="s">
        <v>21</v>
      </c>
      <c r="C107" s="42" t="s">
        <v>33</v>
      </c>
      <c r="D107" s="6" t="s">
        <v>117</v>
      </c>
      <c r="E107" s="42"/>
      <c r="F107" s="92">
        <f>F113+F108+F118</f>
        <v>80</v>
      </c>
    </row>
    <row r="108" spans="1:6" s="94" customFormat="1" ht="94.5">
      <c r="A108" s="9" t="s">
        <v>118</v>
      </c>
      <c r="B108" s="42" t="s">
        <v>21</v>
      </c>
      <c r="C108" s="42" t="s">
        <v>33</v>
      </c>
      <c r="D108" s="43" t="s">
        <v>119</v>
      </c>
      <c r="E108" s="42"/>
      <c r="F108" s="92">
        <f>F109</f>
        <v>15</v>
      </c>
    </row>
    <row r="109" spans="1:6" s="94" customFormat="1" ht="31.5">
      <c r="A109" s="9" t="s">
        <v>109</v>
      </c>
      <c r="B109" s="42" t="s">
        <v>21</v>
      </c>
      <c r="C109" s="42" t="s">
        <v>33</v>
      </c>
      <c r="D109" s="6" t="s">
        <v>120</v>
      </c>
      <c r="E109" s="42"/>
      <c r="F109" s="92">
        <f>F110</f>
        <v>15</v>
      </c>
    </row>
    <row r="110" spans="1:6" s="94" customFormat="1" ht="31.5">
      <c r="A110" s="18" t="s">
        <v>84</v>
      </c>
      <c r="B110" s="42" t="s">
        <v>21</v>
      </c>
      <c r="C110" s="42" t="s">
        <v>33</v>
      </c>
      <c r="D110" s="6" t="s">
        <v>120</v>
      </c>
      <c r="E110" s="42" t="s">
        <v>85</v>
      </c>
      <c r="F110" s="92">
        <f>F111</f>
        <v>15</v>
      </c>
    </row>
    <row r="111" spans="1:6" s="94" customFormat="1" ht="47.25">
      <c r="A111" s="18" t="s">
        <v>86</v>
      </c>
      <c r="B111" s="42" t="s">
        <v>21</v>
      </c>
      <c r="C111" s="42" t="s">
        <v>33</v>
      </c>
      <c r="D111" s="6" t="s">
        <v>120</v>
      </c>
      <c r="E111" s="42" t="s">
        <v>87</v>
      </c>
      <c r="F111" s="92">
        <f>'Пр.№6 ведомственная'!I69</f>
        <v>15</v>
      </c>
    </row>
    <row r="112" spans="1:6" s="94" customFormat="1" ht="47.25" hidden="1">
      <c r="A112" s="18" t="s">
        <v>750</v>
      </c>
      <c r="B112" s="42" t="s">
        <v>21</v>
      </c>
      <c r="C112" s="42" t="s">
        <v>33</v>
      </c>
      <c r="D112" s="6" t="s">
        <v>120</v>
      </c>
      <c r="E112" s="42" t="s">
        <v>751</v>
      </c>
      <c r="F112" s="92"/>
    </row>
    <row r="113" spans="1:6" s="94" customFormat="1" ht="78.75">
      <c r="A113" s="9" t="s">
        <v>121</v>
      </c>
      <c r="B113" s="42" t="s">
        <v>21</v>
      </c>
      <c r="C113" s="42" t="s">
        <v>33</v>
      </c>
      <c r="D113" s="43" t="s">
        <v>122</v>
      </c>
      <c r="E113" s="42"/>
      <c r="F113" s="92">
        <f>F114</f>
        <v>50</v>
      </c>
    </row>
    <row r="114" spans="1:6" s="94" customFormat="1" ht="31.5">
      <c r="A114" s="9" t="s">
        <v>109</v>
      </c>
      <c r="B114" s="42" t="s">
        <v>21</v>
      </c>
      <c r="C114" s="42" t="s">
        <v>33</v>
      </c>
      <c r="D114" s="6" t="s">
        <v>123</v>
      </c>
      <c r="E114" s="42"/>
      <c r="F114" s="92">
        <f>F115</f>
        <v>50</v>
      </c>
    </row>
    <row r="115" spans="1:6" s="94" customFormat="1" ht="31.5">
      <c r="A115" s="18" t="s">
        <v>84</v>
      </c>
      <c r="B115" s="42" t="s">
        <v>21</v>
      </c>
      <c r="C115" s="42" t="s">
        <v>33</v>
      </c>
      <c r="D115" s="6" t="s">
        <v>123</v>
      </c>
      <c r="E115" s="42" t="s">
        <v>85</v>
      </c>
      <c r="F115" s="92">
        <f>F116</f>
        <v>50</v>
      </c>
    </row>
    <row r="116" spans="1:6" s="94" customFormat="1" ht="47.25">
      <c r="A116" s="18" t="s">
        <v>86</v>
      </c>
      <c r="B116" s="42" t="s">
        <v>21</v>
      </c>
      <c r="C116" s="42" t="s">
        <v>33</v>
      </c>
      <c r="D116" s="6" t="s">
        <v>123</v>
      </c>
      <c r="E116" s="42" t="s">
        <v>87</v>
      </c>
      <c r="F116" s="92">
        <f>'Пр.№6 ведомственная'!I73</f>
        <v>50</v>
      </c>
    </row>
    <row r="117" spans="1:6" s="94" customFormat="1" ht="47.25" hidden="1">
      <c r="A117" s="18" t="s">
        <v>750</v>
      </c>
      <c r="B117" s="42" t="s">
        <v>21</v>
      </c>
      <c r="C117" s="42" t="s">
        <v>33</v>
      </c>
      <c r="D117" s="6" t="s">
        <v>123</v>
      </c>
      <c r="E117" s="42" t="s">
        <v>751</v>
      </c>
      <c r="F117" s="92"/>
    </row>
    <row r="118" spans="1:6" s="94" customFormat="1" ht="47.25">
      <c r="A118" s="18" t="s">
        <v>124</v>
      </c>
      <c r="B118" s="42" t="s">
        <v>21</v>
      </c>
      <c r="C118" s="42" t="s">
        <v>33</v>
      </c>
      <c r="D118" s="6" t="s">
        <v>125</v>
      </c>
      <c r="E118" s="42"/>
      <c r="F118" s="92">
        <f>F119</f>
        <v>15</v>
      </c>
    </row>
    <row r="119" spans="1:6" s="94" customFormat="1" ht="31.5">
      <c r="A119" s="9" t="s">
        <v>109</v>
      </c>
      <c r="B119" s="42" t="s">
        <v>21</v>
      </c>
      <c r="C119" s="42" t="s">
        <v>33</v>
      </c>
      <c r="D119" s="6" t="s">
        <v>126</v>
      </c>
      <c r="E119" s="42"/>
      <c r="F119" s="92">
        <f>F120</f>
        <v>15</v>
      </c>
    </row>
    <row r="120" spans="1:6" s="94" customFormat="1" ht="31.5">
      <c r="A120" s="18" t="s">
        <v>84</v>
      </c>
      <c r="B120" s="42" t="s">
        <v>21</v>
      </c>
      <c r="C120" s="42" t="s">
        <v>33</v>
      </c>
      <c r="D120" s="6" t="s">
        <v>126</v>
      </c>
      <c r="E120" s="42" t="s">
        <v>85</v>
      </c>
      <c r="F120" s="92">
        <f>F121</f>
        <v>15</v>
      </c>
    </row>
    <row r="121" spans="1:6" s="94" customFormat="1" ht="47.25">
      <c r="A121" s="18" t="s">
        <v>86</v>
      </c>
      <c r="B121" s="42" t="s">
        <v>21</v>
      </c>
      <c r="C121" s="42" t="s">
        <v>33</v>
      </c>
      <c r="D121" s="6" t="s">
        <v>126</v>
      </c>
      <c r="E121" s="42" t="s">
        <v>87</v>
      </c>
      <c r="F121" s="92">
        <f>'Пр.№6 ведомственная'!I77</f>
        <v>15</v>
      </c>
    </row>
    <row r="122" spans="1:6" s="94" customFormat="1" ht="47.25" hidden="1">
      <c r="A122" s="18" t="s">
        <v>750</v>
      </c>
      <c r="B122" s="42" t="s">
        <v>21</v>
      </c>
      <c r="C122" s="42" t="s">
        <v>33</v>
      </c>
      <c r="D122" s="6" t="s">
        <v>126</v>
      </c>
      <c r="E122" s="42" t="s">
        <v>751</v>
      </c>
      <c r="F122" s="92"/>
    </row>
    <row r="123" spans="1:6" s="94" customFormat="1" ht="47.25">
      <c r="A123" s="15" t="s">
        <v>127</v>
      </c>
      <c r="B123" s="42" t="s">
        <v>21</v>
      </c>
      <c r="C123" s="42" t="s">
        <v>33</v>
      </c>
      <c r="D123" s="43" t="s">
        <v>128</v>
      </c>
      <c r="E123" s="44"/>
      <c r="F123" s="92">
        <f>F124</f>
        <v>100</v>
      </c>
    </row>
    <row r="124" spans="1:6" s="94" customFormat="1" ht="31.5">
      <c r="A124" s="18" t="s">
        <v>109</v>
      </c>
      <c r="B124" s="42" t="s">
        <v>21</v>
      </c>
      <c r="C124" s="42" t="s">
        <v>33</v>
      </c>
      <c r="D124" s="16" t="s">
        <v>129</v>
      </c>
      <c r="E124" s="44"/>
      <c r="F124" s="92">
        <f>F125</f>
        <v>100</v>
      </c>
    </row>
    <row r="125" spans="1:6" s="94" customFormat="1" ht="15.75">
      <c r="A125" s="9" t="s">
        <v>88</v>
      </c>
      <c r="B125" s="42" t="s">
        <v>21</v>
      </c>
      <c r="C125" s="42" t="s">
        <v>33</v>
      </c>
      <c r="D125" s="16" t="s">
        <v>129</v>
      </c>
      <c r="E125" s="44" t="s">
        <v>97</v>
      </c>
      <c r="F125" s="92">
        <f>F126</f>
        <v>100</v>
      </c>
    </row>
    <row r="126" spans="1:6" s="94" customFormat="1" ht="63">
      <c r="A126" s="9" t="s">
        <v>130</v>
      </c>
      <c r="B126" s="42" t="s">
        <v>21</v>
      </c>
      <c r="C126" s="42" t="s">
        <v>33</v>
      </c>
      <c r="D126" s="16" t="s">
        <v>129</v>
      </c>
      <c r="E126" s="44" t="s">
        <v>112</v>
      </c>
      <c r="F126" s="92">
        <f>'Пр.№6 ведомственная'!I81</f>
        <v>100</v>
      </c>
    </row>
    <row r="127" spans="1:6" s="94" customFormat="1" ht="15.75">
      <c r="A127" s="9" t="s">
        <v>73</v>
      </c>
      <c r="B127" s="8" t="s">
        <v>21</v>
      </c>
      <c r="C127" s="8" t="s">
        <v>33</v>
      </c>
      <c r="D127" s="8" t="s">
        <v>74</v>
      </c>
      <c r="E127" s="8"/>
      <c r="F127" s="93">
        <f>F128+F148</f>
        <v>14495.939999999999</v>
      </c>
    </row>
    <row r="128" spans="1:6" s="94" customFormat="1" ht="31.5">
      <c r="A128" s="9" t="s">
        <v>131</v>
      </c>
      <c r="B128" s="8" t="s">
        <v>21</v>
      </c>
      <c r="C128" s="8" t="s">
        <v>33</v>
      </c>
      <c r="D128" s="8" t="s">
        <v>132</v>
      </c>
      <c r="E128" s="105"/>
      <c r="F128" s="92">
        <f>F134+F137+F140+F143+F129</f>
        <v>3856.2999999999997</v>
      </c>
    </row>
    <row r="129" spans="1:6" s="94" customFormat="1" ht="47.25" hidden="1">
      <c r="A129" s="18" t="s">
        <v>133</v>
      </c>
      <c r="B129" s="8" t="s">
        <v>21</v>
      </c>
      <c r="C129" s="8" t="s">
        <v>33</v>
      </c>
      <c r="D129" s="8" t="s">
        <v>134</v>
      </c>
      <c r="E129" s="105"/>
      <c r="F129" s="92">
        <f>F130+F132</f>
        <v>0</v>
      </c>
    </row>
    <row r="130" spans="1:6" s="94" customFormat="1" ht="94.5" hidden="1">
      <c r="A130" s="18" t="s">
        <v>80</v>
      </c>
      <c r="B130" s="8" t="s">
        <v>21</v>
      </c>
      <c r="C130" s="8" t="s">
        <v>33</v>
      </c>
      <c r="D130" s="8" t="s">
        <v>134</v>
      </c>
      <c r="E130" s="8" t="s">
        <v>81</v>
      </c>
      <c r="F130" s="92">
        <f>F131</f>
        <v>0</v>
      </c>
    </row>
    <row r="131" spans="1:6" s="94" customFormat="1" ht="31.5" hidden="1">
      <c r="A131" s="18" t="s">
        <v>82</v>
      </c>
      <c r="B131" s="8" t="s">
        <v>21</v>
      </c>
      <c r="C131" s="8" t="s">
        <v>33</v>
      </c>
      <c r="D131" s="8" t="s">
        <v>134</v>
      </c>
      <c r="E131" s="8" t="s">
        <v>83</v>
      </c>
      <c r="F131" s="92"/>
    </row>
    <row r="132" spans="1:6" s="94" customFormat="1" ht="31.5" hidden="1">
      <c r="A132" s="18" t="s">
        <v>84</v>
      </c>
      <c r="B132" s="8" t="s">
        <v>21</v>
      </c>
      <c r="C132" s="8" t="s">
        <v>33</v>
      </c>
      <c r="D132" s="8" t="s">
        <v>134</v>
      </c>
      <c r="E132" s="8" t="s">
        <v>85</v>
      </c>
      <c r="F132" s="92">
        <f>F133</f>
        <v>0</v>
      </c>
    </row>
    <row r="133" spans="1:6" s="94" customFormat="1" ht="47.25" hidden="1">
      <c r="A133" s="18" t="s">
        <v>86</v>
      </c>
      <c r="B133" s="8" t="s">
        <v>21</v>
      </c>
      <c r="C133" s="8" t="s">
        <v>33</v>
      </c>
      <c r="D133" s="8" t="s">
        <v>134</v>
      </c>
      <c r="E133" s="8" t="s">
        <v>87</v>
      </c>
      <c r="F133" s="92"/>
    </row>
    <row r="134" spans="1:7" s="94" customFormat="1" ht="63">
      <c r="A134" s="7" t="s">
        <v>136</v>
      </c>
      <c r="B134" s="8" t="s">
        <v>21</v>
      </c>
      <c r="C134" s="8" t="s">
        <v>33</v>
      </c>
      <c r="D134" s="8" t="s">
        <v>137</v>
      </c>
      <c r="E134" s="8"/>
      <c r="F134" s="93">
        <f>F135</f>
        <v>497.3</v>
      </c>
      <c r="G134" s="249"/>
    </row>
    <row r="135" spans="1:6" s="94" customFormat="1" ht="94.5">
      <c r="A135" s="9" t="s">
        <v>80</v>
      </c>
      <c r="B135" s="8" t="s">
        <v>21</v>
      </c>
      <c r="C135" s="8" t="s">
        <v>33</v>
      </c>
      <c r="D135" s="8" t="s">
        <v>137</v>
      </c>
      <c r="E135" s="8" t="s">
        <v>81</v>
      </c>
      <c r="F135" s="93">
        <f>F136</f>
        <v>497.3</v>
      </c>
    </row>
    <row r="136" spans="1:6" s="94" customFormat="1" ht="31.5">
      <c r="A136" s="9" t="s">
        <v>82</v>
      </c>
      <c r="B136" s="8" t="s">
        <v>21</v>
      </c>
      <c r="C136" s="8" t="s">
        <v>33</v>
      </c>
      <c r="D136" s="8" t="s">
        <v>137</v>
      </c>
      <c r="E136" s="8" t="s">
        <v>83</v>
      </c>
      <c r="F136" s="93">
        <f>'Пр.№6 ведомственная'!I91</f>
        <v>497.3</v>
      </c>
    </row>
    <row r="137" spans="1:6" s="94" customFormat="1" ht="47.25">
      <c r="A137" s="46" t="s">
        <v>139</v>
      </c>
      <c r="B137" s="16" t="s">
        <v>21</v>
      </c>
      <c r="C137" s="16" t="s">
        <v>33</v>
      </c>
      <c r="D137" s="16" t="s">
        <v>140</v>
      </c>
      <c r="E137" s="16"/>
      <c r="F137" s="92">
        <f>F138</f>
        <v>36</v>
      </c>
    </row>
    <row r="138" spans="1:6" s="94" customFormat="1" ht="31.5">
      <c r="A138" s="18" t="s">
        <v>84</v>
      </c>
      <c r="B138" s="16" t="s">
        <v>21</v>
      </c>
      <c r="C138" s="16" t="s">
        <v>33</v>
      </c>
      <c r="D138" s="16" t="s">
        <v>140</v>
      </c>
      <c r="E138" s="16" t="s">
        <v>85</v>
      </c>
      <c r="F138" s="92">
        <f>F139</f>
        <v>36</v>
      </c>
    </row>
    <row r="139" spans="1:6" s="94" customFormat="1" ht="47.25">
      <c r="A139" s="18" t="s">
        <v>86</v>
      </c>
      <c r="B139" s="16" t="s">
        <v>21</v>
      </c>
      <c r="C139" s="16" t="s">
        <v>33</v>
      </c>
      <c r="D139" s="16" t="s">
        <v>140</v>
      </c>
      <c r="E139" s="16" t="s">
        <v>87</v>
      </c>
      <c r="F139" s="92">
        <f>'Пр.№6 ведомственная'!I94</f>
        <v>36</v>
      </c>
    </row>
    <row r="140" spans="1:6" s="94" customFormat="1" ht="63">
      <c r="A140" s="7" t="s">
        <v>143</v>
      </c>
      <c r="B140" s="8" t="s">
        <v>21</v>
      </c>
      <c r="C140" s="8" t="s">
        <v>33</v>
      </c>
      <c r="D140" s="8" t="s">
        <v>144</v>
      </c>
      <c r="E140" s="8"/>
      <c r="F140" s="93">
        <f>SUM(F141:F141)</f>
        <v>1752.9</v>
      </c>
    </row>
    <row r="141" spans="1:6" s="94" customFormat="1" ht="94.5">
      <c r="A141" s="9" t="s">
        <v>80</v>
      </c>
      <c r="B141" s="8" t="s">
        <v>21</v>
      </c>
      <c r="C141" s="8" t="s">
        <v>33</v>
      </c>
      <c r="D141" s="8" t="s">
        <v>144</v>
      </c>
      <c r="E141" s="8" t="s">
        <v>81</v>
      </c>
      <c r="F141" s="93">
        <f>F142</f>
        <v>1752.9</v>
      </c>
    </row>
    <row r="142" spans="1:6" s="94" customFormat="1" ht="31.5">
      <c r="A142" s="9" t="s">
        <v>82</v>
      </c>
      <c r="B142" s="8" t="s">
        <v>21</v>
      </c>
      <c r="C142" s="8" t="s">
        <v>33</v>
      </c>
      <c r="D142" s="8" t="s">
        <v>144</v>
      </c>
      <c r="E142" s="8" t="s">
        <v>83</v>
      </c>
      <c r="F142" s="93">
        <f>'Пр.№6 ведомственная'!I100</f>
        <v>1752.9</v>
      </c>
    </row>
    <row r="143" spans="1:6" s="94" customFormat="1" ht="47.25">
      <c r="A143" s="7" t="s">
        <v>145</v>
      </c>
      <c r="B143" s="8" t="s">
        <v>21</v>
      </c>
      <c r="C143" s="8" t="s">
        <v>33</v>
      </c>
      <c r="D143" s="8" t="s">
        <v>146</v>
      </c>
      <c r="E143" s="8"/>
      <c r="F143" s="93">
        <f>F144+F146</f>
        <v>1570.1</v>
      </c>
    </row>
    <row r="144" spans="1:6" s="94" customFormat="1" ht="94.5">
      <c r="A144" s="9" t="s">
        <v>80</v>
      </c>
      <c r="B144" s="8" t="s">
        <v>21</v>
      </c>
      <c r="C144" s="8" t="s">
        <v>33</v>
      </c>
      <c r="D144" s="8" t="s">
        <v>146</v>
      </c>
      <c r="E144" s="8" t="s">
        <v>81</v>
      </c>
      <c r="F144" s="93">
        <f>F145</f>
        <v>1537</v>
      </c>
    </row>
    <row r="145" spans="1:6" s="94" customFormat="1" ht="31.5">
      <c r="A145" s="9" t="s">
        <v>82</v>
      </c>
      <c r="B145" s="8" t="s">
        <v>21</v>
      </c>
      <c r="C145" s="8" t="s">
        <v>33</v>
      </c>
      <c r="D145" s="8" t="s">
        <v>146</v>
      </c>
      <c r="E145" s="8" t="s">
        <v>83</v>
      </c>
      <c r="F145" s="93">
        <f>'Пр.№6 ведомственная'!I103</f>
        <v>1537</v>
      </c>
    </row>
    <row r="146" spans="1:6" s="94" customFormat="1" ht="31.5">
      <c r="A146" s="9" t="s">
        <v>84</v>
      </c>
      <c r="B146" s="8" t="s">
        <v>21</v>
      </c>
      <c r="C146" s="8" t="s">
        <v>33</v>
      </c>
      <c r="D146" s="8" t="s">
        <v>146</v>
      </c>
      <c r="E146" s="8" t="s">
        <v>85</v>
      </c>
      <c r="F146" s="93">
        <f>F147</f>
        <v>33.1</v>
      </c>
    </row>
    <row r="147" spans="1:6" s="94" customFormat="1" ht="47.25">
      <c r="A147" s="9" t="s">
        <v>86</v>
      </c>
      <c r="B147" s="8" t="s">
        <v>21</v>
      </c>
      <c r="C147" s="8" t="s">
        <v>33</v>
      </c>
      <c r="D147" s="8" t="s">
        <v>146</v>
      </c>
      <c r="E147" s="8" t="s">
        <v>87</v>
      </c>
      <c r="F147" s="93">
        <f>'Пр.№6 ведомственная'!I105</f>
        <v>33.1</v>
      </c>
    </row>
    <row r="148" spans="1:6" s="94" customFormat="1" ht="15.75">
      <c r="A148" s="9" t="s">
        <v>93</v>
      </c>
      <c r="B148" s="8" t="s">
        <v>21</v>
      </c>
      <c r="C148" s="8" t="s">
        <v>33</v>
      </c>
      <c r="D148" s="8" t="s">
        <v>94</v>
      </c>
      <c r="E148" s="8"/>
      <c r="F148" s="93">
        <f>F149+F152+F155+F160</f>
        <v>10639.64</v>
      </c>
    </row>
    <row r="149" spans="1:6" s="94" customFormat="1" ht="63">
      <c r="A149" s="9" t="s">
        <v>343</v>
      </c>
      <c r="B149" s="8" t="s">
        <v>21</v>
      </c>
      <c r="C149" s="8" t="s">
        <v>33</v>
      </c>
      <c r="D149" s="8" t="s">
        <v>344</v>
      </c>
      <c r="E149" s="8"/>
      <c r="F149" s="93">
        <f>F150</f>
        <v>1961.14</v>
      </c>
    </row>
    <row r="150" spans="1:6" s="94" customFormat="1" ht="31.5">
      <c r="A150" s="9" t="s">
        <v>84</v>
      </c>
      <c r="B150" s="8" t="s">
        <v>21</v>
      </c>
      <c r="C150" s="8" t="s">
        <v>33</v>
      </c>
      <c r="D150" s="8" t="s">
        <v>344</v>
      </c>
      <c r="E150" s="8" t="s">
        <v>85</v>
      </c>
      <c r="F150" s="106">
        <f>F151</f>
        <v>1961.14</v>
      </c>
    </row>
    <row r="151" spans="1:6" s="94" customFormat="1" ht="47.25">
      <c r="A151" s="9" t="s">
        <v>86</v>
      </c>
      <c r="B151" s="8" t="s">
        <v>21</v>
      </c>
      <c r="C151" s="8" t="s">
        <v>33</v>
      </c>
      <c r="D151" s="8" t="s">
        <v>344</v>
      </c>
      <c r="E151" s="8" t="s">
        <v>87</v>
      </c>
      <c r="F151" s="106">
        <f>'Пр.№6 ведомственная'!I442</f>
        <v>1961.14</v>
      </c>
    </row>
    <row r="152" spans="1:6" s="94" customFormat="1" ht="31.5">
      <c r="A152" s="9" t="s">
        <v>155</v>
      </c>
      <c r="B152" s="8" t="s">
        <v>21</v>
      </c>
      <c r="C152" s="8" t="s">
        <v>33</v>
      </c>
      <c r="D152" s="8" t="s">
        <v>156</v>
      </c>
      <c r="E152" s="8"/>
      <c r="F152" s="93">
        <f>F153</f>
        <v>5</v>
      </c>
    </row>
    <row r="153" spans="1:6" s="94" customFormat="1" ht="31.5">
      <c r="A153" s="9" t="s">
        <v>84</v>
      </c>
      <c r="B153" s="8" t="s">
        <v>21</v>
      </c>
      <c r="C153" s="8" t="s">
        <v>33</v>
      </c>
      <c r="D153" s="8" t="s">
        <v>156</v>
      </c>
      <c r="E153" s="8" t="s">
        <v>85</v>
      </c>
      <c r="F153" s="93">
        <f>F154</f>
        <v>5</v>
      </c>
    </row>
    <row r="154" spans="1:6" s="94" customFormat="1" ht="47.25">
      <c r="A154" s="9" t="s">
        <v>86</v>
      </c>
      <c r="B154" s="8" t="s">
        <v>21</v>
      </c>
      <c r="C154" s="8" t="s">
        <v>33</v>
      </c>
      <c r="D154" s="8" t="s">
        <v>156</v>
      </c>
      <c r="E154" s="8" t="s">
        <v>87</v>
      </c>
      <c r="F154" s="93">
        <f>'Пр.№6 ведомственная'!I468</f>
        <v>5</v>
      </c>
    </row>
    <row r="155" spans="1:6" s="94" customFormat="1" ht="31.5">
      <c r="A155" s="9" t="s">
        <v>158</v>
      </c>
      <c r="B155" s="8" t="s">
        <v>21</v>
      </c>
      <c r="C155" s="8" t="s">
        <v>33</v>
      </c>
      <c r="D155" s="8" t="s">
        <v>159</v>
      </c>
      <c r="E155" s="8"/>
      <c r="F155" s="93">
        <f>F158+F156</f>
        <v>5899.4</v>
      </c>
    </row>
    <row r="156" spans="1:6" s="94" customFormat="1" ht="94.5">
      <c r="A156" s="9" t="s">
        <v>80</v>
      </c>
      <c r="B156" s="8" t="s">
        <v>21</v>
      </c>
      <c r="C156" s="8" t="s">
        <v>33</v>
      </c>
      <c r="D156" s="8" t="s">
        <v>159</v>
      </c>
      <c r="E156" s="8" t="s">
        <v>81</v>
      </c>
      <c r="F156" s="93">
        <f>F157</f>
        <v>5174.7</v>
      </c>
    </row>
    <row r="157" spans="1:6" s="94" customFormat="1" ht="31.5">
      <c r="A157" s="9" t="s">
        <v>82</v>
      </c>
      <c r="B157" s="8" t="s">
        <v>21</v>
      </c>
      <c r="C157" s="8" t="s">
        <v>33</v>
      </c>
      <c r="D157" s="8" t="s">
        <v>159</v>
      </c>
      <c r="E157" s="8" t="s">
        <v>83</v>
      </c>
      <c r="F157" s="93">
        <f>'Пр.№6 ведомственная'!I121</f>
        <v>5174.7</v>
      </c>
    </row>
    <row r="158" spans="1:6" s="94" customFormat="1" ht="31.5">
      <c r="A158" s="9" t="s">
        <v>84</v>
      </c>
      <c r="B158" s="8" t="s">
        <v>21</v>
      </c>
      <c r="C158" s="8" t="s">
        <v>33</v>
      </c>
      <c r="D158" s="8" t="s">
        <v>159</v>
      </c>
      <c r="E158" s="8" t="s">
        <v>85</v>
      </c>
      <c r="F158" s="106">
        <f>F159</f>
        <v>724.7</v>
      </c>
    </row>
    <row r="159" spans="1:6" s="94" customFormat="1" ht="47.25">
      <c r="A159" s="9" t="s">
        <v>86</v>
      </c>
      <c r="B159" s="8" t="s">
        <v>21</v>
      </c>
      <c r="C159" s="8" t="s">
        <v>33</v>
      </c>
      <c r="D159" s="8" t="s">
        <v>159</v>
      </c>
      <c r="E159" s="8" t="s">
        <v>87</v>
      </c>
      <c r="F159" s="106">
        <f>'Пр.№6 ведомственная'!I123</f>
        <v>724.7</v>
      </c>
    </row>
    <row r="160" spans="1:6" s="94" customFormat="1" ht="47.25">
      <c r="A160" s="9" t="s">
        <v>161</v>
      </c>
      <c r="B160" s="8" t="s">
        <v>21</v>
      </c>
      <c r="C160" s="8" t="s">
        <v>33</v>
      </c>
      <c r="D160" s="8" t="s">
        <v>162</v>
      </c>
      <c r="E160" s="8"/>
      <c r="F160" s="93">
        <f>F161+F164</f>
        <v>2774.1</v>
      </c>
    </row>
    <row r="161" spans="1:6" s="94" customFormat="1" ht="94.5">
      <c r="A161" s="9" t="s">
        <v>80</v>
      </c>
      <c r="B161" s="8" t="s">
        <v>21</v>
      </c>
      <c r="C161" s="8" t="s">
        <v>33</v>
      </c>
      <c r="D161" s="8" t="s">
        <v>162</v>
      </c>
      <c r="E161" s="8" t="s">
        <v>81</v>
      </c>
      <c r="F161" s="106">
        <f>F162</f>
        <v>1952.2</v>
      </c>
    </row>
    <row r="162" spans="1:6" s="94" customFormat="1" ht="31.5">
      <c r="A162" s="9" t="s">
        <v>82</v>
      </c>
      <c r="B162" s="8" t="s">
        <v>21</v>
      </c>
      <c r="C162" s="8" t="s">
        <v>33</v>
      </c>
      <c r="D162" s="8" t="s">
        <v>162</v>
      </c>
      <c r="E162" s="8" t="s">
        <v>83</v>
      </c>
      <c r="F162" s="106">
        <f>'Пр.№6 ведомственная'!I126</f>
        <v>1952.2</v>
      </c>
    </row>
    <row r="163" spans="1:6" s="94" customFormat="1" ht="63">
      <c r="A163" s="18" t="s">
        <v>746</v>
      </c>
      <c r="B163" s="8" t="s">
        <v>21</v>
      </c>
      <c r="C163" s="8" t="s">
        <v>33</v>
      </c>
      <c r="D163" s="8" t="s">
        <v>162</v>
      </c>
      <c r="E163" s="8" t="s">
        <v>747</v>
      </c>
      <c r="F163" s="40">
        <v>452.79</v>
      </c>
    </row>
    <row r="164" spans="1:6" s="94" customFormat="1" ht="31.5">
      <c r="A164" s="9" t="s">
        <v>84</v>
      </c>
      <c r="B164" s="8" t="s">
        <v>21</v>
      </c>
      <c r="C164" s="8" t="s">
        <v>33</v>
      </c>
      <c r="D164" s="8" t="s">
        <v>162</v>
      </c>
      <c r="E164" s="8" t="s">
        <v>85</v>
      </c>
      <c r="F164" s="93">
        <f>F165</f>
        <v>821.9</v>
      </c>
    </row>
    <row r="165" spans="1:6" s="94" customFormat="1" ht="47.25">
      <c r="A165" s="9" t="s">
        <v>86</v>
      </c>
      <c r="B165" s="8" t="s">
        <v>21</v>
      </c>
      <c r="C165" s="8" t="s">
        <v>33</v>
      </c>
      <c r="D165" s="8" t="s">
        <v>162</v>
      </c>
      <c r="E165" s="8" t="s">
        <v>87</v>
      </c>
      <c r="F165" s="106">
        <f>'Пр.№6 ведомственная'!I128</f>
        <v>821.9</v>
      </c>
    </row>
    <row r="166" spans="1:6" s="94" customFormat="1" ht="31.5">
      <c r="A166" s="62" t="s">
        <v>3</v>
      </c>
      <c r="B166" s="105" t="s">
        <v>25</v>
      </c>
      <c r="C166" s="105"/>
      <c r="D166" s="105"/>
      <c r="E166" s="105"/>
      <c r="F166" s="98">
        <f>F167+F181</f>
        <v>6749.4</v>
      </c>
    </row>
    <row r="167" spans="1:6" s="94" customFormat="1" ht="63">
      <c r="A167" s="62" t="s">
        <v>35</v>
      </c>
      <c r="B167" s="105" t="s">
        <v>25</v>
      </c>
      <c r="C167" s="105" t="s">
        <v>36</v>
      </c>
      <c r="D167" s="8"/>
      <c r="E167" s="8"/>
      <c r="F167" s="98">
        <f>F168</f>
        <v>6749.4</v>
      </c>
    </row>
    <row r="168" spans="1:6" s="94" customFormat="1" ht="15.75">
      <c r="A168" s="9" t="s">
        <v>73</v>
      </c>
      <c r="B168" s="8" t="s">
        <v>25</v>
      </c>
      <c r="C168" s="8" t="s">
        <v>36</v>
      </c>
      <c r="D168" s="8" t="s">
        <v>74</v>
      </c>
      <c r="E168" s="8"/>
      <c r="F168" s="93">
        <f>F169</f>
        <v>6749.4</v>
      </c>
    </row>
    <row r="169" spans="1:6" s="94" customFormat="1" ht="15.75">
      <c r="A169" s="9" t="s">
        <v>93</v>
      </c>
      <c r="B169" s="8" t="s">
        <v>25</v>
      </c>
      <c r="C169" s="8" t="s">
        <v>36</v>
      </c>
      <c r="D169" s="8" t="s">
        <v>94</v>
      </c>
      <c r="E169" s="8"/>
      <c r="F169" s="93">
        <f>F173+F170+F178</f>
        <v>6749.4</v>
      </c>
    </row>
    <row r="170" spans="1:6" s="94" customFormat="1" ht="47.25">
      <c r="A170" s="9" t="s">
        <v>170</v>
      </c>
      <c r="B170" s="8" t="s">
        <v>25</v>
      </c>
      <c r="C170" s="8" t="s">
        <v>36</v>
      </c>
      <c r="D170" s="8" t="s">
        <v>171</v>
      </c>
      <c r="E170" s="8"/>
      <c r="F170" s="93">
        <f>F171</f>
        <v>1908.4</v>
      </c>
    </row>
    <row r="171" spans="1:6" s="94" customFormat="1" ht="31.5">
      <c r="A171" s="9" t="s">
        <v>84</v>
      </c>
      <c r="B171" s="8" t="s">
        <v>25</v>
      </c>
      <c r="C171" s="8" t="s">
        <v>36</v>
      </c>
      <c r="D171" s="8" t="s">
        <v>171</v>
      </c>
      <c r="E171" s="8" t="s">
        <v>85</v>
      </c>
      <c r="F171" s="93">
        <f>F172</f>
        <v>1908.4</v>
      </c>
    </row>
    <row r="172" spans="1:6" s="94" customFormat="1" ht="47.25">
      <c r="A172" s="9" t="s">
        <v>86</v>
      </c>
      <c r="B172" s="8" t="s">
        <v>25</v>
      </c>
      <c r="C172" s="8" t="s">
        <v>36</v>
      </c>
      <c r="D172" s="8" t="s">
        <v>171</v>
      </c>
      <c r="E172" s="8" t="s">
        <v>87</v>
      </c>
      <c r="F172" s="250">
        <f>'Пр.№6 ведомственная'!I147</f>
        <v>1908.4</v>
      </c>
    </row>
    <row r="173" spans="1:6" s="94" customFormat="1" ht="31.5">
      <c r="A173" s="9" t="s">
        <v>176</v>
      </c>
      <c r="B173" s="8" t="s">
        <v>25</v>
      </c>
      <c r="C173" s="8" t="s">
        <v>36</v>
      </c>
      <c r="D173" s="8" t="s">
        <v>177</v>
      </c>
      <c r="E173" s="8"/>
      <c r="F173" s="93">
        <f>F174+F176</f>
        <v>4791</v>
      </c>
    </row>
    <row r="174" spans="1:6" s="94" customFormat="1" ht="94.5">
      <c r="A174" s="9" t="s">
        <v>80</v>
      </c>
      <c r="B174" s="8" t="s">
        <v>25</v>
      </c>
      <c r="C174" s="8" t="s">
        <v>36</v>
      </c>
      <c r="D174" s="8" t="s">
        <v>177</v>
      </c>
      <c r="E174" s="8" t="s">
        <v>81</v>
      </c>
      <c r="F174" s="106">
        <f>F175</f>
        <v>4586.3</v>
      </c>
    </row>
    <row r="175" spans="1:6" s="94" customFormat="1" ht="31.5">
      <c r="A175" s="9" t="s">
        <v>82</v>
      </c>
      <c r="B175" s="8" t="s">
        <v>25</v>
      </c>
      <c r="C175" s="8" t="s">
        <v>36</v>
      </c>
      <c r="D175" s="8" t="s">
        <v>177</v>
      </c>
      <c r="E175" s="8" t="s">
        <v>83</v>
      </c>
      <c r="F175" s="106">
        <f>'Пр.№6 ведомственная'!I153</f>
        <v>4586.3</v>
      </c>
    </row>
    <row r="176" spans="1:6" s="94" customFormat="1" ht="31.5">
      <c r="A176" s="9" t="s">
        <v>84</v>
      </c>
      <c r="B176" s="8" t="s">
        <v>25</v>
      </c>
      <c r="C176" s="8" t="s">
        <v>36</v>
      </c>
      <c r="D176" s="8" t="s">
        <v>177</v>
      </c>
      <c r="E176" s="8" t="s">
        <v>85</v>
      </c>
      <c r="F176" s="93">
        <f>F177</f>
        <v>204.7</v>
      </c>
    </row>
    <row r="177" spans="1:6" s="94" customFormat="1" ht="47.25">
      <c r="A177" s="9" t="s">
        <v>86</v>
      </c>
      <c r="B177" s="8" t="s">
        <v>25</v>
      </c>
      <c r="C177" s="8" t="s">
        <v>36</v>
      </c>
      <c r="D177" s="8" t="s">
        <v>177</v>
      </c>
      <c r="E177" s="8" t="s">
        <v>87</v>
      </c>
      <c r="F177" s="93">
        <f>'Пр.№6 ведомственная'!I155</f>
        <v>204.7</v>
      </c>
    </row>
    <row r="178" spans="1:6" s="94" customFormat="1" ht="15.75">
      <c r="A178" s="9" t="s">
        <v>179</v>
      </c>
      <c r="B178" s="8" t="s">
        <v>25</v>
      </c>
      <c r="C178" s="8" t="s">
        <v>36</v>
      </c>
      <c r="D178" s="8" t="s">
        <v>180</v>
      </c>
      <c r="E178" s="8"/>
      <c r="F178" s="93">
        <f>F179</f>
        <v>50</v>
      </c>
    </row>
    <row r="179" spans="1:6" s="94" customFormat="1" ht="31.5">
      <c r="A179" s="9" t="s">
        <v>84</v>
      </c>
      <c r="B179" s="8" t="s">
        <v>25</v>
      </c>
      <c r="C179" s="8" t="s">
        <v>36</v>
      </c>
      <c r="D179" s="8" t="s">
        <v>180</v>
      </c>
      <c r="E179" s="8" t="s">
        <v>85</v>
      </c>
      <c r="F179" s="93">
        <f>F180</f>
        <v>50</v>
      </c>
    </row>
    <row r="180" spans="1:6" s="94" customFormat="1" ht="47.25">
      <c r="A180" s="9" t="s">
        <v>86</v>
      </c>
      <c r="B180" s="8" t="s">
        <v>25</v>
      </c>
      <c r="C180" s="8" t="s">
        <v>36</v>
      </c>
      <c r="D180" s="8" t="s">
        <v>180</v>
      </c>
      <c r="E180" s="8" t="s">
        <v>87</v>
      </c>
      <c r="F180" s="93">
        <f>'Пр.№6 ведомственная'!I697</f>
        <v>50</v>
      </c>
    </row>
    <row r="181" spans="1:6" s="94" customFormat="1" ht="15.75" hidden="1">
      <c r="A181" s="62" t="s">
        <v>768</v>
      </c>
      <c r="B181" s="105" t="s">
        <v>25</v>
      </c>
      <c r="C181" s="105" t="s">
        <v>55</v>
      </c>
      <c r="D181" s="105"/>
      <c r="E181" s="105"/>
      <c r="F181" s="110">
        <f>F182</f>
        <v>0</v>
      </c>
    </row>
    <row r="182" spans="1:6" s="94" customFormat="1" ht="15.75" hidden="1">
      <c r="A182" s="9" t="s">
        <v>73</v>
      </c>
      <c r="B182" s="8" t="s">
        <v>25</v>
      </c>
      <c r="C182" s="8" t="s">
        <v>55</v>
      </c>
      <c r="D182" s="8" t="s">
        <v>761</v>
      </c>
      <c r="E182" s="8"/>
      <c r="F182" s="106">
        <f>F183</f>
        <v>0</v>
      </c>
    </row>
    <row r="183" spans="1:6" s="94" customFormat="1" ht="15.75" hidden="1">
      <c r="A183" s="9" t="s">
        <v>93</v>
      </c>
      <c r="B183" s="8" t="s">
        <v>25</v>
      </c>
      <c r="C183" s="8" t="s">
        <v>55</v>
      </c>
      <c r="D183" s="8" t="s">
        <v>762</v>
      </c>
      <c r="E183" s="8"/>
      <c r="F183" s="106">
        <f>F184</f>
        <v>0</v>
      </c>
    </row>
    <row r="184" spans="1:6" s="94" customFormat="1" ht="15.75" hidden="1">
      <c r="A184" s="9" t="s">
        <v>179</v>
      </c>
      <c r="B184" s="8" t="s">
        <v>25</v>
      </c>
      <c r="C184" s="8" t="s">
        <v>55</v>
      </c>
      <c r="D184" s="8" t="s">
        <v>769</v>
      </c>
      <c r="E184" s="8"/>
      <c r="F184" s="93">
        <f>F185</f>
        <v>0</v>
      </c>
    </row>
    <row r="185" spans="1:6" s="94" customFormat="1" ht="31.5" hidden="1">
      <c r="A185" s="9" t="s">
        <v>84</v>
      </c>
      <c r="B185" s="8" t="s">
        <v>25</v>
      </c>
      <c r="C185" s="8" t="s">
        <v>55</v>
      </c>
      <c r="D185" s="8" t="s">
        <v>769</v>
      </c>
      <c r="E185" s="8" t="s">
        <v>85</v>
      </c>
      <c r="F185" s="93">
        <f>F186</f>
        <v>0</v>
      </c>
    </row>
    <row r="186" spans="1:6" s="94" customFormat="1" ht="47.25" hidden="1">
      <c r="A186" s="9" t="s">
        <v>86</v>
      </c>
      <c r="B186" s="8" t="s">
        <v>25</v>
      </c>
      <c r="C186" s="8" t="s">
        <v>55</v>
      </c>
      <c r="D186" s="8" t="s">
        <v>769</v>
      </c>
      <c r="E186" s="8" t="s">
        <v>87</v>
      </c>
      <c r="F186" s="106"/>
    </row>
    <row r="187" spans="1:6" s="94" customFormat="1" ht="15.75">
      <c r="A187" s="62" t="s">
        <v>4</v>
      </c>
      <c r="B187" s="105" t="s">
        <v>27</v>
      </c>
      <c r="C187" s="105"/>
      <c r="D187" s="105"/>
      <c r="E187" s="105"/>
      <c r="F187" s="98">
        <f>F194+F200+F205+F188</f>
        <v>19736.6</v>
      </c>
    </row>
    <row r="188" spans="1:6" s="94" customFormat="1" ht="15.75" hidden="1">
      <c r="A188" s="62" t="s">
        <v>37</v>
      </c>
      <c r="B188" s="105" t="s">
        <v>27</v>
      </c>
      <c r="C188" s="105" t="s">
        <v>38</v>
      </c>
      <c r="D188" s="105"/>
      <c r="E188" s="105"/>
      <c r="F188" s="98">
        <f>F189</f>
        <v>0</v>
      </c>
    </row>
    <row r="189" spans="1:6" s="94" customFormat="1" ht="15.75" hidden="1">
      <c r="A189" s="9" t="s">
        <v>73</v>
      </c>
      <c r="B189" s="8" t="s">
        <v>27</v>
      </c>
      <c r="C189" s="8" t="s">
        <v>38</v>
      </c>
      <c r="D189" s="8" t="s">
        <v>74</v>
      </c>
      <c r="E189" s="8"/>
      <c r="F189" s="93">
        <f>F190</f>
        <v>0</v>
      </c>
    </row>
    <row r="190" spans="1:6" s="94" customFormat="1" ht="31.5" hidden="1">
      <c r="A190" s="9" t="s">
        <v>131</v>
      </c>
      <c r="B190" s="8" t="s">
        <v>27</v>
      </c>
      <c r="C190" s="8" t="s">
        <v>38</v>
      </c>
      <c r="D190" s="8" t="s">
        <v>132</v>
      </c>
      <c r="E190" s="8"/>
      <c r="F190" s="93">
        <f>F191</f>
        <v>0</v>
      </c>
    </row>
    <row r="191" spans="1:6" s="94" customFormat="1" ht="31.5" hidden="1">
      <c r="A191" s="18" t="s">
        <v>182</v>
      </c>
      <c r="B191" s="8" t="s">
        <v>27</v>
      </c>
      <c r="C191" s="8" t="s">
        <v>38</v>
      </c>
      <c r="D191" s="8" t="s">
        <v>183</v>
      </c>
      <c r="E191" s="8"/>
      <c r="F191" s="93">
        <f>F192</f>
        <v>0</v>
      </c>
    </row>
    <row r="192" spans="1:6" s="94" customFormat="1" ht="31.5" hidden="1">
      <c r="A192" s="9" t="s">
        <v>84</v>
      </c>
      <c r="B192" s="8" t="s">
        <v>27</v>
      </c>
      <c r="C192" s="8" t="s">
        <v>38</v>
      </c>
      <c r="D192" s="8" t="s">
        <v>183</v>
      </c>
      <c r="E192" s="8" t="s">
        <v>85</v>
      </c>
      <c r="F192" s="93">
        <f>F193</f>
        <v>0</v>
      </c>
    </row>
    <row r="193" spans="1:6" s="94" customFormat="1" ht="47.25" hidden="1">
      <c r="A193" s="9" t="s">
        <v>86</v>
      </c>
      <c r="B193" s="8" t="s">
        <v>27</v>
      </c>
      <c r="C193" s="8" t="s">
        <v>38</v>
      </c>
      <c r="D193" s="8" t="s">
        <v>183</v>
      </c>
      <c r="E193" s="8" t="s">
        <v>87</v>
      </c>
      <c r="F193" s="93"/>
    </row>
    <row r="194" spans="1:7" s="94" customFormat="1" ht="15.75">
      <c r="A194" s="62" t="s">
        <v>39</v>
      </c>
      <c r="B194" s="105" t="s">
        <v>27</v>
      </c>
      <c r="C194" s="105" t="s">
        <v>40</v>
      </c>
      <c r="D194" s="105"/>
      <c r="E194" s="105"/>
      <c r="F194" s="98">
        <f>F195</f>
        <v>3207.7</v>
      </c>
      <c r="G194" s="249"/>
    </row>
    <row r="195" spans="1:6" s="94" customFormat="1" ht="15.75">
      <c r="A195" s="9" t="s">
        <v>73</v>
      </c>
      <c r="B195" s="8" t="s">
        <v>27</v>
      </c>
      <c r="C195" s="8" t="s">
        <v>40</v>
      </c>
      <c r="D195" s="8" t="s">
        <v>74</v>
      </c>
      <c r="E195" s="105"/>
      <c r="F195" s="93">
        <f>F196</f>
        <v>3207.7</v>
      </c>
    </row>
    <row r="196" spans="1:6" s="94" customFormat="1" ht="15.75">
      <c r="A196" s="9" t="s">
        <v>93</v>
      </c>
      <c r="B196" s="8" t="s">
        <v>27</v>
      </c>
      <c r="C196" s="8" t="s">
        <v>40</v>
      </c>
      <c r="D196" s="8" t="s">
        <v>94</v>
      </c>
      <c r="E196" s="105"/>
      <c r="F196" s="93">
        <f>F197</f>
        <v>3207.7</v>
      </c>
    </row>
    <row r="197" spans="1:6" s="94" customFormat="1" ht="31.5">
      <c r="A197" s="9" t="s">
        <v>472</v>
      </c>
      <c r="B197" s="8" t="s">
        <v>27</v>
      </c>
      <c r="C197" s="8" t="s">
        <v>40</v>
      </c>
      <c r="D197" s="8" t="s">
        <v>473</v>
      </c>
      <c r="E197" s="8"/>
      <c r="F197" s="93">
        <f>F198</f>
        <v>3207.7</v>
      </c>
    </row>
    <row r="198" spans="1:6" s="94" customFormat="1" ht="15.75">
      <c r="A198" s="9" t="s">
        <v>88</v>
      </c>
      <c r="B198" s="8" t="s">
        <v>27</v>
      </c>
      <c r="C198" s="8" t="s">
        <v>40</v>
      </c>
      <c r="D198" s="8" t="s">
        <v>473</v>
      </c>
      <c r="E198" s="8" t="s">
        <v>97</v>
      </c>
      <c r="F198" s="93">
        <f>F199</f>
        <v>3207.7</v>
      </c>
    </row>
    <row r="199" spans="1:6" s="94" customFormat="1" ht="63">
      <c r="A199" s="9" t="s">
        <v>130</v>
      </c>
      <c r="B199" s="8" t="s">
        <v>27</v>
      </c>
      <c r="C199" s="8" t="s">
        <v>40</v>
      </c>
      <c r="D199" s="8" t="s">
        <v>473</v>
      </c>
      <c r="E199" s="8" t="s">
        <v>112</v>
      </c>
      <c r="F199" s="106">
        <f>'Пр.№6 ведомственная'!I704</f>
        <v>3207.7</v>
      </c>
    </row>
    <row r="200" spans="1:6" s="94" customFormat="1" ht="15.75">
      <c r="A200" s="62" t="s">
        <v>41</v>
      </c>
      <c r="B200" s="105" t="s">
        <v>27</v>
      </c>
      <c r="C200" s="105" t="s">
        <v>36</v>
      </c>
      <c r="D200" s="8"/>
      <c r="E200" s="105"/>
      <c r="F200" s="98">
        <f>F201</f>
        <v>15124.1</v>
      </c>
    </row>
    <row r="201" spans="1:6" s="94" customFormat="1" ht="55.5" customHeight="1">
      <c r="A201" s="9" t="s">
        <v>770</v>
      </c>
      <c r="B201" s="8" t="s">
        <v>27</v>
      </c>
      <c r="C201" s="8" t="s">
        <v>36</v>
      </c>
      <c r="D201" s="8" t="s">
        <v>476</v>
      </c>
      <c r="E201" s="8"/>
      <c r="F201" s="92">
        <f>F202</f>
        <v>15124.1</v>
      </c>
    </row>
    <row r="202" spans="1:6" s="94" customFormat="1" ht="31.5">
      <c r="A202" s="9" t="s">
        <v>109</v>
      </c>
      <c r="B202" s="8" t="s">
        <v>27</v>
      </c>
      <c r="C202" s="8" t="s">
        <v>36</v>
      </c>
      <c r="D202" s="8" t="s">
        <v>478</v>
      </c>
      <c r="E202" s="8"/>
      <c r="F202" s="92">
        <f>F203</f>
        <v>15124.1</v>
      </c>
    </row>
    <row r="203" spans="1:8" s="94" customFormat="1" ht="31.5">
      <c r="A203" s="9" t="s">
        <v>84</v>
      </c>
      <c r="B203" s="8" t="s">
        <v>27</v>
      </c>
      <c r="C203" s="8" t="s">
        <v>36</v>
      </c>
      <c r="D203" s="8" t="s">
        <v>478</v>
      </c>
      <c r="E203" s="8" t="s">
        <v>85</v>
      </c>
      <c r="F203" s="92">
        <f>F204</f>
        <v>15124.1</v>
      </c>
      <c r="H203" s="249"/>
    </row>
    <row r="204" spans="1:6" s="94" customFormat="1" ht="47.25">
      <c r="A204" s="9" t="s">
        <v>86</v>
      </c>
      <c r="B204" s="8" t="s">
        <v>27</v>
      </c>
      <c r="C204" s="8" t="s">
        <v>36</v>
      </c>
      <c r="D204" s="8" t="s">
        <v>478</v>
      </c>
      <c r="E204" s="8" t="s">
        <v>87</v>
      </c>
      <c r="F204" s="106">
        <f>'Пр.№6 ведомственная'!I709</f>
        <v>15124.1</v>
      </c>
    </row>
    <row r="205" spans="1:6" s="94" customFormat="1" ht="31.5">
      <c r="A205" s="62" t="s">
        <v>42</v>
      </c>
      <c r="B205" s="105" t="s">
        <v>27</v>
      </c>
      <c r="C205" s="105" t="s">
        <v>43</v>
      </c>
      <c r="D205" s="105"/>
      <c r="E205" s="105"/>
      <c r="F205" s="111">
        <f>F206</f>
        <v>1404.8</v>
      </c>
    </row>
    <row r="206" spans="1:6" s="94" customFormat="1" ht="15.75">
      <c r="A206" s="9" t="s">
        <v>73</v>
      </c>
      <c r="B206" s="8" t="s">
        <v>27</v>
      </c>
      <c r="C206" s="8" t="s">
        <v>43</v>
      </c>
      <c r="D206" s="8" t="s">
        <v>74</v>
      </c>
      <c r="E206" s="105"/>
      <c r="F206" s="92">
        <f>F207</f>
        <v>1404.8</v>
      </c>
    </row>
    <row r="207" spans="1:6" s="94" customFormat="1" ht="31.5">
      <c r="A207" s="9" t="s">
        <v>131</v>
      </c>
      <c r="B207" s="8" t="s">
        <v>27</v>
      </c>
      <c r="C207" s="8" t="s">
        <v>43</v>
      </c>
      <c r="D207" s="8" t="s">
        <v>132</v>
      </c>
      <c r="E207" s="105"/>
      <c r="F207" s="92">
        <f>F208</f>
        <v>1404.8</v>
      </c>
    </row>
    <row r="208" spans="1:6" s="94" customFormat="1" ht="78.75">
      <c r="A208" s="7" t="s">
        <v>186</v>
      </c>
      <c r="B208" s="8" t="s">
        <v>27</v>
      </c>
      <c r="C208" s="8" t="s">
        <v>43</v>
      </c>
      <c r="D208" s="8" t="s">
        <v>187</v>
      </c>
      <c r="E208" s="8"/>
      <c r="F208" s="93">
        <f>F209+F211</f>
        <v>1404.8</v>
      </c>
    </row>
    <row r="209" spans="1:6" s="94" customFormat="1" ht="94.5">
      <c r="A209" s="9" t="s">
        <v>80</v>
      </c>
      <c r="B209" s="8" t="s">
        <v>27</v>
      </c>
      <c r="C209" s="8" t="s">
        <v>43</v>
      </c>
      <c r="D209" s="8" t="s">
        <v>187</v>
      </c>
      <c r="E209" s="8" t="s">
        <v>81</v>
      </c>
      <c r="F209" s="93">
        <f>F210</f>
        <v>1302</v>
      </c>
    </row>
    <row r="210" spans="1:6" s="94" customFormat="1" ht="31.5">
      <c r="A210" s="9" t="s">
        <v>82</v>
      </c>
      <c r="B210" s="8" t="s">
        <v>27</v>
      </c>
      <c r="C210" s="8" t="s">
        <v>43</v>
      </c>
      <c r="D210" s="8" t="s">
        <v>187</v>
      </c>
      <c r="E210" s="8" t="s">
        <v>83</v>
      </c>
      <c r="F210" s="93">
        <f>'Пр.№6 ведомственная'!I174</f>
        <v>1302</v>
      </c>
    </row>
    <row r="211" spans="1:6" s="94" customFormat="1" ht="31.5">
      <c r="A211" s="9" t="s">
        <v>84</v>
      </c>
      <c r="B211" s="8" t="s">
        <v>27</v>
      </c>
      <c r="C211" s="8" t="s">
        <v>43</v>
      </c>
      <c r="D211" s="8" t="s">
        <v>187</v>
      </c>
      <c r="E211" s="8" t="s">
        <v>85</v>
      </c>
      <c r="F211" s="93">
        <f>F212</f>
        <v>102.8</v>
      </c>
    </row>
    <row r="212" spans="1:6" s="94" customFormat="1" ht="47.25">
      <c r="A212" s="9" t="s">
        <v>86</v>
      </c>
      <c r="B212" s="8" t="s">
        <v>27</v>
      </c>
      <c r="C212" s="8" t="s">
        <v>43</v>
      </c>
      <c r="D212" s="8" t="s">
        <v>187</v>
      </c>
      <c r="E212" s="8" t="s">
        <v>87</v>
      </c>
      <c r="F212" s="93">
        <f>'Пр.№6 ведомственная'!I176</f>
        <v>102.8</v>
      </c>
    </row>
    <row r="213" spans="1:8" s="94" customFormat="1" ht="15.75">
      <c r="A213" s="62" t="s">
        <v>5</v>
      </c>
      <c r="B213" s="105" t="s">
        <v>38</v>
      </c>
      <c r="C213" s="105"/>
      <c r="D213" s="105"/>
      <c r="E213" s="105"/>
      <c r="F213" s="98">
        <f>F214+F248+F270+F224</f>
        <v>40660.78999999999</v>
      </c>
      <c r="H213" s="249"/>
    </row>
    <row r="214" spans="1:7" s="94" customFormat="1" ht="15.75">
      <c r="A214" s="62" t="s">
        <v>44</v>
      </c>
      <c r="B214" s="105" t="s">
        <v>38</v>
      </c>
      <c r="C214" s="105" t="s">
        <v>21</v>
      </c>
      <c r="D214" s="105"/>
      <c r="E214" s="105"/>
      <c r="F214" s="98">
        <f>F215</f>
        <v>5572.6</v>
      </c>
      <c r="G214" s="249"/>
    </row>
    <row r="215" spans="1:6" s="94" customFormat="1" ht="15.75">
      <c r="A215" s="9" t="s">
        <v>73</v>
      </c>
      <c r="B215" s="8" t="s">
        <v>38</v>
      </c>
      <c r="C215" s="8" t="s">
        <v>21</v>
      </c>
      <c r="D215" s="8" t="s">
        <v>74</v>
      </c>
      <c r="E215" s="8"/>
      <c r="F215" s="93">
        <f>F216</f>
        <v>5572.6</v>
      </c>
    </row>
    <row r="216" spans="1:6" s="94" customFormat="1" ht="15.75">
      <c r="A216" s="9" t="s">
        <v>93</v>
      </c>
      <c r="B216" s="8" t="s">
        <v>38</v>
      </c>
      <c r="C216" s="8" t="s">
        <v>21</v>
      </c>
      <c r="D216" s="8" t="s">
        <v>94</v>
      </c>
      <c r="E216" s="105"/>
      <c r="F216" s="93">
        <f>F217+F220</f>
        <v>5572.6</v>
      </c>
    </row>
    <row r="217" spans="1:6" s="94" customFormat="1" ht="31.5">
      <c r="A217" s="18" t="s">
        <v>338</v>
      </c>
      <c r="B217" s="8" t="s">
        <v>38</v>
      </c>
      <c r="C217" s="8" t="s">
        <v>21</v>
      </c>
      <c r="D217" s="8" t="s">
        <v>350</v>
      </c>
      <c r="E217" s="105"/>
      <c r="F217" s="93">
        <f>F218</f>
        <v>1500</v>
      </c>
    </row>
    <row r="218" spans="1:6" s="94" customFormat="1" ht="15.75">
      <c r="A218" s="9" t="s">
        <v>88</v>
      </c>
      <c r="B218" s="8" t="s">
        <v>38</v>
      </c>
      <c r="C218" s="8" t="s">
        <v>21</v>
      </c>
      <c r="D218" s="8" t="s">
        <v>350</v>
      </c>
      <c r="E218" s="8" t="s">
        <v>97</v>
      </c>
      <c r="F218" s="93">
        <f>F219+F223</f>
        <v>1500</v>
      </c>
    </row>
    <row r="219" spans="1:6" s="94" customFormat="1" ht="63">
      <c r="A219" s="9" t="s">
        <v>130</v>
      </c>
      <c r="B219" s="8" t="s">
        <v>38</v>
      </c>
      <c r="C219" s="8" t="s">
        <v>21</v>
      </c>
      <c r="D219" s="8" t="s">
        <v>350</v>
      </c>
      <c r="E219" s="8" t="s">
        <v>112</v>
      </c>
      <c r="F219" s="93">
        <f>'Пр.№6 ведомственная'!I720</f>
        <v>1500</v>
      </c>
    </row>
    <row r="220" spans="1:6" s="94" customFormat="1" ht="39.75" customHeight="1">
      <c r="A220" s="9" t="s">
        <v>966</v>
      </c>
      <c r="B220" s="8" t="s">
        <v>38</v>
      </c>
      <c r="C220" s="8" t="s">
        <v>21</v>
      </c>
      <c r="D220" s="8" t="s">
        <v>965</v>
      </c>
      <c r="E220" s="105"/>
      <c r="F220" s="93">
        <f>F221</f>
        <v>4072.6000000000004</v>
      </c>
    </row>
    <row r="221" spans="1:6" s="94" customFormat="1" ht="31.5">
      <c r="A221" s="9" t="s">
        <v>84</v>
      </c>
      <c r="B221" s="8" t="s">
        <v>38</v>
      </c>
      <c r="C221" s="8" t="s">
        <v>21</v>
      </c>
      <c r="D221" s="8" t="s">
        <v>965</v>
      </c>
      <c r="E221" s="8" t="s">
        <v>85</v>
      </c>
      <c r="F221" s="93">
        <f>F222</f>
        <v>4072.6000000000004</v>
      </c>
    </row>
    <row r="222" spans="1:6" s="94" customFormat="1" ht="47.25">
      <c r="A222" s="9" t="s">
        <v>86</v>
      </c>
      <c r="B222" s="8" t="s">
        <v>38</v>
      </c>
      <c r="C222" s="8" t="s">
        <v>21</v>
      </c>
      <c r="D222" s="8" t="s">
        <v>965</v>
      </c>
      <c r="E222" s="8" t="s">
        <v>87</v>
      </c>
      <c r="F222" s="93">
        <f>'Пр.№6 ведомственная'!I454+'Пр.№6 ведомственная'!I723</f>
        <v>4072.6000000000004</v>
      </c>
    </row>
    <row r="223" spans="1:6" s="94" customFormat="1" ht="15.75" hidden="1">
      <c r="A223" s="9" t="s">
        <v>98</v>
      </c>
      <c r="B223" s="8" t="s">
        <v>38</v>
      </c>
      <c r="C223" s="8" t="s">
        <v>21</v>
      </c>
      <c r="D223" s="8" t="s">
        <v>350</v>
      </c>
      <c r="E223" s="8" t="s">
        <v>99</v>
      </c>
      <c r="F223" s="93"/>
    </row>
    <row r="224" spans="1:6" s="94" customFormat="1" ht="15.75" hidden="1">
      <c r="A224" s="62" t="s">
        <v>45</v>
      </c>
      <c r="B224" s="105" t="s">
        <v>38</v>
      </c>
      <c r="C224" s="105" t="s">
        <v>23</v>
      </c>
      <c r="D224" s="105"/>
      <c r="E224" s="105"/>
      <c r="F224" s="98">
        <f>F232+F225</f>
        <v>0</v>
      </c>
    </row>
    <row r="225" spans="1:6" s="94" customFormat="1" ht="78.75" hidden="1">
      <c r="A225" s="18" t="s">
        <v>772</v>
      </c>
      <c r="B225" s="8" t="s">
        <v>38</v>
      </c>
      <c r="C225" s="8" t="s">
        <v>23</v>
      </c>
      <c r="D225" s="16" t="s">
        <v>483</v>
      </c>
      <c r="E225" s="105"/>
      <c r="F225" s="93">
        <f>F226+F229</f>
        <v>0</v>
      </c>
    </row>
    <row r="226" spans="1:6" s="94" customFormat="1" ht="47.25" hidden="1">
      <c r="A226" s="50" t="s">
        <v>484</v>
      </c>
      <c r="B226" s="8" t="s">
        <v>38</v>
      </c>
      <c r="C226" s="8" t="s">
        <v>23</v>
      </c>
      <c r="D226" s="16" t="s">
        <v>485</v>
      </c>
      <c r="E226" s="105"/>
      <c r="F226" s="93">
        <f>F227</f>
        <v>0</v>
      </c>
    </row>
    <row r="227" spans="1:6" s="94" customFormat="1" ht="31.5" hidden="1">
      <c r="A227" s="18" t="s">
        <v>84</v>
      </c>
      <c r="B227" s="8" t="s">
        <v>38</v>
      </c>
      <c r="C227" s="8" t="s">
        <v>23</v>
      </c>
      <c r="D227" s="16" t="s">
        <v>485</v>
      </c>
      <c r="E227" s="8" t="s">
        <v>85</v>
      </c>
      <c r="F227" s="93">
        <f>F228</f>
        <v>0</v>
      </c>
    </row>
    <row r="228" spans="1:6" s="94" customFormat="1" ht="47.25" hidden="1">
      <c r="A228" s="18" t="s">
        <v>86</v>
      </c>
      <c r="B228" s="8" t="s">
        <v>38</v>
      </c>
      <c r="C228" s="8" t="s">
        <v>23</v>
      </c>
      <c r="D228" s="16" t="s">
        <v>485</v>
      </c>
      <c r="E228" s="8" t="s">
        <v>87</v>
      </c>
      <c r="F228" s="93"/>
    </row>
    <row r="229" spans="1:6" s="94" customFormat="1" ht="31.5" hidden="1">
      <c r="A229" s="18" t="s">
        <v>109</v>
      </c>
      <c r="B229" s="8" t="s">
        <v>38</v>
      </c>
      <c r="C229" s="8" t="s">
        <v>23</v>
      </c>
      <c r="D229" s="16" t="s">
        <v>487</v>
      </c>
      <c r="E229" s="8"/>
      <c r="F229" s="93">
        <f>F230</f>
        <v>0</v>
      </c>
    </row>
    <row r="230" spans="1:6" s="94" customFormat="1" ht="31.5" hidden="1">
      <c r="A230" s="18" t="s">
        <v>84</v>
      </c>
      <c r="B230" s="8" t="s">
        <v>38</v>
      </c>
      <c r="C230" s="8" t="s">
        <v>23</v>
      </c>
      <c r="D230" s="16" t="s">
        <v>487</v>
      </c>
      <c r="E230" s="8" t="s">
        <v>85</v>
      </c>
      <c r="F230" s="93">
        <f>F231</f>
        <v>0</v>
      </c>
    </row>
    <row r="231" spans="1:6" s="94" customFormat="1" ht="47.25" hidden="1">
      <c r="A231" s="18" t="s">
        <v>86</v>
      </c>
      <c r="B231" s="8" t="s">
        <v>38</v>
      </c>
      <c r="C231" s="8" t="s">
        <v>23</v>
      </c>
      <c r="D231" s="16" t="s">
        <v>487</v>
      </c>
      <c r="E231" s="8" t="s">
        <v>87</v>
      </c>
      <c r="F231" s="93">
        <f>'Пр.№6 ведомственная'!I732</f>
        <v>0</v>
      </c>
    </row>
    <row r="232" spans="1:6" s="94" customFormat="1" ht="15.75" hidden="1">
      <c r="A232" s="9" t="s">
        <v>73</v>
      </c>
      <c r="B232" s="8" t="s">
        <v>38</v>
      </c>
      <c r="C232" s="8" t="s">
        <v>23</v>
      </c>
      <c r="D232" s="8" t="s">
        <v>74</v>
      </c>
      <c r="E232" s="8"/>
      <c r="F232" s="93">
        <f>F233+F238</f>
        <v>0</v>
      </c>
    </row>
    <row r="233" spans="1:6" s="94" customFormat="1" ht="31.5" hidden="1">
      <c r="A233" s="9" t="s">
        <v>131</v>
      </c>
      <c r="B233" s="8" t="s">
        <v>38</v>
      </c>
      <c r="C233" s="8" t="s">
        <v>23</v>
      </c>
      <c r="D233" s="8" t="s">
        <v>132</v>
      </c>
      <c r="E233" s="8"/>
      <c r="F233" s="93">
        <f>F235+F234</f>
        <v>0</v>
      </c>
    </row>
    <row r="234" spans="1:6" s="94" customFormat="1" ht="31.5" hidden="1">
      <c r="A234" s="112" t="s">
        <v>773</v>
      </c>
      <c r="B234" s="8" t="s">
        <v>38</v>
      </c>
      <c r="C234" s="8" t="s">
        <v>23</v>
      </c>
      <c r="D234" s="8" t="s">
        <v>490</v>
      </c>
      <c r="E234" s="105"/>
      <c r="F234" s="93">
        <f>F235</f>
        <v>0</v>
      </c>
    </row>
    <row r="235" spans="1:6" s="94" customFormat="1" ht="47.25" hidden="1">
      <c r="A235" s="113" t="s">
        <v>489</v>
      </c>
      <c r="B235" s="8" t="s">
        <v>38</v>
      </c>
      <c r="C235" s="8" t="s">
        <v>23</v>
      </c>
      <c r="D235" s="8" t="s">
        <v>490</v>
      </c>
      <c r="E235" s="8"/>
      <c r="F235" s="93">
        <f>F236</f>
        <v>0</v>
      </c>
    </row>
    <row r="236" spans="1:6" s="94" customFormat="1" ht="31.5" hidden="1">
      <c r="A236" s="9" t="s">
        <v>84</v>
      </c>
      <c r="B236" s="8" t="s">
        <v>38</v>
      </c>
      <c r="C236" s="8" t="s">
        <v>23</v>
      </c>
      <c r="D236" s="8" t="s">
        <v>490</v>
      </c>
      <c r="E236" s="8" t="s">
        <v>85</v>
      </c>
      <c r="F236" s="93">
        <f>F237</f>
        <v>0</v>
      </c>
    </row>
    <row r="237" spans="1:6" s="94" customFormat="1" ht="47.25" hidden="1">
      <c r="A237" s="9" t="s">
        <v>86</v>
      </c>
      <c r="B237" s="8" t="s">
        <v>38</v>
      </c>
      <c r="C237" s="8" t="s">
        <v>23</v>
      </c>
      <c r="D237" s="8" t="s">
        <v>490</v>
      </c>
      <c r="E237" s="8" t="s">
        <v>87</v>
      </c>
      <c r="F237" s="93"/>
    </row>
    <row r="238" spans="1:6" s="94" customFormat="1" ht="15.75" hidden="1">
      <c r="A238" s="9" t="s">
        <v>93</v>
      </c>
      <c r="B238" s="8" t="s">
        <v>38</v>
      </c>
      <c r="C238" s="8" t="s">
        <v>23</v>
      </c>
      <c r="D238" s="8" t="s">
        <v>94</v>
      </c>
      <c r="E238" s="105"/>
      <c r="F238" s="93">
        <f>F239</f>
        <v>0</v>
      </c>
    </row>
    <row r="239" spans="1:6" s="94" customFormat="1" ht="31.5" hidden="1">
      <c r="A239" s="9" t="s">
        <v>95</v>
      </c>
      <c r="B239" s="8" t="s">
        <v>38</v>
      </c>
      <c r="C239" s="8" t="s">
        <v>23</v>
      </c>
      <c r="D239" s="8" t="s">
        <v>96</v>
      </c>
      <c r="E239" s="105"/>
      <c r="F239" s="93">
        <f>F240+F242</f>
        <v>0</v>
      </c>
    </row>
    <row r="240" spans="1:6" s="94" customFormat="1" ht="31.5" hidden="1">
      <c r="A240" s="9" t="s">
        <v>84</v>
      </c>
      <c r="B240" s="8" t="s">
        <v>38</v>
      </c>
      <c r="C240" s="8" t="s">
        <v>23</v>
      </c>
      <c r="D240" s="8" t="s">
        <v>96</v>
      </c>
      <c r="E240" s="8" t="s">
        <v>85</v>
      </c>
      <c r="F240" s="93">
        <f>F241</f>
        <v>0</v>
      </c>
    </row>
    <row r="241" spans="1:6" s="94" customFormat="1" ht="47.25" hidden="1">
      <c r="A241" s="9" t="s">
        <v>86</v>
      </c>
      <c r="B241" s="8" t="s">
        <v>38</v>
      </c>
      <c r="C241" s="8" t="s">
        <v>23</v>
      </c>
      <c r="D241" s="8" t="s">
        <v>96</v>
      </c>
      <c r="E241" s="8" t="s">
        <v>87</v>
      </c>
      <c r="F241" s="93"/>
    </row>
    <row r="242" spans="1:6" s="94" customFormat="1" ht="15.75" hidden="1">
      <c r="A242" s="9" t="s">
        <v>88</v>
      </c>
      <c r="B242" s="8" t="s">
        <v>38</v>
      </c>
      <c r="C242" s="8" t="s">
        <v>23</v>
      </c>
      <c r="D242" s="8" t="s">
        <v>96</v>
      </c>
      <c r="E242" s="8" t="s">
        <v>97</v>
      </c>
      <c r="F242" s="93">
        <f>F244+F243</f>
        <v>0</v>
      </c>
    </row>
    <row r="243" spans="1:6" s="94" customFormat="1" ht="63" hidden="1">
      <c r="A243" s="9" t="s">
        <v>130</v>
      </c>
      <c r="B243" s="8" t="s">
        <v>38</v>
      </c>
      <c r="C243" s="8" t="s">
        <v>23</v>
      </c>
      <c r="D243" s="8" t="s">
        <v>96</v>
      </c>
      <c r="E243" s="8" t="s">
        <v>112</v>
      </c>
      <c r="F243" s="93">
        <f>'Пр.№6 ведомственная'!I745</f>
        <v>0</v>
      </c>
    </row>
    <row r="244" spans="1:6" s="94" customFormat="1" ht="15.75" hidden="1">
      <c r="A244" s="9" t="s">
        <v>98</v>
      </c>
      <c r="B244" s="8" t="s">
        <v>38</v>
      </c>
      <c r="C244" s="8" t="s">
        <v>23</v>
      </c>
      <c r="D244" s="8" t="s">
        <v>96</v>
      </c>
      <c r="E244" s="8" t="s">
        <v>99</v>
      </c>
      <c r="F244" s="93"/>
    </row>
    <row r="245" spans="1:6" s="94" customFormat="1" ht="47.25" hidden="1">
      <c r="A245" s="113" t="s">
        <v>489</v>
      </c>
      <c r="B245" s="8" t="s">
        <v>38</v>
      </c>
      <c r="C245" s="8" t="s">
        <v>23</v>
      </c>
      <c r="D245" s="16" t="s">
        <v>774</v>
      </c>
      <c r="E245" s="8"/>
      <c r="F245" s="93">
        <f>F246</f>
        <v>0</v>
      </c>
    </row>
    <row r="246" spans="1:6" s="94" customFormat="1" ht="31.5" hidden="1">
      <c r="A246" s="18" t="s">
        <v>84</v>
      </c>
      <c r="B246" s="8" t="s">
        <v>38</v>
      </c>
      <c r="C246" s="8" t="s">
        <v>23</v>
      </c>
      <c r="D246" s="16" t="s">
        <v>774</v>
      </c>
      <c r="E246" s="8" t="s">
        <v>85</v>
      </c>
      <c r="F246" s="93">
        <f>F247</f>
        <v>0</v>
      </c>
    </row>
    <row r="247" spans="1:6" s="94" customFormat="1" ht="47.25" hidden="1">
      <c r="A247" s="18" t="s">
        <v>86</v>
      </c>
      <c r="B247" s="8" t="s">
        <v>38</v>
      </c>
      <c r="C247" s="8" t="s">
        <v>23</v>
      </c>
      <c r="D247" s="16" t="s">
        <v>774</v>
      </c>
      <c r="E247" s="8" t="s">
        <v>87</v>
      </c>
      <c r="F247" s="93">
        <v>0</v>
      </c>
    </row>
    <row r="248" spans="1:6" s="94" customFormat="1" ht="15.75">
      <c r="A248" s="62" t="s">
        <v>46</v>
      </c>
      <c r="B248" s="105" t="s">
        <v>38</v>
      </c>
      <c r="C248" s="105" t="s">
        <v>25</v>
      </c>
      <c r="D248" s="105"/>
      <c r="E248" s="105"/>
      <c r="F248" s="98">
        <f>F249+F255</f>
        <v>12740.099999999999</v>
      </c>
    </row>
    <row r="249" spans="1:6" s="94" customFormat="1" ht="47.25">
      <c r="A249" s="9" t="s">
        <v>492</v>
      </c>
      <c r="B249" s="8" t="s">
        <v>38</v>
      </c>
      <c r="C249" s="8" t="s">
        <v>25</v>
      </c>
      <c r="D249" s="8" t="s">
        <v>493</v>
      </c>
      <c r="E249" s="8"/>
      <c r="F249" s="93">
        <f>F250</f>
        <v>12284.199999999999</v>
      </c>
    </row>
    <row r="250" spans="1:6" s="94" customFormat="1" ht="31.5">
      <c r="A250" s="9" t="s">
        <v>109</v>
      </c>
      <c r="B250" s="8" t="s">
        <v>38</v>
      </c>
      <c r="C250" s="8" t="s">
        <v>25</v>
      </c>
      <c r="D250" s="8" t="s">
        <v>495</v>
      </c>
      <c r="E250" s="105"/>
      <c r="F250" s="93">
        <f>F253+F251</f>
        <v>12284.199999999999</v>
      </c>
    </row>
    <row r="251" spans="1:6" s="94" customFormat="1" ht="94.5">
      <c r="A251" s="9" t="s">
        <v>80</v>
      </c>
      <c r="B251" s="8" t="s">
        <v>38</v>
      </c>
      <c r="C251" s="8" t="s">
        <v>25</v>
      </c>
      <c r="D251" s="8" t="s">
        <v>495</v>
      </c>
      <c r="E251" s="8" t="s">
        <v>81</v>
      </c>
      <c r="F251" s="93">
        <f>F252</f>
        <v>1020.9</v>
      </c>
    </row>
    <row r="252" spans="1:8" s="94" customFormat="1" ht="31.5">
      <c r="A252" s="9" t="s">
        <v>82</v>
      </c>
      <c r="B252" s="8" t="s">
        <v>38</v>
      </c>
      <c r="C252" s="8" t="s">
        <v>25</v>
      </c>
      <c r="D252" s="8" t="s">
        <v>495</v>
      </c>
      <c r="E252" s="8" t="s">
        <v>83</v>
      </c>
      <c r="F252" s="93">
        <f>'Пр.№6 ведомственная'!I751</f>
        <v>1020.9</v>
      </c>
      <c r="G252" s="251"/>
      <c r="H252" s="252"/>
    </row>
    <row r="253" spans="1:6" s="94" customFormat="1" ht="31.5">
      <c r="A253" s="9" t="s">
        <v>84</v>
      </c>
      <c r="B253" s="8" t="s">
        <v>38</v>
      </c>
      <c r="C253" s="8" t="s">
        <v>25</v>
      </c>
      <c r="D253" s="8" t="s">
        <v>495</v>
      </c>
      <c r="E253" s="8" t="s">
        <v>85</v>
      </c>
      <c r="F253" s="93">
        <f>F254</f>
        <v>11263.3</v>
      </c>
    </row>
    <row r="254" spans="1:6" s="94" customFormat="1" ht="47.25">
      <c r="A254" s="9" t="s">
        <v>86</v>
      </c>
      <c r="B254" s="8" t="s">
        <v>38</v>
      </c>
      <c r="C254" s="8" t="s">
        <v>25</v>
      </c>
      <c r="D254" s="8" t="s">
        <v>495</v>
      </c>
      <c r="E254" s="8" t="s">
        <v>87</v>
      </c>
      <c r="F254" s="93">
        <f>'Пр.№6 ведомственная'!I753</f>
        <v>11263.3</v>
      </c>
    </row>
    <row r="255" spans="1:6" s="94" customFormat="1" ht="15.75">
      <c r="A255" s="9" t="s">
        <v>73</v>
      </c>
      <c r="B255" s="8" t="s">
        <v>38</v>
      </c>
      <c r="C255" s="8" t="s">
        <v>25</v>
      </c>
      <c r="D255" s="8" t="s">
        <v>74</v>
      </c>
      <c r="E255" s="105"/>
      <c r="F255" s="93">
        <f>F263+F256</f>
        <v>455.9</v>
      </c>
    </row>
    <row r="256" spans="1:6" s="94" customFormat="1" ht="31.5" hidden="1">
      <c r="A256" s="9" t="s">
        <v>131</v>
      </c>
      <c r="B256" s="8" t="s">
        <v>38</v>
      </c>
      <c r="C256" s="8" t="s">
        <v>25</v>
      </c>
      <c r="D256" s="8" t="s">
        <v>132</v>
      </c>
      <c r="E256" s="105"/>
      <c r="F256" s="93">
        <f>F257+F260</f>
        <v>0</v>
      </c>
    </row>
    <row r="257" spans="1:6" s="94" customFormat="1" ht="36" customHeight="1" hidden="1">
      <c r="A257" s="116" t="s">
        <v>339</v>
      </c>
      <c r="B257" s="8" t="s">
        <v>38</v>
      </c>
      <c r="C257" s="8" t="s">
        <v>25</v>
      </c>
      <c r="D257" s="8" t="s">
        <v>337</v>
      </c>
      <c r="E257" s="105"/>
      <c r="F257" s="93">
        <f>F258</f>
        <v>0</v>
      </c>
    </row>
    <row r="258" spans="1:6" s="94" customFormat="1" ht="31.5" hidden="1">
      <c r="A258" s="9" t="s">
        <v>84</v>
      </c>
      <c r="B258" s="8" t="s">
        <v>38</v>
      </c>
      <c r="C258" s="8" t="s">
        <v>25</v>
      </c>
      <c r="D258" s="8" t="s">
        <v>337</v>
      </c>
      <c r="E258" s="8" t="s">
        <v>85</v>
      </c>
      <c r="F258" s="93">
        <f>F259</f>
        <v>0</v>
      </c>
    </row>
    <row r="259" spans="1:6" s="94" customFormat="1" ht="47.25" hidden="1">
      <c r="A259" s="9" t="s">
        <v>86</v>
      </c>
      <c r="B259" s="8" t="s">
        <v>38</v>
      </c>
      <c r="C259" s="8" t="s">
        <v>25</v>
      </c>
      <c r="D259" s="8" t="s">
        <v>337</v>
      </c>
      <c r="E259" s="8" t="s">
        <v>87</v>
      </c>
      <c r="F259" s="93"/>
    </row>
    <row r="260" spans="1:6" s="94" customFormat="1" ht="31.5" hidden="1">
      <c r="A260" s="9" t="s">
        <v>496</v>
      </c>
      <c r="B260" s="8" t="s">
        <v>38</v>
      </c>
      <c r="C260" s="8" t="s">
        <v>25</v>
      </c>
      <c r="D260" s="8" t="s">
        <v>497</v>
      </c>
      <c r="E260" s="8"/>
      <c r="F260" s="93">
        <f>F261</f>
        <v>0</v>
      </c>
    </row>
    <row r="261" spans="1:6" s="94" customFormat="1" ht="31.5" hidden="1">
      <c r="A261" s="9" t="s">
        <v>84</v>
      </c>
      <c r="B261" s="8" t="s">
        <v>38</v>
      </c>
      <c r="C261" s="8" t="s">
        <v>25</v>
      </c>
      <c r="D261" s="8" t="s">
        <v>497</v>
      </c>
      <c r="E261" s="8" t="s">
        <v>85</v>
      </c>
      <c r="F261" s="93">
        <f>F262</f>
        <v>0</v>
      </c>
    </row>
    <row r="262" spans="1:6" s="94" customFormat="1" ht="47.25" hidden="1">
      <c r="A262" s="9" t="s">
        <v>86</v>
      </c>
      <c r="B262" s="8" t="s">
        <v>38</v>
      </c>
      <c r="C262" s="8" t="s">
        <v>25</v>
      </c>
      <c r="D262" s="8" t="s">
        <v>497</v>
      </c>
      <c r="E262" s="8" t="s">
        <v>87</v>
      </c>
      <c r="F262" s="93"/>
    </row>
    <row r="263" spans="1:6" s="94" customFormat="1" ht="15.75">
      <c r="A263" s="9" t="s">
        <v>93</v>
      </c>
      <c r="B263" s="8" t="s">
        <v>38</v>
      </c>
      <c r="C263" s="8" t="s">
        <v>25</v>
      </c>
      <c r="D263" s="8" t="s">
        <v>94</v>
      </c>
      <c r="E263" s="105"/>
      <c r="F263" s="93">
        <f>F264+F267</f>
        <v>455.9</v>
      </c>
    </row>
    <row r="264" spans="1:6" s="94" customFormat="1" ht="31.5">
      <c r="A264" s="7" t="s">
        <v>775</v>
      </c>
      <c r="B264" s="8" t="s">
        <v>38</v>
      </c>
      <c r="C264" s="8" t="s">
        <v>25</v>
      </c>
      <c r="D264" s="8" t="s">
        <v>499</v>
      </c>
      <c r="E264" s="8"/>
      <c r="F264" s="93">
        <f>F265</f>
        <v>455.9</v>
      </c>
    </row>
    <row r="265" spans="1:6" s="94" customFormat="1" ht="31.5">
      <c r="A265" s="9" t="s">
        <v>84</v>
      </c>
      <c r="B265" s="8" t="s">
        <v>38</v>
      </c>
      <c r="C265" s="8" t="s">
        <v>25</v>
      </c>
      <c r="D265" s="8" t="s">
        <v>499</v>
      </c>
      <c r="E265" s="8" t="s">
        <v>85</v>
      </c>
      <c r="F265" s="93">
        <f>F266</f>
        <v>455.9</v>
      </c>
    </row>
    <row r="266" spans="1:6" s="94" customFormat="1" ht="47.25">
      <c r="A266" s="9" t="s">
        <v>86</v>
      </c>
      <c r="B266" s="8" t="s">
        <v>38</v>
      </c>
      <c r="C266" s="8" t="s">
        <v>25</v>
      </c>
      <c r="D266" s="8" t="s">
        <v>499</v>
      </c>
      <c r="E266" s="8" t="s">
        <v>87</v>
      </c>
      <c r="F266" s="93">
        <f>'Пр.№6 ведомственная'!I765</f>
        <v>455.9</v>
      </c>
    </row>
    <row r="267" spans="1:6" s="94" customFormat="1" ht="15.75" hidden="1">
      <c r="A267" s="9" t="s">
        <v>340</v>
      </c>
      <c r="B267" s="8" t="s">
        <v>38</v>
      </c>
      <c r="C267" s="8" t="s">
        <v>25</v>
      </c>
      <c r="D267" s="8" t="s">
        <v>501</v>
      </c>
      <c r="E267" s="105"/>
      <c r="F267" s="93">
        <f>F268</f>
        <v>0</v>
      </c>
    </row>
    <row r="268" spans="1:6" s="94" customFormat="1" ht="15.75" hidden="1">
      <c r="A268" s="9" t="s">
        <v>88</v>
      </c>
      <c r="B268" s="8" t="s">
        <v>38</v>
      </c>
      <c r="C268" s="8" t="s">
        <v>25</v>
      </c>
      <c r="D268" s="8" t="s">
        <v>501</v>
      </c>
      <c r="E268" s="8" t="s">
        <v>97</v>
      </c>
      <c r="F268" s="93">
        <f>F269</f>
        <v>0</v>
      </c>
    </row>
    <row r="269" spans="1:6" s="94" customFormat="1" ht="15.75" hidden="1">
      <c r="A269" s="9" t="s">
        <v>502</v>
      </c>
      <c r="B269" s="8" t="s">
        <v>38</v>
      </c>
      <c r="C269" s="8" t="s">
        <v>25</v>
      </c>
      <c r="D269" s="8" t="s">
        <v>501</v>
      </c>
      <c r="E269" s="8" t="s">
        <v>91</v>
      </c>
      <c r="F269" s="93"/>
    </row>
    <row r="270" spans="1:6" s="94" customFormat="1" ht="31.5">
      <c r="A270" s="62" t="s">
        <v>47</v>
      </c>
      <c r="B270" s="105" t="s">
        <v>38</v>
      </c>
      <c r="C270" s="105" t="s">
        <v>38</v>
      </c>
      <c r="D270" s="105"/>
      <c r="E270" s="105"/>
      <c r="F270" s="98">
        <f>F271</f>
        <v>22348.09</v>
      </c>
    </row>
    <row r="271" spans="1:6" s="94" customFormat="1" ht="15.75">
      <c r="A271" s="9" t="s">
        <v>73</v>
      </c>
      <c r="B271" s="8" t="s">
        <v>38</v>
      </c>
      <c r="C271" s="8" t="s">
        <v>38</v>
      </c>
      <c r="D271" s="8" t="s">
        <v>74</v>
      </c>
      <c r="E271" s="8"/>
      <c r="F271" s="93">
        <f>F280+F272</f>
        <v>22348.09</v>
      </c>
    </row>
    <row r="272" spans="1:7" s="94" customFormat="1" ht="31.5">
      <c r="A272" s="9" t="s">
        <v>75</v>
      </c>
      <c r="B272" s="8" t="s">
        <v>38</v>
      </c>
      <c r="C272" s="8" t="s">
        <v>38</v>
      </c>
      <c r="D272" s="8" t="s">
        <v>76</v>
      </c>
      <c r="E272" s="8"/>
      <c r="F272" s="93">
        <f>F273</f>
        <v>13348.3</v>
      </c>
      <c r="G272" s="249"/>
    </row>
    <row r="273" spans="1:6" s="94" customFormat="1" ht="31.5">
      <c r="A273" s="9" t="s">
        <v>77</v>
      </c>
      <c r="B273" s="8" t="s">
        <v>38</v>
      </c>
      <c r="C273" s="8" t="s">
        <v>38</v>
      </c>
      <c r="D273" s="8" t="s">
        <v>78</v>
      </c>
      <c r="E273" s="8"/>
      <c r="F273" s="93">
        <f>F274+F276+F278</f>
        <v>13348.3</v>
      </c>
    </row>
    <row r="274" spans="1:6" s="94" customFormat="1" ht="94.5">
      <c r="A274" s="9" t="s">
        <v>80</v>
      </c>
      <c r="B274" s="8" t="s">
        <v>38</v>
      </c>
      <c r="C274" s="8" t="s">
        <v>38</v>
      </c>
      <c r="D274" s="8" t="s">
        <v>78</v>
      </c>
      <c r="E274" s="8" t="s">
        <v>81</v>
      </c>
      <c r="F274" s="106">
        <f>F275</f>
        <v>13259.3</v>
      </c>
    </row>
    <row r="275" spans="1:6" s="94" customFormat="1" ht="31.5">
      <c r="A275" s="9" t="s">
        <v>82</v>
      </c>
      <c r="B275" s="8" t="s">
        <v>38</v>
      </c>
      <c r="C275" s="8" t="s">
        <v>38</v>
      </c>
      <c r="D275" s="8" t="s">
        <v>78</v>
      </c>
      <c r="E275" s="8" t="s">
        <v>83</v>
      </c>
      <c r="F275" s="106">
        <f>'Пр.№6 ведомственная'!I774</f>
        <v>13259.3</v>
      </c>
    </row>
    <row r="276" spans="1:6" s="94" customFormat="1" ht="31.5" hidden="1">
      <c r="A276" s="9" t="s">
        <v>84</v>
      </c>
      <c r="B276" s="8" t="s">
        <v>38</v>
      </c>
      <c r="C276" s="8" t="s">
        <v>38</v>
      </c>
      <c r="D276" s="8" t="s">
        <v>78</v>
      </c>
      <c r="E276" s="8" t="s">
        <v>85</v>
      </c>
      <c r="F276" s="106">
        <f>F277</f>
        <v>0</v>
      </c>
    </row>
    <row r="277" spans="1:6" s="94" customFormat="1" ht="47.25" hidden="1">
      <c r="A277" s="9" t="s">
        <v>86</v>
      </c>
      <c r="B277" s="8" t="s">
        <v>38</v>
      </c>
      <c r="C277" s="8" t="s">
        <v>38</v>
      </c>
      <c r="D277" s="8" t="s">
        <v>78</v>
      </c>
      <c r="E277" s="8" t="s">
        <v>87</v>
      </c>
      <c r="F277" s="106">
        <v>0</v>
      </c>
    </row>
    <row r="278" spans="1:6" s="94" customFormat="1" ht="15.75">
      <c r="A278" s="9" t="s">
        <v>88</v>
      </c>
      <c r="B278" s="8" t="s">
        <v>38</v>
      </c>
      <c r="C278" s="8" t="s">
        <v>38</v>
      </c>
      <c r="D278" s="8" t="s">
        <v>78</v>
      </c>
      <c r="E278" s="8" t="s">
        <v>97</v>
      </c>
      <c r="F278" s="106">
        <f>F279</f>
        <v>89</v>
      </c>
    </row>
    <row r="279" spans="1:6" s="94" customFormat="1" ht="15.75">
      <c r="A279" s="9" t="s">
        <v>502</v>
      </c>
      <c r="B279" s="8" t="s">
        <v>38</v>
      </c>
      <c r="C279" s="8" t="s">
        <v>38</v>
      </c>
      <c r="D279" s="8" t="s">
        <v>78</v>
      </c>
      <c r="E279" s="8" t="s">
        <v>91</v>
      </c>
      <c r="F279" s="106">
        <f>'Пр.№6 ведомственная'!I778</f>
        <v>89</v>
      </c>
    </row>
    <row r="280" spans="1:6" s="94" customFormat="1" ht="15.75">
      <c r="A280" s="9" t="s">
        <v>93</v>
      </c>
      <c r="B280" s="8" t="s">
        <v>38</v>
      </c>
      <c r="C280" s="8" t="s">
        <v>38</v>
      </c>
      <c r="D280" s="8" t="s">
        <v>94</v>
      </c>
      <c r="E280" s="8"/>
      <c r="F280" s="93">
        <f>F281+F287</f>
        <v>8999.79</v>
      </c>
    </row>
    <row r="281" spans="1:6" s="94" customFormat="1" ht="31.5">
      <c r="A281" s="18" t="s">
        <v>758</v>
      </c>
      <c r="B281" s="8" t="s">
        <v>38</v>
      </c>
      <c r="C281" s="8" t="s">
        <v>38</v>
      </c>
      <c r="D281" s="8" t="s">
        <v>967</v>
      </c>
      <c r="E281" s="8"/>
      <c r="F281" s="93">
        <f>F282+F284</f>
        <v>7538.790000000001</v>
      </c>
    </row>
    <row r="282" spans="1:6" s="94" customFormat="1" ht="94.5">
      <c r="A282" s="9" t="s">
        <v>80</v>
      </c>
      <c r="B282" s="8" t="s">
        <v>38</v>
      </c>
      <c r="C282" s="8" t="s">
        <v>38</v>
      </c>
      <c r="D282" s="8" t="s">
        <v>967</v>
      </c>
      <c r="E282" s="8" t="s">
        <v>81</v>
      </c>
      <c r="F282" s="106">
        <f>F283</f>
        <v>6196.89</v>
      </c>
    </row>
    <row r="283" spans="1:6" s="94" customFormat="1" ht="31.5">
      <c r="A283" s="9" t="s">
        <v>82</v>
      </c>
      <c r="B283" s="8" t="s">
        <v>38</v>
      </c>
      <c r="C283" s="8" t="s">
        <v>38</v>
      </c>
      <c r="D283" s="8" t="s">
        <v>967</v>
      </c>
      <c r="E283" s="8" t="s">
        <v>83</v>
      </c>
      <c r="F283" s="106">
        <f>'Пр.№6 ведомственная'!I782</f>
        <v>6196.89</v>
      </c>
    </row>
    <row r="284" spans="1:6" s="94" customFormat="1" ht="31.5">
      <c r="A284" s="9" t="s">
        <v>84</v>
      </c>
      <c r="B284" s="8" t="s">
        <v>38</v>
      </c>
      <c r="C284" s="8" t="s">
        <v>38</v>
      </c>
      <c r="D284" s="8" t="s">
        <v>967</v>
      </c>
      <c r="E284" s="8" t="s">
        <v>85</v>
      </c>
      <c r="F284" s="106">
        <f>F285</f>
        <v>1341.9</v>
      </c>
    </row>
    <row r="285" spans="1:6" s="94" customFormat="1" ht="47.25">
      <c r="A285" s="9" t="s">
        <v>86</v>
      </c>
      <c r="B285" s="8" t="s">
        <v>38</v>
      </c>
      <c r="C285" s="8" t="s">
        <v>38</v>
      </c>
      <c r="D285" s="8" t="s">
        <v>967</v>
      </c>
      <c r="E285" s="8" t="s">
        <v>87</v>
      </c>
      <c r="F285" s="106">
        <f>'Пр.№6 ведомственная'!I784</f>
        <v>1341.9</v>
      </c>
    </row>
    <row r="286" spans="1:6" s="94" customFormat="1" ht="31.5">
      <c r="A286" s="9" t="s">
        <v>505</v>
      </c>
      <c r="B286" s="8" t="s">
        <v>38</v>
      </c>
      <c r="C286" s="8" t="s">
        <v>38</v>
      </c>
      <c r="D286" s="8" t="s">
        <v>506</v>
      </c>
      <c r="E286" s="8"/>
      <c r="F286" s="106">
        <f>F287</f>
        <v>1461</v>
      </c>
    </row>
    <row r="287" spans="1:8" s="94" customFormat="1" ht="15.75">
      <c r="A287" s="9" t="s">
        <v>88</v>
      </c>
      <c r="B287" s="8" t="s">
        <v>38</v>
      </c>
      <c r="C287" s="8" t="s">
        <v>38</v>
      </c>
      <c r="D287" s="8" t="s">
        <v>506</v>
      </c>
      <c r="E287" s="8" t="s">
        <v>97</v>
      </c>
      <c r="F287" s="106">
        <f>F288</f>
        <v>1461</v>
      </c>
      <c r="G287" s="165"/>
      <c r="H287" s="252"/>
    </row>
    <row r="288" spans="1:6" s="94" customFormat="1" ht="15.75">
      <c r="A288" s="9" t="s">
        <v>502</v>
      </c>
      <c r="B288" s="8" t="s">
        <v>38</v>
      </c>
      <c r="C288" s="8" t="s">
        <v>38</v>
      </c>
      <c r="D288" s="8" t="s">
        <v>506</v>
      </c>
      <c r="E288" s="8" t="s">
        <v>91</v>
      </c>
      <c r="F288" s="106">
        <f>'Пр.№6 ведомственная'!I787</f>
        <v>1461</v>
      </c>
    </row>
    <row r="289" spans="1:8" s="94" customFormat="1" ht="15.75">
      <c r="A289" s="62" t="s">
        <v>6</v>
      </c>
      <c r="B289" s="105" t="s">
        <v>48</v>
      </c>
      <c r="C289" s="8"/>
      <c r="D289" s="8"/>
      <c r="E289" s="8"/>
      <c r="F289" s="98">
        <f>F290+F331+F461+F472</f>
        <v>298449.8</v>
      </c>
      <c r="H289" s="249"/>
    </row>
    <row r="290" spans="1:6" s="94" customFormat="1" ht="15.75">
      <c r="A290" s="62" t="s">
        <v>49</v>
      </c>
      <c r="B290" s="105" t="s">
        <v>48</v>
      </c>
      <c r="C290" s="105" t="s">
        <v>21</v>
      </c>
      <c r="D290" s="105"/>
      <c r="E290" s="105"/>
      <c r="F290" s="98">
        <f>F291+F314</f>
        <v>95790.29999999999</v>
      </c>
    </row>
    <row r="291" spans="1:8" s="94" customFormat="1" ht="47.25">
      <c r="A291" s="9" t="s">
        <v>378</v>
      </c>
      <c r="B291" s="8" t="s">
        <v>48</v>
      </c>
      <c r="C291" s="8" t="s">
        <v>21</v>
      </c>
      <c r="D291" s="8" t="s">
        <v>357</v>
      </c>
      <c r="E291" s="8"/>
      <c r="F291" s="93">
        <f>F292+F296</f>
        <v>24098.2</v>
      </c>
      <c r="G291" s="249"/>
      <c r="H291" s="249"/>
    </row>
    <row r="292" spans="1:7" s="94" customFormat="1" ht="47.25">
      <c r="A292" s="9" t="s">
        <v>358</v>
      </c>
      <c r="B292" s="8" t="s">
        <v>48</v>
      </c>
      <c r="C292" s="8" t="s">
        <v>21</v>
      </c>
      <c r="D292" s="8" t="s">
        <v>359</v>
      </c>
      <c r="E292" s="8"/>
      <c r="F292" s="93">
        <f>F293</f>
        <v>17368.2</v>
      </c>
      <c r="G292" s="249"/>
    </row>
    <row r="293" spans="1:6" s="94" customFormat="1" ht="47.25">
      <c r="A293" s="9" t="s">
        <v>361</v>
      </c>
      <c r="B293" s="8" t="s">
        <v>48</v>
      </c>
      <c r="C293" s="8" t="s">
        <v>21</v>
      </c>
      <c r="D293" s="8" t="s">
        <v>362</v>
      </c>
      <c r="E293" s="8"/>
      <c r="F293" s="93">
        <f>SUM(F294:F294)</f>
        <v>17368.2</v>
      </c>
    </row>
    <row r="294" spans="1:6" s="94" customFormat="1" ht="47.25">
      <c r="A294" s="9" t="s">
        <v>211</v>
      </c>
      <c r="B294" s="8" t="s">
        <v>48</v>
      </c>
      <c r="C294" s="8" t="s">
        <v>21</v>
      </c>
      <c r="D294" s="8" t="s">
        <v>362</v>
      </c>
      <c r="E294" s="8" t="s">
        <v>212</v>
      </c>
      <c r="F294" s="93">
        <f>F295</f>
        <v>17368.2</v>
      </c>
    </row>
    <row r="295" spans="1:6" s="94" customFormat="1" ht="15.75">
      <c r="A295" s="9" t="s">
        <v>213</v>
      </c>
      <c r="B295" s="8" t="s">
        <v>48</v>
      </c>
      <c r="C295" s="8" t="s">
        <v>21</v>
      </c>
      <c r="D295" s="8" t="s">
        <v>362</v>
      </c>
      <c r="E295" s="8" t="s">
        <v>214</v>
      </c>
      <c r="F295" s="106">
        <f>'Пр.№6 ведомственная'!I475</f>
        <v>17368.2</v>
      </c>
    </row>
    <row r="296" spans="1:6" s="94" customFormat="1" ht="47.25">
      <c r="A296" s="9" t="s">
        <v>363</v>
      </c>
      <c r="B296" s="8" t="s">
        <v>48</v>
      </c>
      <c r="C296" s="8" t="s">
        <v>21</v>
      </c>
      <c r="D296" s="8" t="s">
        <v>364</v>
      </c>
      <c r="E296" s="8"/>
      <c r="F296" s="93">
        <f>F297+F300+F304+F310+F307</f>
        <v>6730</v>
      </c>
    </row>
    <row r="297" spans="1:6" s="94" customFormat="1" ht="47.25" hidden="1">
      <c r="A297" s="9" t="s">
        <v>778</v>
      </c>
      <c r="B297" s="8" t="s">
        <v>48</v>
      </c>
      <c r="C297" s="8" t="s">
        <v>21</v>
      </c>
      <c r="D297" s="8" t="s">
        <v>779</v>
      </c>
      <c r="E297" s="8"/>
      <c r="F297" s="93">
        <f>F298</f>
        <v>0</v>
      </c>
    </row>
    <row r="298" spans="1:6" s="94" customFormat="1" ht="47.25" hidden="1">
      <c r="A298" s="9" t="s">
        <v>211</v>
      </c>
      <c r="B298" s="8" t="s">
        <v>48</v>
      </c>
      <c r="C298" s="8" t="s">
        <v>21</v>
      </c>
      <c r="D298" s="8" t="s">
        <v>779</v>
      </c>
      <c r="E298" s="8" t="s">
        <v>212</v>
      </c>
      <c r="F298" s="93">
        <f>F299</f>
        <v>0</v>
      </c>
    </row>
    <row r="299" spans="1:6" s="94" customFormat="1" ht="15.75" hidden="1">
      <c r="A299" s="9" t="s">
        <v>213</v>
      </c>
      <c r="B299" s="8" t="s">
        <v>48</v>
      </c>
      <c r="C299" s="8" t="s">
        <v>21</v>
      </c>
      <c r="D299" s="8" t="s">
        <v>779</v>
      </c>
      <c r="E299" s="8" t="s">
        <v>214</v>
      </c>
      <c r="F299" s="93"/>
    </row>
    <row r="300" spans="1:6" s="94" customFormat="1" ht="47.25" hidden="1">
      <c r="A300" s="9" t="s">
        <v>218</v>
      </c>
      <c r="B300" s="8" t="s">
        <v>48</v>
      </c>
      <c r="C300" s="8" t="s">
        <v>21</v>
      </c>
      <c r="D300" s="8" t="s">
        <v>782</v>
      </c>
      <c r="E300" s="8"/>
      <c r="F300" s="93">
        <f>F301</f>
        <v>0</v>
      </c>
    </row>
    <row r="301" spans="1:6" s="94" customFormat="1" ht="47.25" hidden="1">
      <c r="A301" s="9" t="s">
        <v>211</v>
      </c>
      <c r="B301" s="8" t="s">
        <v>48</v>
      </c>
      <c r="C301" s="8" t="s">
        <v>21</v>
      </c>
      <c r="D301" s="8" t="s">
        <v>782</v>
      </c>
      <c r="E301" s="8" t="s">
        <v>212</v>
      </c>
      <c r="F301" s="93">
        <f>F302</f>
        <v>0</v>
      </c>
    </row>
    <row r="302" spans="1:6" s="94" customFormat="1" ht="15.75" hidden="1">
      <c r="A302" s="9" t="s">
        <v>213</v>
      </c>
      <c r="B302" s="8" t="s">
        <v>48</v>
      </c>
      <c r="C302" s="8" t="s">
        <v>21</v>
      </c>
      <c r="D302" s="8" t="s">
        <v>782</v>
      </c>
      <c r="E302" s="8" t="s">
        <v>214</v>
      </c>
      <c r="F302" s="93">
        <f>F303</f>
        <v>0</v>
      </c>
    </row>
    <row r="303" spans="1:6" s="94" customFormat="1" ht="31.5" hidden="1">
      <c r="A303" s="9" t="s">
        <v>780</v>
      </c>
      <c r="B303" s="8" t="s">
        <v>48</v>
      </c>
      <c r="C303" s="8" t="s">
        <v>21</v>
      </c>
      <c r="D303" s="8" t="s">
        <v>782</v>
      </c>
      <c r="E303" s="8" t="s">
        <v>781</v>
      </c>
      <c r="F303" s="93">
        <v>0</v>
      </c>
    </row>
    <row r="304" spans="1:6" s="94" customFormat="1" ht="31.5" hidden="1">
      <c r="A304" s="9" t="s">
        <v>220</v>
      </c>
      <c r="B304" s="8" t="s">
        <v>48</v>
      </c>
      <c r="C304" s="8" t="s">
        <v>21</v>
      </c>
      <c r="D304" s="8" t="s">
        <v>783</v>
      </c>
      <c r="E304" s="8"/>
      <c r="F304" s="93">
        <f>F305</f>
        <v>0</v>
      </c>
    </row>
    <row r="305" spans="1:6" s="94" customFormat="1" ht="47.25" hidden="1">
      <c r="A305" s="9" t="s">
        <v>211</v>
      </c>
      <c r="B305" s="8" t="s">
        <v>48</v>
      </c>
      <c r="C305" s="8" t="s">
        <v>21</v>
      </c>
      <c r="D305" s="8" t="s">
        <v>783</v>
      </c>
      <c r="E305" s="8" t="s">
        <v>212</v>
      </c>
      <c r="F305" s="93">
        <f>F306</f>
        <v>0</v>
      </c>
    </row>
    <row r="306" spans="1:6" s="94" customFormat="1" ht="15.75" hidden="1">
      <c r="A306" s="9" t="s">
        <v>213</v>
      </c>
      <c r="B306" s="8" t="s">
        <v>48</v>
      </c>
      <c r="C306" s="8" t="s">
        <v>21</v>
      </c>
      <c r="D306" s="8" t="s">
        <v>783</v>
      </c>
      <c r="E306" s="8" t="s">
        <v>214</v>
      </c>
      <c r="F306" s="93"/>
    </row>
    <row r="307" spans="1:6" s="94" customFormat="1" ht="47.25">
      <c r="A307" s="9" t="s">
        <v>368</v>
      </c>
      <c r="B307" s="8" t="s">
        <v>48</v>
      </c>
      <c r="C307" s="8" t="s">
        <v>21</v>
      </c>
      <c r="D307" s="8" t="s">
        <v>369</v>
      </c>
      <c r="E307" s="8"/>
      <c r="F307" s="93">
        <f>F308</f>
        <v>6730</v>
      </c>
    </row>
    <row r="308" spans="1:6" s="94" customFormat="1" ht="47.25">
      <c r="A308" s="9" t="s">
        <v>211</v>
      </c>
      <c r="B308" s="8" t="s">
        <v>48</v>
      </c>
      <c r="C308" s="8" t="s">
        <v>21</v>
      </c>
      <c r="D308" s="8" t="s">
        <v>369</v>
      </c>
      <c r="E308" s="8" t="s">
        <v>212</v>
      </c>
      <c r="F308" s="93">
        <f>F309</f>
        <v>6730</v>
      </c>
    </row>
    <row r="309" spans="1:6" s="94" customFormat="1" ht="15.75">
      <c r="A309" s="9" t="s">
        <v>213</v>
      </c>
      <c r="B309" s="8" t="s">
        <v>48</v>
      </c>
      <c r="C309" s="8" t="s">
        <v>21</v>
      </c>
      <c r="D309" s="8" t="s">
        <v>369</v>
      </c>
      <c r="E309" s="8" t="s">
        <v>214</v>
      </c>
      <c r="F309" s="93">
        <f>'Пр.№6 ведомственная'!I485</f>
        <v>6730</v>
      </c>
    </row>
    <row r="310" spans="1:6" s="94" customFormat="1" ht="31.5" hidden="1">
      <c r="A310" s="9" t="s">
        <v>224</v>
      </c>
      <c r="B310" s="8" t="s">
        <v>48</v>
      </c>
      <c r="C310" s="8" t="s">
        <v>21</v>
      </c>
      <c r="D310" s="8" t="s">
        <v>784</v>
      </c>
      <c r="E310" s="8"/>
      <c r="F310" s="93">
        <f>F311</f>
        <v>0</v>
      </c>
    </row>
    <row r="311" spans="1:6" s="94" customFormat="1" ht="47.25" hidden="1">
      <c r="A311" s="9" t="s">
        <v>211</v>
      </c>
      <c r="B311" s="8" t="s">
        <v>48</v>
      </c>
      <c r="C311" s="8" t="s">
        <v>21</v>
      </c>
      <c r="D311" s="8" t="s">
        <v>784</v>
      </c>
      <c r="E311" s="8" t="s">
        <v>212</v>
      </c>
      <c r="F311" s="93">
        <f>F312</f>
        <v>0</v>
      </c>
    </row>
    <row r="312" spans="1:6" s="94" customFormat="1" ht="15.75" hidden="1">
      <c r="A312" s="9" t="s">
        <v>213</v>
      </c>
      <c r="B312" s="8" t="s">
        <v>48</v>
      </c>
      <c r="C312" s="8" t="s">
        <v>21</v>
      </c>
      <c r="D312" s="8" t="s">
        <v>784</v>
      </c>
      <c r="E312" s="8" t="s">
        <v>214</v>
      </c>
      <c r="F312" s="93">
        <f>F313</f>
        <v>0</v>
      </c>
    </row>
    <row r="313" spans="1:6" s="94" customFormat="1" ht="31.5" hidden="1">
      <c r="A313" s="9" t="s">
        <v>780</v>
      </c>
      <c r="B313" s="8" t="s">
        <v>48</v>
      </c>
      <c r="C313" s="8" t="s">
        <v>21</v>
      </c>
      <c r="D313" s="8" t="s">
        <v>784</v>
      </c>
      <c r="E313" s="8" t="s">
        <v>781</v>
      </c>
      <c r="F313" s="93">
        <v>0</v>
      </c>
    </row>
    <row r="314" spans="1:6" s="94" customFormat="1" ht="15.75">
      <c r="A314" s="9" t="s">
        <v>73</v>
      </c>
      <c r="B314" s="8" t="s">
        <v>48</v>
      </c>
      <c r="C314" s="8" t="s">
        <v>21</v>
      </c>
      <c r="D314" s="8" t="s">
        <v>74</v>
      </c>
      <c r="E314" s="8"/>
      <c r="F314" s="93">
        <f>F315</f>
        <v>71692.09999999999</v>
      </c>
    </row>
    <row r="315" spans="1:6" s="94" customFormat="1" ht="31.5">
      <c r="A315" s="9" t="s">
        <v>131</v>
      </c>
      <c r="B315" s="8" t="s">
        <v>48</v>
      </c>
      <c r="C315" s="8" t="s">
        <v>21</v>
      </c>
      <c r="D315" s="8" t="s">
        <v>132</v>
      </c>
      <c r="E315" s="8"/>
      <c r="F315" s="93">
        <f>F316+F319+F322+F325+F328</f>
        <v>71692.09999999999</v>
      </c>
    </row>
    <row r="316" spans="1:6" s="94" customFormat="1" ht="78.75">
      <c r="A316" s="7" t="s">
        <v>229</v>
      </c>
      <c r="B316" s="8" t="s">
        <v>48</v>
      </c>
      <c r="C316" s="8" t="s">
        <v>21</v>
      </c>
      <c r="D316" s="8" t="s">
        <v>230</v>
      </c>
      <c r="E316" s="8"/>
      <c r="F316" s="93">
        <f>F317</f>
        <v>416.2</v>
      </c>
    </row>
    <row r="317" spans="1:6" s="94" customFormat="1" ht="47.25">
      <c r="A317" s="9" t="s">
        <v>211</v>
      </c>
      <c r="B317" s="8" t="s">
        <v>48</v>
      </c>
      <c r="C317" s="8" t="s">
        <v>21</v>
      </c>
      <c r="D317" s="8" t="s">
        <v>230</v>
      </c>
      <c r="E317" s="8" t="s">
        <v>212</v>
      </c>
      <c r="F317" s="93">
        <f>F318</f>
        <v>416.2</v>
      </c>
    </row>
    <row r="318" spans="1:6" s="94" customFormat="1" ht="15.75">
      <c r="A318" s="9" t="s">
        <v>213</v>
      </c>
      <c r="B318" s="8" t="s">
        <v>48</v>
      </c>
      <c r="C318" s="8" t="s">
        <v>21</v>
      </c>
      <c r="D318" s="8" t="s">
        <v>230</v>
      </c>
      <c r="E318" s="8" t="s">
        <v>214</v>
      </c>
      <c r="F318" s="93">
        <f>'Пр.№6 ведомственная'!I496</f>
        <v>416.2</v>
      </c>
    </row>
    <row r="319" spans="1:6" s="94" customFormat="1" ht="78.75">
      <c r="A319" s="7" t="s">
        <v>373</v>
      </c>
      <c r="B319" s="8" t="s">
        <v>48</v>
      </c>
      <c r="C319" s="8" t="s">
        <v>21</v>
      </c>
      <c r="D319" s="8" t="s">
        <v>232</v>
      </c>
      <c r="E319" s="8"/>
      <c r="F319" s="93">
        <f>F320</f>
        <v>1900</v>
      </c>
    </row>
    <row r="320" spans="1:6" s="94" customFormat="1" ht="47.25">
      <c r="A320" s="9" t="s">
        <v>211</v>
      </c>
      <c r="B320" s="8" t="s">
        <v>48</v>
      </c>
      <c r="C320" s="8" t="s">
        <v>21</v>
      </c>
      <c r="D320" s="8" t="s">
        <v>232</v>
      </c>
      <c r="E320" s="8" t="s">
        <v>212</v>
      </c>
      <c r="F320" s="93">
        <f>F321</f>
        <v>1900</v>
      </c>
    </row>
    <row r="321" spans="1:6" s="94" customFormat="1" ht="15.75">
      <c r="A321" s="9" t="s">
        <v>213</v>
      </c>
      <c r="B321" s="8" t="s">
        <v>48</v>
      </c>
      <c r="C321" s="8" t="s">
        <v>21</v>
      </c>
      <c r="D321" s="8" t="s">
        <v>232</v>
      </c>
      <c r="E321" s="8" t="s">
        <v>214</v>
      </c>
      <c r="F321" s="93">
        <f>'Пр.№6 ведомственная'!I499</f>
        <v>1900</v>
      </c>
    </row>
    <row r="322" spans="1:6" s="94" customFormat="1" ht="63">
      <c r="A322" s="7" t="s">
        <v>374</v>
      </c>
      <c r="B322" s="8" t="s">
        <v>48</v>
      </c>
      <c r="C322" s="8" t="s">
        <v>21</v>
      </c>
      <c r="D322" s="8" t="s">
        <v>375</v>
      </c>
      <c r="E322" s="8"/>
      <c r="F322" s="93">
        <f>F323</f>
        <v>66162.2</v>
      </c>
    </row>
    <row r="323" spans="1:6" s="94" customFormat="1" ht="47.25">
      <c r="A323" s="9" t="s">
        <v>211</v>
      </c>
      <c r="B323" s="8" t="s">
        <v>48</v>
      </c>
      <c r="C323" s="8" t="s">
        <v>21</v>
      </c>
      <c r="D323" s="8" t="s">
        <v>375</v>
      </c>
      <c r="E323" s="8" t="s">
        <v>212</v>
      </c>
      <c r="F323" s="93">
        <f>F324</f>
        <v>66162.2</v>
      </c>
    </row>
    <row r="324" spans="1:6" s="94" customFormat="1" ht="15.75">
      <c r="A324" s="9" t="s">
        <v>213</v>
      </c>
      <c r="B324" s="8" t="s">
        <v>48</v>
      </c>
      <c r="C324" s="8" t="s">
        <v>21</v>
      </c>
      <c r="D324" s="8" t="s">
        <v>375</v>
      </c>
      <c r="E324" s="8" t="s">
        <v>214</v>
      </c>
      <c r="F324" s="93">
        <f>'Пр.№6 ведомственная'!I502</f>
        <v>66162.2</v>
      </c>
    </row>
    <row r="325" spans="1:6" s="94" customFormat="1" ht="110.25">
      <c r="A325" s="7" t="s">
        <v>233</v>
      </c>
      <c r="B325" s="8" t="s">
        <v>48</v>
      </c>
      <c r="C325" s="8" t="s">
        <v>21</v>
      </c>
      <c r="D325" s="16" t="s">
        <v>234</v>
      </c>
      <c r="E325" s="8"/>
      <c r="F325" s="93">
        <f>F326</f>
        <v>2937.2</v>
      </c>
    </row>
    <row r="326" spans="1:6" s="94" customFormat="1" ht="47.25">
      <c r="A326" s="9" t="s">
        <v>211</v>
      </c>
      <c r="B326" s="8" t="s">
        <v>48</v>
      </c>
      <c r="C326" s="8" t="s">
        <v>21</v>
      </c>
      <c r="D326" s="16" t="s">
        <v>234</v>
      </c>
      <c r="E326" s="8" t="s">
        <v>212</v>
      </c>
      <c r="F326" s="93">
        <f>F327</f>
        <v>2937.2</v>
      </c>
    </row>
    <row r="327" spans="1:6" s="94" customFormat="1" ht="15.75">
      <c r="A327" s="9" t="s">
        <v>213</v>
      </c>
      <c r="B327" s="8" t="s">
        <v>48</v>
      </c>
      <c r="C327" s="8" t="s">
        <v>21</v>
      </c>
      <c r="D327" s="16" t="s">
        <v>234</v>
      </c>
      <c r="E327" s="8" t="s">
        <v>214</v>
      </c>
      <c r="F327" s="93">
        <f>'Пр.№6 ведомственная'!I505</f>
        <v>2937.2</v>
      </c>
    </row>
    <row r="328" spans="1:6" s="94" customFormat="1" ht="157.5">
      <c r="A328" s="18" t="s">
        <v>376</v>
      </c>
      <c r="B328" s="8" t="s">
        <v>48</v>
      </c>
      <c r="C328" s="8" t="s">
        <v>21</v>
      </c>
      <c r="D328" s="16" t="s">
        <v>377</v>
      </c>
      <c r="E328" s="8"/>
      <c r="F328" s="93">
        <f>F329</f>
        <v>276.5</v>
      </c>
    </row>
    <row r="329" spans="1:6" s="94" customFormat="1" ht="47.25">
      <c r="A329" s="18" t="s">
        <v>211</v>
      </c>
      <c r="B329" s="8" t="s">
        <v>48</v>
      </c>
      <c r="C329" s="8" t="s">
        <v>21</v>
      </c>
      <c r="D329" s="16" t="s">
        <v>377</v>
      </c>
      <c r="E329" s="8" t="s">
        <v>212</v>
      </c>
      <c r="F329" s="93">
        <f>F330</f>
        <v>276.5</v>
      </c>
    </row>
    <row r="330" spans="1:6" s="94" customFormat="1" ht="15.75">
      <c r="A330" s="18" t="s">
        <v>213</v>
      </c>
      <c r="B330" s="8" t="s">
        <v>48</v>
      </c>
      <c r="C330" s="8" t="s">
        <v>21</v>
      </c>
      <c r="D330" s="16" t="s">
        <v>377</v>
      </c>
      <c r="E330" s="8" t="s">
        <v>214</v>
      </c>
      <c r="F330" s="93">
        <f>'Пр.№6 ведомственная'!I508</f>
        <v>276.5</v>
      </c>
    </row>
    <row r="331" spans="1:6" s="94" customFormat="1" ht="15.75">
      <c r="A331" s="62" t="s">
        <v>50</v>
      </c>
      <c r="B331" s="105" t="s">
        <v>48</v>
      </c>
      <c r="C331" s="105" t="s">
        <v>23</v>
      </c>
      <c r="D331" s="105"/>
      <c r="E331" s="105"/>
      <c r="F331" s="98">
        <f>F332+F390+F406+F429</f>
        <v>178756.8</v>
      </c>
    </row>
    <row r="332" spans="1:7" s="94" customFormat="1" ht="47.25">
      <c r="A332" s="9" t="s">
        <v>378</v>
      </c>
      <c r="B332" s="8" t="s">
        <v>48</v>
      </c>
      <c r="C332" s="8" t="s">
        <v>23</v>
      </c>
      <c r="D332" s="8" t="s">
        <v>357</v>
      </c>
      <c r="E332" s="8"/>
      <c r="F332" s="93">
        <f>F333+F340+F375</f>
        <v>44295.8</v>
      </c>
      <c r="G332" s="253"/>
    </row>
    <row r="333" spans="1:6" s="94" customFormat="1" ht="47.25">
      <c r="A333" s="9" t="s">
        <v>358</v>
      </c>
      <c r="B333" s="8" t="s">
        <v>48</v>
      </c>
      <c r="C333" s="8" t="s">
        <v>23</v>
      </c>
      <c r="D333" s="8" t="s">
        <v>359</v>
      </c>
      <c r="E333" s="8"/>
      <c r="F333" s="93">
        <f>F334+F337</f>
        <v>41158.8</v>
      </c>
    </row>
    <row r="334" spans="1:6" s="94" customFormat="1" ht="47.25">
      <c r="A334" s="9" t="s">
        <v>379</v>
      </c>
      <c r="B334" s="8" t="s">
        <v>48</v>
      </c>
      <c r="C334" s="8" t="s">
        <v>23</v>
      </c>
      <c r="D334" s="8" t="s">
        <v>380</v>
      </c>
      <c r="E334" s="8"/>
      <c r="F334" s="93">
        <f>F335</f>
        <v>21817.5</v>
      </c>
    </row>
    <row r="335" spans="1:6" s="94" customFormat="1" ht="47.25">
      <c r="A335" s="9" t="s">
        <v>211</v>
      </c>
      <c r="B335" s="8" t="s">
        <v>48</v>
      </c>
      <c r="C335" s="8" t="s">
        <v>23</v>
      </c>
      <c r="D335" s="8" t="s">
        <v>380</v>
      </c>
      <c r="E335" s="8" t="s">
        <v>212</v>
      </c>
      <c r="F335" s="106">
        <f>F336</f>
        <v>21817.5</v>
      </c>
    </row>
    <row r="336" spans="1:7" s="94" customFormat="1" ht="15.75">
      <c r="A336" s="9" t="s">
        <v>213</v>
      </c>
      <c r="B336" s="8" t="s">
        <v>48</v>
      </c>
      <c r="C336" s="8" t="s">
        <v>23</v>
      </c>
      <c r="D336" s="8" t="s">
        <v>380</v>
      </c>
      <c r="E336" s="8" t="s">
        <v>214</v>
      </c>
      <c r="F336" s="106">
        <f>'Пр.№6 ведомственная'!I514</f>
        <v>21817.5</v>
      </c>
      <c r="G336" s="249"/>
    </row>
    <row r="337" spans="1:6" s="94" customFormat="1" ht="47.25">
      <c r="A337" s="9" t="s">
        <v>208</v>
      </c>
      <c r="B337" s="8" t="s">
        <v>48</v>
      </c>
      <c r="C337" s="8" t="s">
        <v>23</v>
      </c>
      <c r="D337" s="8" t="s">
        <v>382</v>
      </c>
      <c r="E337" s="8"/>
      <c r="F337" s="93">
        <f>F338</f>
        <v>19341.3</v>
      </c>
    </row>
    <row r="338" spans="1:6" s="94" customFormat="1" ht="47.25">
      <c r="A338" s="9" t="s">
        <v>211</v>
      </c>
      <c r="B338" s="8" t="s">
        <v>48</v>
      </c>
      <c r="C338" s="8" t="s">
        <v>23</v>
      </c>
      <c r="D338" s="8" t="s">
        <v>382</v>
      </c>
      <c r="E338" s="8" t="s">
        <v>212</v>
      </c>
      <c r="F338" s="93">
        <f>F339</f>
        <v>19341.3</v>
      </c>
    </row>
    <row r="339" spans="1:6" s="94" customFormat="1" ht="15.75">
      <c r="A339" s="9" t="s">
        <v>213</v>
      </c>
      <c r="B339" s="8" t="s">
        <v>48</v>
      </c>
      <c r="C339" s="8" t="s">
        <v>23</v>
      </c>
      <c r="D339" s="8" t="s">
        <v>382</v>
      </c>
      <c r="E339" s="8" t="s">
        <v>214</v>
      </c>
      <c r="F339" s="106">
        <f>'Пр.№6 ведомственная'!I517</f>
        <v>19341.3</v>
      </c>
    </row>
    <row r="340" spans="1:7" s="94" customFormat="1" ht="47.25">
      <c r="A340" s="9" t="s">
        <v>384</v>
      </c>
      <c r="B340" s="8" t="s">
        <v>48</v>
      </c>
      <c r="C340" s="8" t="s">
        <v>23</v>
      </c>
      <c r="D340" s="8" t="s">
        <v>385</v>
      </c>
      <c r="E340" s="8"/>
      <c r="F340" s="93">
        <f>F341+F355+F364+F371+F345+F348+F367+F358+F352+F361</f>
        <v>3137</v>
      </c>
      <c r="G340" s="249"/>
    </row>
    <row r="341" spans="1:6" s="94" customFormat="1" ht="47.25" hidden="1">
      <c r="A341" s="9" t="s">
        <v>778</v>
      </c>
      <c r="B341" s="8" t="s">
        <v>48</v>
      </c>
      <c r="C341" s="8" t="s">
        <v>23</v>
      </c>
      <c r="D341" s="8" t="s">
        <v>785</v>
      </c>
      <c r="E341" s="8"/>
      <c r="F341" s="93">
        <f>F342</f>
        <v>0</v>
      </c>
    </row>
    <row r="342" spans="1:6" s="94" customFormat="1" ht="47.25" hidden="1">
      <c r="A342" s="9" t="s">
        <v>211</v>
      </c>
      <c r="B342" s="8" t="s">
        <v>48</v>
      </c>
      <c r="C342" s="8" t="s">
        <v>23</v>
      </c>
      <c r="D342" s="8" t="s">
        <v>785</v>
      </c>
      <c r="E342" s="8" t="s">
        <v>212</v>
      </c>
      <c r="F342" s="93">
        <f>F343</f>
        <v>0</v>
      </c>
    </row>
    <row r="343" spans="1:6" s="94" customFormat="1" ht="15.75" hidden="1">
      <c r="A343" s="9" t="s">
        <v>213</v>
      </c>
      <c r="B343" s="8" t="s">
        <v>48</v>
      </c>
      <c r="C343" s="8" t="s">
        <v>23</v>
      </c>
      <c r="D343" s="8" t="s">
        <v>785</v>
      </c>
      <c r="E343" s="8" t="s">
        <v>214</v>
      </c>
      <c r="F343" s="93">
        <f>F344</f>
        <v>0</v>
      </c>
    </row>
    <row r="344" spans="1:6" s="94" customFormat="1" ht="31.5" hidden="1">
      <c r="A344" s="9" t="s">
        <v>780</v>
      </c>
      <c r="B344" s="8" t="s">
        <v>48</v>
      </c>
      <c r="C344" s="8" t="s">
        <v>23</v>
      </c>
      <c r="D344" s="8" t="s">
        <v>785</v>
      </c>
      <c r="E344" s="8" t="s">
        <v>781</v>
      </c>
      <c r="F344" s="93"/>
    </row>
    <row r="345" spans="1:6" s="94" customFormat="1" ht="63" hidden="1">
      <c r="A345" s="9" t="s">
        <v>386</v>
      </c>
      <c r="B345" s="8" t="s">
        <v>48</v>
      </c>
      <c r="C345" s="8" t="s">
        <v>23</v>
      </c>
      <c r="D345" s="8" t="s">
        <v>387</v>
      </c>
      <c r="E345" s="8"/>
      <c r="F345" s="93">
        <f>F346</f>
        <v>0</v>
      </c>
    </row>
    <row r="346" spans="1:6" s="94" customFormat="1" ht="47.25" hidden="1">
      <c r="A346" s="9" t="s">
        <v>211</v>
      </c>
      <c r="B346" s="8" t="s">
        <v>48</v>
      </c>
      <c r="C346" s="8" t="s">
        <v>23</v>
      </c>
      <c r="D346" s="8" t="s">
        <v>387</v>
      </c>
      <c r="E346" s="8" t="s">
        <v>212</v>
      </c>
      <c r="F346" s="93">
        <f>F347</f>
        <v>0</v>
      </c>
    </row>
    <row r="347" spans="1:6" s="94" customFormat="1" ht="15.75" hidden="1">
      <c r="A347" s="9" t="s">
        <v>213</v>
      </c>
      <c r="B347" s="8" t="s">
        <v>48</v>
      </c>
      <c r="C347" s="8" t="s">
        <v>23</v>
      </c>
      <c r="D347" s="8" t="s">
        <v>387</v>
      </c>
      <c r="E347" s="8" t="s">
        <v>214</v>
      </c>
      <c r="F347" s="93"/>
    </row>
    <row r="348" spans="1:6" s="94" customFormat="1" ht="31.5" hidden="1">
      <c r="A348" s="9" t="s">
        <v>220</v>
      </c>
      <c r="B348" s="8" t="s">
        <v>48</v>
      </c>
      <c r="C348" s="8" t="s">
        <v>23</v>
      </c>
      <c r="D348" s="8" t="s">
        <v>786</v>
      </c>
      <c r="E348" s="8"/>
      <c r="F348" s="93">
        <f>F349</f>
        <v>0</v>
      </c>
    </row>
    <row r="349" spans="1:6" s="94" customFormat="1" ht="47.25" hidden="1">
      <c r="A349" s="9" t="s">
        <v>211</v>
      </c>
      <c r="B349" s="8" t="s">
        <v>48</v>
      </c>
      <c r="C349" s="8" t="s">
        <v>23</v>
      </c>
      <c r="D349" s="8" t="s">
        <v>786</v>
      </c>
      <c r="E349" s="8" t="s">
        <v>212</v>
      </c>
      <c r="F349" s="93">
        <f>F350</f>
        <v>0</v>
      </c>
    </row>
    <row r="350" spans="1:6" s="94" customFormat="1" ht="15.75" hidden="1">
      <c r="A350" s="9" t="s">
        <v>213</v>
      </c>
      <c r="B350" s="8" t="s">
        <v>48</v>
      </c>
      <c r="C350" s="8" t="s">
        <v>23</v>
      </c>
      <c r="D350" s="8" t="s">
        <v>786</v>
      </c>
      <c r="E350" s="8" t="s">
        <v>214</v>
      </c>
      <c r="F350" s="93">
        <f>F351</f>
        <v>0</v>
      </c>
    </row>
    <row r="351" spans="1:6" s="94" customFormat="1" ht="31.5" hidden="1">
      <c r="A351" s="9" t="s">
        <v>780</v>
      </c>
      <c r="B351" s="8" t="s">
        <v>48</v>
      </c>
      <c r="C351" s="8" t="s">
        <v>23</v>
      </c>
      <c r="D351" s="8" t="s">
        <v>786</v>
      </c>
      <c r="E351" s="8" t="s">
        <v>781</v>
      </c>
      <c r="F351" s="93">
        <v>0</v>
      </c>
    </row>
    <row r="352" spans="1:6" s="94" customFormat="1" ht="31.5" hidden="1">
      <c r="A352" s="18" t="s">
        <v>389</v>
      </c>
      <c r="B352" s="8" t="s">
        <v>48</v>
      </c>
      <c r="C352" s="8" t="s">
        <v>23</v>
      </c>
      <c r="D352" s="8" t="s">
        <v>390</v>
      </c>
      <c r="E352" s="8"/>
      <c r="F352" s="93">
        <f>F353</f>
        <v>0</v>
      </c>
    </row>
    <row r="353" spans="1:6" s="94" customFormat="1" ht="47.25" hidden="1">
      <c r="A353" s="18" t="s">
        <v>211</v>
      </c>
      <c r="B353" s="8" t="s">
        <v>48</v>
      </c>
      <c r="C353" s="8" t="s">
        <v>23</v>
      </c>
      <c r="D353" s="8" t="s">
        <v>390</v>
      </c>
      <c r="E353" s="8" t="s">
        <v>212</v>
      </c>
      <c r="F353" s="93">
        <f>F354</f>
        <v>0</v>
      </c>
    </row>
    <row r="354" spans="1:6" s="94" customFormat="1" ht="15.75" hidden="1">
      <c r="A354" s="18" t="s">
        <v>213</v>
      </c>
      <c r="B354" s="8" t="s">
        <v>48</v>
      </c>
      <c r="C354" s="8" t="s">
        <v>23</v>
      </c>
      <c r="D354" s="8" t="s">
        <v>390</v>
      </c>
      <c r="E354" s="8" t="s">
        <v>214</v>
      </c>
      <c r="F354" s="93"/>
    </row>
    <row r="355" spans="1:7" s="94" customFormat="1" ht="47.25">
      <c r="A355" s="9" t="s">
        <v>787</v>
      </c>
      <c r="B355" s="8" t="s">
        <v>48</v>
      </c>
      <c r="C355" s="8" t="s">
        <v>23</v>
      </c>
      <c r="D355" s="8" t="s">
        <v>393</v>
      </c>
      <c r="E355" s="8"/>
      <c r="F355" s="93">
        <f>F356</f>
        <v>2690</v>
      </c>
      <c r="G355" s="249"/>
    </row>
    <row r="356" spans="1:6" s="94" customFormat="1" ht="47.25">
      <c r="A356" s="9" t="s">
        <v>211</v>
      </c>
      <c r="B356" s="8" t="s">
        <v>48</v>
      </c>
      <c r="C356" s="8" t="s">
        <v>23</v>
      </c>
      <c r="D356" s="8" t="s">
        <v>393</v>
      </c>
      <c r="E356" s="8" t="s">
        <v>212</v>
      </c>
      <c r="F356" s="93">
        <f>F357</f>
        <v>2690</v>
      </c>
    </row>
    <row r="357" spans="1:6" s="94" customFormat="1" ht="15.75">
      <c r="A357" s="9" t="s">
        <v>213</v>
      </c>
      <c r="B357" s="8" t="s">
        <v>48</v>
      </c>
      <c r="C357" s="8" t="s">
        <v>23</v>
      </c>
      <c r="D357" s="8" t="s">
        <v>393</v>
      </c>
      <c r="E357" s="8" t="s">
        <v>214</v>
      </c>
      <c r="F357" s="93">
        <f>'Пр.№6 ведомственная'!I527</f>
        <v>2690</v>
      </c>
    </row>
    <row r="358" spans="1:6" s="94" customFormat="1" ht="63">
      <c r="A358" s="18" t="s">
        <v>395</v>
      </c>
      <c r="B358" s="8" t="s">
        <v>48</v>
      </c>
      <c r="C358" s="8" t="s">
        <v>23</v>
      </c>
      <c r="D358" s="16" t="s">
        <v>396</v>
      </c>
      <c r="E358" s="8"/>
      <c r="F358" s="93">
        <f>F359</f>
        <v>320</v>
      </c>
    </row>
    <row r="359" spans="1:6" s="94" customFormat="1" ht="47.25">
      <c r="A359" s="18" t="s">
        <v>211</v>
      </c>
      <c r="B359" s="8" t="s">
        <v>48</v>
      </c>
      <c r="C359" s="8" t="s">
        <v>23</v>
      </c>
      <c r="D359" s="16" t="s">
        <v>396</v>
      </c>
      <c r="E359" s="8" t="s">
        <v>212</v>
      </c>
      <c r="F359" s="93">
        <f>F360</f>
        <v>320</v>
      </c>
    </row>
    <row r="360" spans="1:6" s="94" customFormat="1" ht="15.75">
      <c r="A360" s="18" t="s">
        <v>213</v>
      </c>
      <c r="B360" s="8" t="s">
        <v>48</v>
      </c>
      <c r="C360" s="8" t="s">
        <v>23</v>
      </c>
      <c r="D360" s="16" t="s">
        <v>396</v>
      </c>
      <c r="E360" s="8" t="s">
        <v>214</v>
      </c>
      <c r="F360" s="93">
        <f>'Пр.№6 ведомственная'!I530</f>
        <v>320</v>
      </c>
    </row>
    <row r="361" spans="1:6" s="94" customFormat="1" ht="47.25" hidden="1">
      <c r="A361" s="18" t="s">
        <v>788</v>
      </c>
      <c r="B361" s="8" t="s">
        <v>48</v>
      </c>
      <c r="C361" s="8" t="s">
        <v>23</v>
      </c>
      <c r="D361" s="16" t="s">
        <v>401</v>
      </c>
      <c r="E361" s="8"/>
      <c r="F361" s="93">
        <f>F362</f>
        <v>0</v>
      </c>
    </row>
    <row r="362" spans="1:6" s="94" customFormat="1" ht="47.25" hidden="1">
      <c r="A362" s="18" t="s">
        <v>211</v>
      </c>
      <c r="B362" s="8" t="s">
        <v>48</v>
      </c>
      <c r="C362" s="8" t="s">
        <v>23</v>
      </c>
      <c r="D362" s="16" t="s">
        <v>401</v>
      </c>
      <c r="E362" s="8" t="s">
        <v>212</v>
      </c>
      <c r="F362" s="93">
        <f>F363</f>
        <v>0</v>
      </c>
    </row>
    <row r="363" spans="1:6" s="94" customFormat="1" ht="15.75" hidden="1">
      <c r="A363" s="18" t="s">
        <v>213</v>
      </c>
      <c r="B363" s="8" t="s">
        <v>48</v>
      </c>
      <c r="C363" s="8" t="s">
        <v>23</v>
      </c>
      <c r="D363" s="16" t="s">
        <v>401</v>
      </c>
      <c r="E363" s="8" t="s">
        <v>214</v>
      </c>
      <c r="F363" s="93"/>
    </row>
    <row r="364" spans="1:6" s="94" customFormat="1" ht="47.25">
      <c r="A364" s="9" t="s">
        <v>222</v>
      </c>
      <c r="B364" s="8" t="s">
        <v>48</v>
      </c>
      <c r="C364" s="8" t="s">
        <v>23</v>
      </c>
      <c r="D364" s="8" t="s">
        <v>403</v>
      </c>
      <c r="E364" s="8"/>
      <c r="F364" s="93">
        <f>F365</f>
        <v>127</v>
      </c>
    </row>
    <row r="365" spans="1:6" s="94" customFormat="1" ht="47.25">
      <c r="A365" s="9" t="s">
        <v>211</v>
      </c>
      <c r="B365" s="8" t="s">
        <v>48</v>
      </c>
      <c r="C365" s="8" t="s">
        <v>23</v>
      </c>
      <c r="D365" s="8" t="s">
        <v>403</v>
      </c>
      <c r="E365" s="8" t="s">
        <v>212</v>
      </c>
      <c r="F365" s="93">
        <f>F366</f>
        <v>127</v>
      </c>
    </row>
    <row r="366" spans="1:7" s="94" customFormat="1" ht="15.75">
      <c r="A366" s="9" t="s">
        <v>213</v>
      </c>
      <c r="B366" s="8" t="s">
        <v>48</v>
      </c>
      <c r="C366" s="8" t="s">
        <v>23</v>
      </c>
      <c r="D366" s="8" t="s">
        <v>403</v>
      </c>
      <c r="E366" s="8" t="s">
        <v>214</v>
      </c>
      <c r="F366" s="93">
        <f>'Пр.№6 ведомственная'!I542</f>
        <v>127</v>
      </c>
      <c r="G366" s="249"/>
    </row>
    <row r="367" spans="1:6" s="94" customFormat="1" ht="31.5" hidden="1">
      <c r="A367" s="9" t="s">
        <v>224</v>
      </c>
      <c r="B367" s="8" t="s">
        <v>48</v>
      </c>
      <c r="C367" s="8" t="s">
        <v>23</v>
      </c>
      <c r="D367" s="8" t="s">
        <v>789</v>
      </c>
      <c r="E367" s="8"/>
      <c r="F367" s="93">
        <f>F368</f>
        <v>0</v>
      </c>
    </row>
    <row r="368" spans="1:6" s="94" customFormat="1" ht="47.25" hidden="1">
      <c r="A368" s="9" t="s">
        <v>211</v>
      </c>
      <c r="B368" s="8" t="s">
        <v>48</v>
      </c>
      <c r="C368" s="8" t="s">
        <v>23</v>
      </c>
      <c r="D368" s="8" t="s">
        <v>789</v>
      </c>
      <c r="E368" s="8" t="s">
        <v>212</v>
      </c>
      <c r="F368" s="93">
        <f>F369</f>
        <v>0</v>
      </c>
    </row>
    <row r="369" spans="1:6" s="94" customFormat="1" ht="15.75" hidden="1">
      <c r="A369" s="9" t="s">
        <v>213</v>
      </c>
      <c r="B369" s="8" t="s">
        <v>48</v>
      </c>
      <c r="C369" s="8" t="s">
        <v>23</v>
      </c>
      <c r="D369" s="8" t="s">
        <v>789</v>
      </c>
      <c r="E369" s="8" t="s">
        <v>214</v>
      </c>
      <c r="F369" s="93">
        <f>F370</f>
        <v>0</v>
      </c>
    </row>
    <row r="370" spans="1:6" s="94" customFormat="1" ht="31.5" hidden="1">
      <c r="A370" s="9" t="s">
        <v>780</v>
      </c>
      <c r="B370" s="8" t="s">
        <v>48</v>
      </c>
      <c r="C370" s="8" t="s">
        <v>23</v>
      </c>
      <c r="D370" s="8" t="s">
        <v>789</v>
      </c>
      <c r="E370" s="8" t="s">
        <v>781</v>
      </c>
      <c r="F370" s="93">
        <v>0</v>
      </c>
    </row>
    <row r="371" spans="1:6" s="94" customFormat="1" ht="47.25" hidden="1">
      <c r="A371" s="9" t="s">
        <v>790</v>
      </c>
      <c r="B371" s="8" t="s">
        <v>48</v>
      </c>
      <c r="C371" s="8" t="s">
        <v>23</v>
      </c>
      <c r="D371" s="8" t="s">
        <v>791</v>
      </c>
      <c r="E371" s="8"/>
      <c r="F371" s="93">
        <f>F372</f>
        <v>0</v>
      </c>
    </row>
    <row r="372" spans="1:6" s="94" customFormat="1" ht="47.25" hidden="1">
      <c r="A372" s="9" t="s">
        <v>211</v>
      </c>
      <c r="B372" s="8" t="s">
        <v>48</v>
      </c>
      <c r="C372" s="8" t="s">
        <v>23</v>
      </c>
      <c r="D372" s="8" t="s">
        <v>791</v>
      </c>
      <c r="E372" s="8" t="s">
        <v>212</v>
      </c>
      <c r="F372" s="93">
        <f>F373</f>
        <v>0</v>
      </c>
    </row>
    <row r="373" spans="1:6" s="94" customFormat="1" ht="15.75" hidden="1">
      <c r="A373" s="9" t="s">
        <v>213</v>
      </c>
      <c r="B373" s="8" t="s">
        <v>48</v>
      </c>
      <c r="C373" s="8" t="s">
        <v>23</v>
      </c>
      <c r="D373" s="8" t="s">
        <v>791</v>
      </c>
      <c r="E373" s="8" t="s">
        <v>214</v>
      </c>
      <c r="F373" s="93">
        <f>F374</f>
        <v>0</v>
      </c>
    </row>
    <row r="374" spans="1:6" s="94" customFormat="1" ht="31.5" hidden="1">
      <c r="A374" s="9" t="s">
        <v>780</v>
      </c>
      <c r="B374" s="8" t="s">
        <v>48</v>
      </c>
      <c r="C374" s="8" t="s">
        <v>23</v>
      </c>
      <c r="D374" s="8" t="s">
        <v>791</v>
      </c>
      <c r="E374" s="8" t="s">
        <v>781</v>
      </c>
      <c r="F374" s="93">
        <v>0</v>
      </c>
    </row>
    <row r="375" spans="1:6" s="94" customFormat="1" ht="47.25" hidden="1">
      <c r="A375" s="9" t="s">
        <v>405</v>
      </c>
      <c r="B375" s="8" t="s">
        <v>48</v>
      </c>
      <c r="C375" s="8" t="s">
        <v>23</v>
      </c>
      <c r="D375" s="8" t="s">
        <v>406</v>
      </c>
      <c r="E375" s="8"/>
      <c r="F375" s="93">
        <f>F384+F387</f>
        <v>0</v>
      </c>
    </row>
    <row r="376" spans="1:6" s="94" customFormat="1" ht="47.25" hidden="1">
      <c r="A376" s="9" t="s">
        <v>778</v>
      </c>
      <c r="B376" s="8" t="s">
        <v>48</v>
      </c>
      <c r="C376" s="8" t="s">
        <v>23</v>
      </c>
      <c r="D376" s="8" t="s">
        <v>792</v>
      </c>
      <c r="E376" s="8"/>
      <c r="F376" s="93">
        <f>F377</f>
        <v>0</v>
      </c>
    </row>
    <row r="377" spans="1:6" s="94" customFormat="1" ht="47.25" hidden="1">
      <c r="A377" s="9" t="s">
        <v>211</v>
      </c>
      <c r="B377" s="8" t="s">
        <v>48</v>
      </c>
      <c r="C377" s="8" t="s">
        <v>23</v>
      </c>
      <c r="D377" s="8" t="s">
        <v>792</v>
      </c>
      <c r="E377" s="8" t="s">
        <v>212</v>
      </c>
      <c r="F377" s="93">
        <f>F378</f>
        <v>0</v>
      </c>
    </row>
    <row r="378" spans="1:6" s="94" customFormat="1" ht="15.75" hidden="1">
      <c r="A378" s="9" t="s">
        <v>213</v>
      </c>
      <c r="B378" s="8" t="s">
        <v>48</v>
      </c>
      <c r="C378" s="8" t="s">
        <v>23</v>
      </c>
      <c r="D378" s="8" t="s">
        <v>792</v>
      </c>
      <c r="E378" s="8" t="s">
        <v>214</v>
      </c>
      <c r="F378" s="93">
        <f>F379</f>
        <v>0</v>
      </c>
    </row>
    <row r="379" spans="1:6" s="94" customFormat="1" ht="31.5" hidden="1">
      <c r="A379" s="9" t="s">
        <v>780</v>
      </c>
      <c r="B379" s="8" t="s">
        <v>48</v>
      </c>
      <c r="C379" s="8" t="s">
        <v>23</v>
      </c>
      <c r="D379" s="8" t="s">
        <v>792</v>
      </c>
      <c r="E379" s="8" t="s">
        <v>781</v>
      </c>
      <c r="F379" s="93">
        <v>0</v>
      </c>
    </row>
    <row r="380" spans="1:6" s="94" customFormat="1" ht="47.25" hidden="1">
      <c r="A380" s="9" t="s">
        <v>218</v>
      </c>
      <c r="B380" s="8" t="s">
        <v>48</v>
      </c>
      <c r="C380" s="8" t="s">
        <v>23</v>
      </c>
      <c r="D380" s="8" t="s">
        <v>793</v>
      </c>
      <c r="E380" s="8"/>
      <c r="F380" s="93">
        <f>F381</f>
        <v>0</v>
      </c>
    </row>
    <row r="381" spans="1:6" s="94" customFormat="1" ht="47.25" hidden="1">
      <c r="A381" s="9" t="s">
        <v>211</v>
      </c>
      <c r="B381" s="8" t="s">
        <v>48</v>
      </c>
      <c r="C381" s="8" t="s">
        <v>23</v>
      </c>
      <c r="D381" s="8" t="s">
        <v>793</v>
      </c>
      <c r="E381" s="8" t="s">
        <v>212</v>
      </c>
      <c r="F381" s="93">
        <f>F382</f>
        <v>0</v>
      </c>
    </row>
    <row r="382" spans="1:6" s="94" customFormat="1" ht="15.75" hidden="1">
      <c r="A382" s="9" t="s">
        <v>213</v>
      </c>
      <c r="B382" s="8" t="s">
        <v>48</v>
      </c>
      <c r="C382" s="8" t="s">
        <v>23</v>
      </c>
      <c r="D382" s="8" t="s">
        <v>793</v>
      </c>
      <c r="E382" s="8" t="s">
        <v>214</v>
      </c>
      <c r="F382" s="93">
        <f>F383</f>
        <v>0</v>
      </c>
    </row>
    <row r="383" spans="1:6" s="94" customFormat="1" ht="31.5" hidden="1">
      <c r="A383" s="9" t="s">
        <v>780</v>
      </c>
      <c r="B383" s="8" t="s">
        <v>48</v>
      </c>
      <c r="C383" s="8" t="s">
        <v>23</v>
      </c>
      <c r="D383" s="8" t="s">
        <v>793</v>
      </c>
      <c r="E383" s="8" t="s">
        <v>781</v>
      </c>
      <c r="F383" s="93"/>
    </row>
    <row r="384" spans="1:6" s="94" customFormat="1" ht="47.25" hidden="1">
      <c r="A384" s="9" t="s">
        <v>407</v>
      </c>
      <c r="B384" s="8" t="s">
        <v>48</v>
      </c>
      <c r="C384" s="8" t="s">
        <v>23</v>
      </c>
      <c r="D384" s="16" t="s">
        <v>408</v>
      </c>
      <c r="E384" s="8"/>
      <c r="F384" s="93">
        <f>F385</f>
        <v>0</v>
      </c>
    </row>
    <row r="385" spans="1:6" s="94" customFormat="1" ht="47.25" hidden="1">
      <c r="A385" s="9" t="s">
        <v>211</v>
      </c>
      <c r="B385" s="8" t="s">
        <v>48</v>
      </c>
      <c r="C385" s="8" t="s">
        <v>23</v>
      </c>
      <c r="D385" s="16" t="s">
        <v>408</v>
      </c>
      <c r="E385" s="8" t="s">
        <v>212</v>
      </c>
      <c r="F385" s="93">
        <f>F386</f>
        <v>0</v>
      </c>
    </row>
    <row r="386" spans="1:6" s="94" customFormat="1" ht="15.75" hidden="1">
      <c r="A386" s="9" t="s">
        <v>213</v>
      </c>
      <c r="B386" s="8" t="s">
        <v>48</v>
      </c>
      <c r="C386" s="8" t="s">
        <v>23</v>
      </c>
      <c r="D386" s="16" t="s">
        <v>408</v>
      </c>
      <c r="E386" s="8" t="s">
        <v>214</v>
      </c>
      <c r="F386" s="93"/>
    </row>
    <row r="387" spans="1:6" s="94" customFormat="1" ht="47.25" hidden="1">
      <c r="A387" s="9" t="s">
        <v>788</v>
      </c>
      <c r="B387" s="8" t="s">
        <v>48</v>
      </c>
      <c r="C387" s="8" t="s">
        <v>23</v>
      </c>
      <c r="D387" s="8" t="s">
        <v>410</v>
      </c>
      <c r="E387" s="8"/>
      <c r="F387" s="93">
        <f>F388</f>
        <v>0</v>
      </c>
    </row>
    <row r="388" spans="1:6" s="94" customFormat="1" ht="47.25" hidden="1">
      <c r="A388" s="9" t="s">
        <v>211</v>
      </c>
      <c r="B388" s="8" t="s">
        <v>48</v>
      </c>
      <c r="C388" s="8" t="s">
        <v>23</v>
      </c>
      <c r="D388" s="8" t="s">
        <v>410</v>
      </c>
      <c r="E388" s="8" t="s">
        <v>212</v>
      </c>
      <c r="F388" s="93">
        <f>F389</f>
        <v>0</v>
      </c>
    </row>
    <row r="389" spans="1:6" s="94" customFormat="1" ht="15.75" hidden="1">
      <c r="A389" s="9" t="s">
        <v>213</v>
      </c>
      <c r="B389" s="8" t="s">
        <v>48</v>
      </c>
      <c r="C389" s="8" t="s">
        <v>23</v>
      </c>
      <c r="D389" s="8" t="s">
        <v>410</v>
      </c>
      <c r="E389" s="8" t="s">
        <v>214</v>
      </c>
      <c r="F389" s="93">
        <f>'Пр.№6 ведомственная'!I552</f>
        <v>0</v>
      </c>
    </row>
    <row r="390" spans="1:6" s="94" customFormat="1" ht="63">
      <c r="A390" s="9" t="s">
        <v>444</v>
      </c>
      <c r="B390" s="8" t="s">
        <v>48</v>
      </c>
      <c r="C390" s="8" t="s">
        <v>23</v>
      </c>
      <c r="D390" s="8" t="s">
        <v>445</v>
      </c>
      <c r="E390" s="8"/>
      <c r="F390" s="93">
        <f>F391</f>
        <v>10536</v>
      </c>
    </row>
    <row r="391" spans="1:6" s="94" customFormat="1" ht="63">
      <c r="A391" s="9" t="s">
        <v>794</v>
      </c>
      <c r="B391" s="8" t="s">
        <v>48</v>
      </c>
      <c r="C391" s="8" t="s">
        <v>23</v>
      </c>
      <c r="D391" s="8" t="s">
        <v>447</v>
      </c>
      <c r="E391" s="8"/>
      <c r="F391" s="93">
        <f>F392+F395+F399+F405</f>
        <v>10536</v>
      </c>
    </row>
    <row r="392" spans="1:6" s="94" customFormat="1" ht="47.25">
      <c r="A392" s="9" t="s">
        <v>208</v>
      </c>
      <c r="B392" s="8" t="s">
        <v>48</v>
      </c>
      <c r="C392" s="8" t="s">
        <v>23</v>
      </c>
      <c r="D392" s="8" t="s">
        <v>448</v>
      </c>
      <c r="E392" s="8"/>
      <c r="F392" s="93">
        <f>F393</f>
        <v>10500</v>
      </c>
    </row>
    <row r="393" spans="1:6" s="94" customFormat="1" ht="47.25">
      <c r="A393" s="9" t="s">
        <v>211</v>
      </c>
      <c r="B393" s="8" t="s">
        <v>48</v>
      </c>
      <c r="C393" s="8" t="s">
        <v>23</v>
      </c>
      <c r="D393" s="8" t="s">
        <v>448</v>
      </c>
      <c r="E393" s="8" t="s">
        <v>212</v>
      </c>
      <c r="F393" s="93">
        <f>F394</f>
        <v>10500</v>
      </c>
    </row>
    <row r="394" spans="1:6" s="94" customFormat="1" ht="15.75">
      <c r="A394" s="9" t="s">
        <v>213</v>
      </c>
      <c r="B394" s="8" t="s">
        <v>48</v>
      </c>
      <c r="C394" s="8" t="s">
        <v>23</v>
      </c>
      <c r="D394" s="8" t="s">
        <v>448</v>
      </c>
      <c r="E394" s="8" t="s">
        <v>214</v>
      </c>
      <c r="F394" s="106">
        <f>'Пр.№6 ведомственная'!I629</f>
        <v>10500</v>
      </c>
    </row>
    <row r="395" spans="1:6" s="94" customFormat="1" ht="47.25" hidden="1">
      <c r="A395" s="9" t="s">
        <v>218</v>
      </c>
      <c r="B395" s="8" t="s">
        <v>48</v>
      </c>
      <c r="C395" s="8" t="s">
        <v>23</v>
      </c>
      <c r="D395" s="8" t="s">
        <v>796</v>
      </c>
      <c r="E395" s="8"/>
      <c r="F395" s="93">
        <f>F396</f>
        <v>0</v>
      </c>
    </row>
    <row r="396" spans="1:6" s="94" customFormat="1" ht="47.25" hidden="1">
      <c r="A396" s="9" t="s">
        <v>211</v>
      </c>
      <c r="B396" s="8" t="s">
        <v>48</v>
      </c>
      <c r="C396" s="8" t="s">
        <v>23</v>
      </c>
      <c r="D396" s="8" t="s">
        <v>796</v>
      </c>
      <c r="E396" s="8" t="s">
        <v>212</v>
      </c>
      <c r="F396" s="93">
        <f>F397</f>
        <v>0</v>
      </c>
    </row>
    <row r="397" spans="1:6" s="94" customFormat="1" ht="15.75" hidden="1">
      <c r="A397" s="9" t="s">
        <v>213</v>
      </c>
      <c r="B397" s="8" t="s">
        <v>48</v>
      </c>
      <c r="C397" s="8" t="s">
        <v>23</v>
      </c>
      <c r="D397" s="8" t="s">
        <v>796</v>
      </c>
      <c r="E397" s="8" t="s">
        <v>214</v>
      </c>
      <c r="F397" s="93">
        <f>F398</f>
        <v>0</v>
      </c>
    </row>
    <row r="398" spans="1:6" s="94" customFormat="1" ht="31.5" hidden="1">
      <c r="A398" s="9" t="s">
        <v>780</v>
      </c>
      <c r="B398" s="8" t="s">
        <v>48</v>
      </c>
      <c r="C398" s="8" t="s">
        <v>23</v>
      </c>
      <c r="D398" s="8" t="s">
        <v>796</v>
      </c>
      <c r="E398" s="8" t="s">
        <v>781</v>
      </c>
      <c r="F398" s="93">
        <v>0</v>
      </c>
    </row>
    <row r="399" spans="1:6" s="94" customFormat="1" ht="31.5" hidden="1">
      <c r="A399" s="9" t="s">
        <v>220</v>
      </c>
      <c r="B399" s="8" t="s">
        <v>48</v>
      </c>
      <c r="C399" s="8" t="s">
        <v>23</v>
      </c>
      <c r="D399" s="8" t="s">
        <v>797</v>
      </c>
      <c r="E399" s="8"/>
      <c r="F399" s="93">
        <f>F400</f>
        <v>0</v>
      </c>
    </row>
    <row r="400" spans="1:6" s="94" customFormat="1" ht="47.25" hidden="1">
      <c r="A400" s="9" t="s">
        <v>211</v>
      </c>
      <c r="B400" s="8" t="s">
        <v>48</v>
      </c>
      <c r="C400" s="8" t="s">
        <v>23</v>
      </c>
      <c r="D400" s="8" t="s">
        <v>797</v>
      </c>
      <c r="E400" s="8" t="s">
        <v>212</v>
      </c>
      <c r="F400" s="93">
        <f>F401</f>
        <v>0</v>
      </c>
    </row>
    <row r="401" spans="1:6" s="94" customFormat="1" ht="15.75" hidden="1">
      <c r="A401" s="9" t="s">
        <v>213</v>
      </c>
      <c r="B401" s="8" t="s">
        <v>48</v>
      </c>
      <c r="C401" s="8" t="s">
        <v>23</v>
      </c>
      <c r="D401" s="8" t="s">
        <v>797</v>
      </c>
      <c r="E401" s="8" t="s">
        <v>214</v>
      </c>
      <c r="F401" s="93">
        <f>F402</f>
        <v>0</v>
      </c>
    </row>
    <row r="402" spans="1:6" s="94" customFormat="1" ht="31.5" hidden="1">
      <c r="A402" s="9" t="s">
        <v>780</v>
      </c>
      <c r="B402" s="8" t="s">
        <v>48</v>
      </c>
      <c r="C402" s="8" t="s">
        <v>23</v>
      </c>
      <c r="D402" s="8" t="s">
        <v>797</v>
      </c>
      <c r="E402" s="8" t="s">
        <v>781</v>
      </c>
      <c r="F402" s="93">
        <v>0</v>
      </c>
    </row>
    <row r="403" spans="1:6" s="94" customFormat="1" ht="47.25">
      <c r="A403" s="9" t="s">
        <v>222</v>
      </c>
      <c r="B403" s="8" t="s">
        <v>48</v>
      </c>
      <c r="C403" s="8" t="s">
        <v>23</v>
      </c>
      <c r="D403" s="8" t="s">
        <v>453</v>
      </c>
      <c r="E403" s="8"/>
      <c r="F403" s="93">
        <f>F404</f>
        <v>36</v>
      </c>
    </row>
    <row r="404" spans="1:6" s="94" customFormat="1" ht="47.25">
      <c r="A404" s="9" t="s">
        <v>211</v>
      </c>
      <c r="B404" s="8" t="s">
        <v>48</v>
      </c>
      <c r="C404" s="8" t="s">
        <v>23</v>
      </c>
      <c r="D404" s="8" t="s">
        <v>453</v>
      </c>
      <c r="E404" s="8" t="s">
        <v>212</v>
      </c>
      <c r="F404" s="93">
        <f>F405</f>
        <v>36</v>
      </c>
    </row>
    <row r="405" spans="1:6" s="94" customFormat="1" ht="15.75">
      <c r="A405" s="9" t="s">
        <v>213</v>
      </c>
      <c r="B405" s="8" t="s">
        <v>48</v>
      </c>
      <c r="C405" s="8" t="s">
        <v>23</v>
      </c>
      <c r="D405" s="8" t="s">
        <v>453</v>
      </c>
      <c r="E405" s="8" t="s">
        <v>214</v>
      </c>
      <c r="F405" s="93">
        <f>'Пр.№6 ведомственная'!I638</f>
        <v>36</v>
      </c>
    </row>
    <row r="406" spans="1:6" s="94" customFormat="1" ht="47.25">
      <c r="A406" s="9" t="s">
        <v>204</v>
      </c>
      <c r="B406" s="8" t="s">
        <v>48</v>
      </c>
      <c r="C406" s="8" t="s">
        <v>23</v>
      </c>
      <c r="D406" s="8" t="s">
        <v>205</v>
      </c>
      <c r="E406" s="8"/>
      <c r="F406" s="93">
        <f>F408+F411+F415+F419+F423+F426</f>
        <v>15622</v>
      </c>
    </row>
    <row r="407" spans="1:6" s="94" customFormat="1" ht="63">
      <c r="A407" s="9" t="s">
        <v>206</v>
      </c>
      <c r="B407" s="8" t="s">
        <v>48</v>
      </c>
      <c r="C407" s="8" t="s">
        <v>23</v>
      </c>
      <c r="D407" s="8" t="s">
        <v>207</v>
      </c>
      <c r="E407" s="8"/>
      <c r="F407" s="93">
        <f>F408+F411+F415+F419+F423+F426</f>
        <v>15622</v>
      </c>
    </row>
    <row r="408" spans="1:6" s="94" customFormat="1" ht="47.25">
      <c r="A408" s="9" t="s">
        <v>208</v>
      </c>
      <c r="B408" s="8" t="s">
        <v>48</v>
      </c>
      <c r="C408" s="8" t="s">
        <v>23</v>
      </c>
      <c r="D408" s="8" t="s">
        <v>209</v>
      </c>
      <c r="E408" s="8"/>
      <c r="F408" s="93">
        <f>F409</f>
        <v>15572</v>
      </c>
    </row>
    <row r="409" spans="1:6" s="94" customFormat="1" ht="47.25">
      <c r="A409" s="9" t="s">
        <v>211</v>
      </c>
      <c r="B409" s="8" t="s">
        <v>48</v>
      </c>
      <c r="C409" s="8" t="s">
        <v>23</v>
      </c>
      <c r="D409" s="8" t="s">
        <v>209</v>
      </c>
      <c r="E409" s="8" t="s">
        <v>212</v>
      </c>
      <c r="F409" s="93">
        <f>F410</f>
        <v>15572</v>
      </c>
    </row>
    <row r="410" spans="1:6" s="94" customFormat="1" ht="15.75">
      <c r="A410" s="9" t="s">
        <v>213</v>
      </c>
      <c r="B410" s="8" t="s">
        <v>48</v>
      </c>
      <c r="C410" s="8" t="s">
        <v>23</v>
      </c>
      <c r="D410" s="8" t="s">
        <v>209</v>
      </c>
      <c r="E410" s="8" t="s">
        <v>214</v>
      </c>
      <c r="F410" s="93">
        <f>'Пр.№6 ведомственная'!I216</f>
        <v>15572</v>
      </c>
    </row>
    <row r="411" spans="1:6" s="94" customFormat="1" ht="47.25" hidden="1">
      <c r="A411" s="9" t="s">
        <v>215</v>
      </c>
      <c r="B411" s="8" t="s">
        <v>48</v>
      </c>
      <c r="C411" s="8" t="s">
        <v>23</v>
      </c>
      <c r="D411" s="8" t="s">
        <v>798</v>
      </c>
      <c r="E411" s="8"/>
      <c r="F411" s="93">
        <f>F412</f>
        <v>0</v>
      </c>
    </row>
    <row r="412" spans="1:6" s="94" customFormat="1" ht="47.25" hidden="1">
      <c r="A412" s="9" t="s">
        <v>211</v>
      </c>
      <c r="B412" s="8" t="s">
        <v>48</v>
      </c>
      <c r="C412" s="8" t="s">
        <v>23</v>
      </c>
      <c r="D412" s="8" t="s">
        <v>798</v>
      </c>
      <c r="E412" s="8" t="s">
        <v>212</v>
      </c>
      <c r="F412" s="93">
        <f>F413</f>
        <v>0</v>
      </c>
    </row>
    <row r="413" spans="1:6" s="94" customFormat="1" ht="15.75" hidden="1">
      <c r="A413" s="9" t="s">
        <v>213</v>
      </c>
      <c r="B413" s="8" t="s">
        <v>48</v>
      </c>
      <c r="C413" s="8" t="s">
        <v>23</v>
      </c>
      <c r="D413" s="8" t="s">
        <v>798</v>
      </c>
      <c r="E413" s="8" t="s">
        <v>214</v>
      </c>
      <c r="F413" s="93">
        <f>F414</f>
        <v>0</v>
      </c>
    </row>
    <row r="414" spans="1:6" s="94" customFormat="1" ht="31.5" hidden="1">
      <c r="A414" s="9" t="s">
        <v>799</v>
      </c>
      <c r="B414" s="8" t="s">
        <v>48</v>
      </c>
      <c r="C414" s="8" t="s">
        <v>23</v>
      </c>
      <c r="D414" s="8" t="s">
        <v>798</v>
      </c>
      <c r="E414" s="8" t="s">
        <v>781</v>
      </c>
      <c r="F414" s="93">
        <v>0</v>
      </c>
    </row>
    <row r="415" spans="1:6" s="94" customFormat="1" ht="47.25" hidden="1">
      <c r="A415" s="9" t="s">
        <v>218</v>
      </c>
      <c r="B415" s="8" t="s">
        <v>48</v>
      </c>
      <c r="C415" s="8" t="s">
        <v>23</v>
      </c>
      <c r="D415" s="8" t="s">
        <v>800</v>
      </c>
      <c r="E415" s="8"/>
      <c r="F415" s="93">
        <f>F416</f>
        <v>0</v>
      </c>
    </row>
    <row r="416" spans="1:6" s="94" customFormat="1" ht="47.25" hidden="1">
      <c r="A416" s="9" t="s">
        <v>211</v>
      </c>
      <c r="B416" s="8" t="s">
        <v>48</v>
      </c>
      <c r="C416" s="8" t="s">
        <v>23</v>
      </c>
      <c r="D416" s="8" t="s">
        <v>800</v>
      </c>
      <c r="E416" s="8" t="s">
        <v>212</v>
      </c>
      <c r="F416" s="93">
        <f>F417</f>
        <v>0</v>
      </c>
    </row>
    <row r="417" spans="1:6" s="94" customFormat="1" ht="15.75" hidden="1">
      <c r="A417" s="9" t="s">
        <v>213</v>
      </c>
      <c r="B417" s="8" t="s">
        <v>48</v>
      </c>
      <c r="C417" s="8" t="s">
        <v>23</v>
      </c>
      <c r="D417" s="8" t="s">
        <v>800</v>
      </c>
      <c r="E417" s="8" t="s">
        <v>214</v>
      </c>
      <c r="F417" s="93">
        <f>F418</f>
        <v>0</v>
      </c>
    </row>
    <row r="418" spans="1:6" s="94" customFormat="1" ht="31.5" hidden="1">
      <c r="A418" s="9" t="s">
        <v>780</v>
      </c>
      <c r="B418" s="8" t="s">
        <v>48</v>
      </c>
      <c r="C418" s="8" t="s">
        <v>23</v>
      </c>
      <c r="D418" s="8" t="s">
        <v>800</v>
      </c>
      <c r="E418" s="8" t="s">
        <v>781</v>
      </c>
      <c r="F418" s="93">
        <v>0</v>
      </c>
    </row>
    <row r="419" spans="1:6" s="94" customFormat="1" ht="31.5" hidden="1">
      <c r="A419" s="9" t="s">
        <v>220</v>
      </c>
      <c r="B419" s="8" t="s">
        <v>48</v>
      </c>
      <c r="C419" s="8" t="s">
        <v>23</v>
      </c>
      <c r="D419" s="8" t="s">
        <v>801</v>
      </c>
      <c r="E419" s="8"/>
      <c r="F419" s="93">
        <f>F420</f>
        <v>0</v>
      </c>
    </row>
    <row r="420" spans="1:6" s="94" customFormat="1" ht="47.25" hidden="1">
      <c r="A420" s="9" t="s">
        <v>211</v>
      </c>
      <c r="B420" s="8" t="s">
        <v>48</v>
      </c>
      <c r="C420" s="8" t="s">
        <v>23</v>
      </c>
      <c r="D420" s="8" t="s">
        <v>801</v>
      </c>
      <c r="E420" s="8" t="s">
        <v>212</v>
      </c>
      <c r="F420" s="93">
        <f>F421</f>
        <v>0</v>
      </c>
    </row>
    <row r="421" spans="1:6" s="94" customFormat="1" ht="15.75" hidden="1">
      <c r="A421" s="9" t="s">
        <v>213</v>
      </c>
      <c r="B421" s="8" t="s">
        <v>48</v>
      </c>
      <c r="C421" s="8" t="s">
        <v>23</v>
      </c>
      <c r="D421" s="8" t="s">
        <v>801</v>
      </c>
      <c r="E421" s="8" t="s">
        <v>214</v>
      </c>
      <c r="F421" s="93">
        <f>F422</f>
        <v>0</v>
      </c>
    </row>
    <row r="422" spans="1:6" s="94" customFormat="1" ht="31.5" hidden="1">
      <c r="A422" s="9" t="s">
        <v>780</v>
      </c>
      <c r="B422" s="8" t="s">
        <v>48</v>
      </c>
      <c r="C422" s="8" t="s">
        <v>23</v>
      </c>
      <c r="D422" s="8" t="s">
        <v>801</v>
      </c>
      <c r="E422" s="8" t="s">
        <v>781</v>
      </c>
      <c r="F422" s="93">
        <v>0</v>
      </c>
    </row>
    <row r="423" spans="1:6" s="94" customFormat="1" ht="47.25">
      <c r="A423" s="9" t="s">
        <v>222</v>
      </c>
      <c r="B423" s="8" t="s">
        <v>48</v>
      </c>
      <c r="C423" s="8" t="s">
        <v>23</v>
      </c>
      <c r="D423" s="8" t="s">
        <v>223</v>
      </c>
      <c r="E423" s="8"/>
      <c r="F423" s="93">
        <f>F424</f>
        <v>50</v>
      </c>
    </row>
    <row r="424" spans="1:6" s="94" customFormat="1" ht="47.25">
      <c r="A424" s="9" t="s">
        <v>211</v>
      </c>
      <c r="B424" s="8" t="s">
        <v>48</v>
      </c>
      <c r="C424" s="8" t="s">
        <v>23</v>
      </c>
      <c r="D424" s="8" t="s">
        <v>223</v>
      </c>
      <c r="E424" s="8" t="s">
        <v>212</v>
      </c>
      <c r="F424" s="93">
        <f>F425</f>
        <v>50</v>
      </c>
    </row>
    <row r="425" spans="1:6" s="94" customFormat="1" ht="15.75">
      <c r="A425" s="9" t="s">
        <v>213</v>
      </c>
      <c r="B425" s="8" t="s">
        <v>48</v>
      </c>
      <c r="C425" s="8" t="s">
        <v>23</v>
      </c>
      <c r="D425" s="8" t="s">
        <v>223</v>
      </c>
      <c r="E425" s="8" t="s">
        <v>214</v>
      </c>
      <c r="F425" s="93">
        <f>'Пр.№6 ведомственная'!I228</f>
        <v>50</v>
      </c>
    </row>
    <row r="426" spans="1:6" s="94" customFormat="1" ht="31.5" hidden="1">
      <c r="A426" s="9" t="s">
        <v>802</v>
      </c>
      <c r="B426" s="8" t="s">
        <v>48</v>
      </c>
      <c r="C426" s="8" t="s">
        <v>23</v>
      </c>
      <c r="D426" s="8" t="s">
        <v>803</v>
      </c>
      <c r="E426" s="8"/>
      <c r="F426" s="93">
        <f>F427</f>
        <v>0</v>
      </c>
    </row>
    <row r="427" spans="1:6" s="94" customFormat="1" ht="47.25" hidden="1">
      <c r="A427" s="9" t="s">
        <v>211</v>
      </c>
      <c r="B427" s="8" t="s">
        <v>48</v>
      </c>
      <c r="C427" s="8" t="s">
        <v>23</v>
      </c>
      <c r="D427" s="8" t="s">
        <v>803</v>
      </c>
      <c r="E427" s="8" t="s">
        <v>212</v>
      </c>
      <c r="F427" s="93">
        <f>F428</f>
        <v>0</v>
      </c>
    </row>
    <row r="428" spans="1:6" s="94" customFormat="1" ht="15.75" hidden="1">
      <c r="A428" s="9" t="s">
        <v>213</v>
      </c>
      <c r="B428" s="8" t="s">
        <v>48</v>
      </c>
      <c r="C428" s="8" t="s">
        <v>23</v>
      </c>
      <c r="D428" s="8" t="s">
        <v>803</v>
      </c>
      <c r="E428" s="8" t="s">
        <v>214</v>
      </c>
      <c r="F428" s="93"/>
    </row>
    <row r="429" spans="1:6" s="94" customFormat="1" ht="15.75">
      <c r="A429" s="9" t="s">
        <v>73</v>
      </c>
      <c r="B429" s="8" t="s">
        <v>48</v>
      </c>
      <c r="C429" s="8" t="s">
        <v>23</v>
      </c>
      <c r="D429" s="8" t="s">
        <v>74</v>
      </c>
      <c r="E429" s="8"/>
      <c r="F429" s="93">
        <f>F430</f>
        <v>108303</v>
      </c>
    </row>
    <row r="430" spans="1:6" s="94" customFormat="1" ht="31.5">
      <c r="A430" s="9" t="s">
        <v>131</v>
      </c>
      <c r="B430" s="8" t="s">
        <v>48</v>
      </c>
      <c r="C430" s="8" t="s">
        <v>23</v>
      </c>
      <c r="D430" s="8" t="s">
        <v>132</v>
      </c>
      <c r="E430" s="8"/>
      <c r="F430" s="93">
        <f>F431+F434+F437+F440+F446+F449+F452+F455+F458+F443</f>
        <v>108303</v>
      </c>
    </row>
    <row r="431" spans="1:6" s="94" customFormat="1" ht="47.25" hidden="1">
      <c r="A431" s="18" t="s">
        <v>414</v>
      </c>
      <c r="B431" s="16" t="s">
        <v>48</v>
      </c>
      <c r="C431" s="16" t="s">
        <v>23</v>
      </c>
      <c r="D431" s="16" t="s">
        <v>415</v>
      </c>
      <c r="E431" s="16"/>
      <c r="F431" s="93">
        <f>F432</f>
        <v>0</v>
      </c>
    </row>
    <row r="432" spans="1:6" s="94" customFormat="1" ht="47.25" hidden="1">
      <c r="A432" s="18" t="s">
        <v>211</v>
      </c>
      <c r="B432" s="16" t="s">
        <v>48</v>
      </c>
      <c r="C432" s="16" t="s">
        <v>23</v>
      </c>
      <c r="D432" s="16" t="s">
        <v>415</v>
      </c>
      <c r="E432" s="16" t="s">
        <v>212</v>
      </c>
      <c r="F432" s="93">
        <f>F433</f>
        <v>0</v>
      </c>
    </row>
    <row r="433" spans="1:6" s="94" customFormat="1" ht="15.75" hidden="1">
      <c r="A433" s="18" t="s">
        <v>213</v>
      </c>
      <c r="B433" s="16" t="s">
        <v>48</v>
      </c>
      <c r="C433" s="16" t="s">
        <v>23</v>
      </c>
      <c r="D433" s="16" t="s">
        <v>415</v>
      </c>
      <c r="E433" s="16" t="s">
        <v>214</v>
      </c>
      <c r="F433" s="93"/>
    </row>
    <row r="434" spans="1:6" s="94" customFormat="1" ht="15.75" hidden="1">
      <c r="A434" s="18" t="s">
        <v>416</v>
      </c>
      <c r="B434" s="16" t="s">
        <v>48</v>
      </c>
      <c r="C434" s="16" t="s">
        <v>23</v>
      </c>
      <c r="D434" s="16" t="s">
        <v>417</v>
      </c>
      <c r="E434" s="16"/>
      <c r="F434" s="93">
        <f>F435</f>
        <v>0</v>
      </c>
    </row>
    <row r="435" spans="1:6" s="94" customFormat="1" ht="47.25" hidden="1">
      <c r="A435" s="18" t="s">
        <v>211</v>
      </c>
      <c r="B435" s="16" t="s">
        <v>48</v>
      </c>
      <c r="C435" s="16" t="s">
        <v>23</v>
      </c>
      <c r="D435" s="16" t="s">
        <v>417</v>
      </c>
      <c r="E435" s="16" t="s">
        <v>212</v>
      </c>
      <c r="F435" s="93">
        <f>F436</f>
        <v>0</v>
      </c>
    </row>
    <row r="436" spans="1:6" s="94" customFormat="1" ht="15.75" hidden="1">
      <c r="A436" s="18" t="s">
        <v>213</v>
      </c>
      <c r="B436" s="16" t="s">
        <v>48</v>
      </c>
      <c r="C436" s="16" t="s">
        <v>23</v>
      </c>
      <c r="D436" s="16" t="s">
        <v>417</v>
      </c>
      <c r="E436" s="16" t="s">
        <v>214</v>
      </c>
      <c r="F436" s="93"/>
    </row>
    <row r="437" spans="1:6" s="94" customFormat="1" ht="47.25">
      <c r="A437" s="9" t="s">
        <v>804</v>
      </c>
      <c r="B437" s="8" t="s">
        <v>48</v>
      </c>
      <c r="C437" s="8" t="s">
        <v>23</v>
      </c>
      <c r="D437" s="8" t="s">
        <v>419</v>
      </c>
      <c r="E437" s="8"/>
      <c r="F437" s="93">
        <f>F438</f>
        <v>157.3</v>
      </c>
    </row>
    <row r="438" spans="1:6" s="94" customFormat="1" ht="47.25">
      <c r="A438" s="9" t="s">
        <v>211</v>
      </c>
      <c r="B438" s="8" t="s">
        <v>48</v>
      </c>
      <c r="C438" s="8" t="s">
        <v>23</v>
      </c>
      <c r="D438" s="8" t="s">
        <v>419</v>
      </c>
      <c r="E438" s="8" t="s">
        <v>212</v>
      </c>
      <c r="F438" s="93">
        <f>F439</f>
        <v>157.3</v>
      </c>
    </row>
    <row r="439" spans="1:6" s="94" customFormat="1" ht="15.75">
      <c r="A439" s="9" t="s">
        <v>213</v>
      </c>
      <c r="B439" s="8" t="s">
        <v>48</v>
      </c>
      <c r="C439" s="8" t="s">
        <v>23</v>
      </c>
      <c r="D439" s="8" t="s">
        <v>419</v>
      </c>
      <c r="E439" s="8" t="s">
        <v>214</v>
      </c>
      <c r="F439" s="93">
        <f>'Пр.№6 ведомственная'!I569</f>
        <v>157.3</v>
      </c>
    </row>
    <row r="440" spans="1:6" s="94" customFormat="1" ht="31.5">
      <c r="A440" s="9" t="s">
        <v>420</v>
      </c>
      <c r="B440" s="8" t="s">
        <v>48</v>
      </c>
      <c r="C440" s="8" t="s">
        <v>23</v>
      </c>
      <c r="D440" s="8" t="s">
        <v>421</v>
      </c>
      <c r="E440" s="8"/>
      <c r="F440" s="93">
        <f>F441</f>
        <v>1572.5</v>
      </c>
    </row>
    <row r="441" spans="1:6" s="94" customFormat="1" ht="47.25">
      <c r="A441" s="9" t="s">
        <v>211</v>
      </c>
      <c r="B441" s="8" t="s">
        <v>48</v>
      </c>
      <c r="C441" s="8" t="s">
        <v>23</v>
      </c>
      <c r="D441" s="8" t="s">
        <v>421</v>
      </c>
      <c r="E441" s="8" t="s">
        <v>212</v>
      </c>
      <c r="F441" s="93">
        <f>F442</f>
        <v>1572.5</v>
      </c>
    </row>
    <row r="442" spans="1:6" s="94" customFormat="1" ht="15.75">
      <c r="A442" s="9" t="s">
        <v>213</v>
      </c>
      <c r="B442" s="8" t="s">
        <v>48</v>
      </c>
      <c r="C442" s="8" t="s">
        <v>23</v>
      </c>
      <c r="D442" s="8" t="s">
        <v>421</v>
      </c>
      <c r="E442" s="8" t="s">
        <v>214</v>
      </c>
      <c r="F442" s="93">
        <f>1572.5</f>
        <v>1572.5</v>
      </c>
    </row>
    <row r="443" spans="1:6" s="94" customFormat="1" ht="47.25">
      <c r="A443" s="18" t="s">
        <v>422</v>
      </c>
      <c r="B443" s="8" t="s">
        <v>48</v>
      </c>
      <c r="C443" s="8" t="s">
        <v>23</v>
      </c>
      <c r="D443" s="8" t="s">
        <v>423</v>
      </c>
      <c r="E443" s="8"/>
      <c r="F443" s="93">
        <f>F444</f>
        <v>733.5</v>
      </c>
    </row>
    <row r="444" spans="1:6" s="94" customFormat="1" ht="47.25">
      <c r="A444" s="18" t="s">
        <v>211</v>
      </c>
      <c r="B444" s="8" t="s">
        <v>48</v>
      </c>
      <c r="C444" s="8" t="s">
        <v>23</v>
      </c>
      <c r="D444" s="8" t="s">
        <v>423</v>
      </c>
      <c r="E444" s="8" t="s">
        <v>212</v>
      </c>
      <c r="F444" s="93">
        <f>F445</f>
        <v>733.5</v>
      </c>
    </row>
    <row r="445" spans="1:6" s="94" customFormat="1" ht="15.75">
      <c r="A445" s="18" t="s">
        <v>213</v>
      </c>
      <c r="B445" s="8" t="s">
        <v>48</v>
      </c>
      <c r="C445" s="8" t="s">
        <v>23</v>
      </c>
      <c r="D445" s="8" t="s">
        <v>423</v>
      </c>
      <c r="E445" s="8" t="s">
        <v>214</v>
      </c>
      <c r="F445" s="93">
        <f>'Пр.№6 ведомственная'!I575</f>
        <v>733.5</v>
      </c>
    </row>
    <row r="446" spans="1:6" s="94" customFormat="1" ht="94.5">
      <c r="A446" s="7" t="s">
        <v>805</v>
      </c>
      <c r="B446" s="8" t="s">
        <v>48</v>
      </c>
      <c r="C446" s="8" t="s">
        <v>23</v>
      </c>
      <c r="D446" s="8" t="s">
        <v>425</v>
      </c>
      <c r="E446" s="8"/>
      <c r="F446" s="93">
        <f>F447</f>
        <v>93568.6</v>
      </c>
    </row>
    <row r="447" spans="1:6" s="94" customFormat="1" ht="47.25">
      <c r="A447" s="9" t="s">
        <v>211</v>
      </c>
      <c r="B447" s="8" t="s">
        <v>48</v>
      </c>
      <c r="C447" s="8" t="s">
        <v>23</v>
      </c>
      <c r="D447" s="8" t="s">
        <v>425</v>
      </c>
      <c r="E447" s="8" t="s">
        <v>212</v>
      </c>
      <c r="F447" s="93">
        <f>F448</f>
        <v>93568.6</v>
      </c>
    </row>
    <row r="448" spans="1:6" s="94" customFormat="1" ht="15.75">
      <c r="A448" s="9" t="s">
        <v>213</v>
      </c>
      <c r="B448" s="8" t="s">
        <v>48</v>
      </c>
      <c r="C448" s="8" t="s">
        <v>23</v>
      </c>
      <c r="D448" s="8" t="s">
        <v>425</v>
      </c>
      <c r="E448" s="8" t="s">
        <v>214</v>
      </c>
      <c r="F448" s="93">
        <f>'Пр.№6 ведомственная'!I578</f>
        <v>93568.6</v>
      </c>
    </row>
    <row r="449" spans="1:6" s="94" customFormat="1" ht="66" customHeight="1">
      <c r="A449" s="7" t="s">
        <v>229</v>
      </c>
      <c r="B449" s="8" t="s">
        <v>48</v>
      </c>
      <c r="C449" s="8" t="s">
        <v>23</v>
      </c>
      <c r="D449" s="8" t="s">
        <v>230</v>
      </c>
      <c r="E449" s="8"/>
      <c r="F449" s="93">
        <f>F450</f>
        <v>1314.3</v>
      </c>
    </row>
    <row r="450" spans="1:6" s="94" customFormat="1" ht="47.25">
      <c r="A450" s="9" t="s">
        <v>211</v>
      </c>
      <c r="B450" s="8" t="s">
        <v>48</v>
      </c>
      <c r="C450" s="8" t="s">
        <v>23</v>
      </c>
      <c r="D450" s="8" t="s">
        <v>230</v>
      </c>
      <c r="E450" s="8" t="s">
        <v>212</v>
      </c>
      <c r="F450" s="93">
        <f>F451</f>
        <v>1314.3</v>
      </c>
    </row>
    <row r="451" spans="1:6" s="94" customFormat="1" ht="15.75">
      <c r="A451" s="9" t="s">
        <v>213</v>
      </c>
      <c r="B451" s="8" t="s">
        <v>48</v>
      </c>
      <c r="C451" s="8" t="s">
        <v>23</v>
      </c>
      <c r="D451" s="8" t="s">
        <v>230</v>
      </c>
      <c r="E451" s="8" t="s">
        <v>214</v>
      </c>
      <c r="F451" s="93">
        <f>'Пр.№6 ведомственная'!I581+'Пр.№6 ведомственная'!I646+'Пр.№6 ведомственная'!I239</f>
        <v>1314.3</v>
      </c>
    </row>
    <row r="452" spans="1:6" s="94" customFormat="1" ht="78.75">
      <c r="A452" s="7" t="s">
        <v>231</v>
      </c>
      <c r="B452" s="8" t="s">
        <v>48</v>
      </c>
      <c r="C452" s="8" t="s">
        <v>23</v>
      </c>
      <c r="D452" s="8" t="s">
        <v>232</v>
      </c>
      <c r="E452" s="8"/>
      <c r="F452" s="93">
        <f>F453</f>
        <v>3416.5</v>
      </c>
    </row>
    <row r="453" spans="1:6" s="94" customFormat="1" ht="47.25">
      <c r="A453" s="9" t="s">
        <v>211</v>
      </c>
      <c r="B453" s="8" t="s">
        <v>48</v>
      </c>
      <c r="C453" s="8" t="s">
        <v>23</v>
      </c>
      <c r="D453" s="8" t="s">
        <v>232</v>
      </c>
      <c r="E453" s="8" t="s">
        <v>212</v>
      </c>
      <c r="F453" s="93">
        <f>F454</f>
        <v>3416.5</v>
      </c>
    </row>
    <row r="454" spans="1:6" s="94" customFormat="1" ht="15.75">
      <c r="A454" s="9" t="s">
        <v>213</v>
      </c>
      <c r="B454" s="8" t="s">
        <v>48</v>
      </c>
      <c r="C454" s="8" t="s">
        <v>23</v>
      </c>
      <c r="D454" s="8" t="s">
        <v>232</v>
      </c>
      <c r="E454" s="8" t="s">
        <v>214</v>
      </c>
      <c r="F454" s="93">
        <f>'Пр.№6 ведомственная'!I242+'Пр.№6 ведомственная'!I584+'Пр.№6 ведомственная'!I649</f>
        <v>3416.5</v>
      </c>
    </row>
    <row r="455" spans="1:6" s="94" customFormat="1" ht="63">
      <c r="A455" s="7" t="s">
        <v>426</v>
      </c>
      <c r="B455" s="8" t="s">
        <v>48</v>
      </c>
      <c r="C455" s="8" t="s">
        <v>23</v>
      </c>
      <c r="D455" s="8" t="s">
        <v>427</v>
      </c>
      <c r="E455" s="8"/>
      <c r="F455" s="93">
        <f>F456</f>
        <v>998.4</v>
      </c>
    </row>
    <row r="456" spans="1:6" s="94" customFormat="1" ht="47.25">
      <c r="A456" s="9" t="s">
        <v>211</v>
      </c>
      <c r="B456" s="8" t="s">
        <v>48</v>
      </c>
      <c r="C456" s="8" t="s">
        <v>23</v>
      </c>
      <c r="D456" s="8" t="s">
        <v>427</v>
      </c>
      <c r="E456" s="8" t="s">
        <v>212</v>
      </c>
      <c r="F456" s="93">
        <f>F457</f>
        <v>998.4</v>
      </c>
    </row>
    <row r="457" spans="1:6" s="94" customFormat="1" ht="15.75">
      <c r="A457" s="9" t="s">
        <v>213</v>
      </c>
      <c r="B457" s="8" t="s">
        <v>48</v>
      </c>
      <c r="C457" s="8" t="s">
        <v>23</v>
      </c>
      <c r="D457" s="8" t="s">
        <v>427</v>
      </c>
      <c r="E457" s="8" t="s">
        <v>214</v>
      </c>
      <c r="F457" s="93">
        <f>'Пр.№6 ведомственная'!I587</f>
        <v>998.4</v>
      </c>
    </row>
    <row r="458" spans="1:6" s="94" customFormat="1" ht="110.25">
      <c r="A458" s="7" t="s">
        <v>233</v>
      </c>
      <c r="B458" s="8" t="s">
        <v>48</v>
      </c>
      <c r="C458" s="8" t="s">
        <v>23</v>
      </c>
      <c r="D458" s="16" t="s">
        <v>234</v>
      </c>
      <c r="E458" s="8"/>
      <c r="F458" s="93">
        <f>F459</f>
        <v>6541.9</v>
      </c>
    </row>
    <row r="459" spans="1:6" s="94" customFormat="1" ht="47.25">
      <c r="A459" s="9" t="s">
        <v>211</v>
      </c>
      <c r="B459" s="8" t="s">
        <v>48</v>
      </c>
      <c r="C459" s="8" t="s">
        <v>23</v>
      </c>
      <c r="D459" s="16" t="s">
        <v>234</v>
      </c>
      <c r="E459" s="8" t="s">
        <v>212</v>
      </c>
      <c r="F459" s="93">
        <f>F460</f>
        <v>6541.9</v>
      </c>
    </row>
    <row r="460" spans="1:6" s="94" customFormat="1" ht="15.75">
      <c r="A460" s="9" t="s">
        <v>213</v>
      </c>
      <c r="B460" s="8" t="s">
        <v>48</v>
      </c>
      <c r="C460" s="8" t="s">
        <v>23</v>
      </c>
      <c r="D460" s="16" t="s">
        <v>234</v>
      </c>
      <c r="E460" s="8" t="s">
        <v>214</v>
      </c>
      <c r="F460" s="93">
        <f>'Пр.№6 ведомственная'!I590+'Пр.№6 ведомственная'!I652+'Пр.№6 ведомственная'!I245</f>
        <v>6541.9</v>
      </c>
    </row>
    <row r="461" spans="1:6" s="94" customFormat="1" ht="31.5">
      <c r="A461" s="62" t="s">
        <v>51</v>
      </c>
      <c r="B461" s="105" t="s">
        <v>48</v>
      </c>
      <c r="C461" s="105" t="s">
        <v>48</v>
      </c>
      <c r="D461" s="105"/>
      <c r="E461" s="105"/>
      <c r="F461" s="98">
        <f>F462+F467</f>
        <v>5145.200000000001</v>
      </c>
    </row>
    <row r="462" spans="1:6" s="94" customFormat="1" ht="47.25">
      <c r="A462" s="9" t="s">
        <v>378</v>
      </c>
      <c r="B462" s="8" t="s">
        <v>48</v>
      </c>
      <c r="C462" s="8" t="s">
        <v>48</v>
      </c>
      <c r="D462" s="8" t="s">
        <v>357</v>
      </c>
      <c r="E462" s="8"/>
      <c r="F462" s="93">
        <f>F463</f>
        <v>3484.8</v>
      </c>
    </row>
    <row r="463" spans="1:6" s="94" customFormat="1" ht="47.25">
      <c r="A463" s="9" t="s">
        <v>428</v>
      </c>
      <c r="B463" s="8" t="s">
        <v>48</v>
      </c>
      <c r="C463" s="8" t="s">
        <v>429</v>
      </c>
      <c r="D463" s="8" t="s">
        <v>430</v>
      </c>
      <c r="E463" s="8"/>
      <c r="F463" s="93">
        <f>F465</f>
        <v>3484.8</v>
      </c>
    </row>
    <row r="464" spans="1:6" s="94" customFormat="1" ht="31.5">
      <c r="A464" s="18" t="s">
        <v>806</v>
      </c>
      <c r="B464" s="8" t="s">
        <v>48</v>
      </c>
      <c r="C464" s="8" t="s">
        <v>48</v>
      </c>
      <c r="D464" s="8" t="s">
        <v>433</v>
      </c>
      <c r="E464" s="8"/>
      <c r="F464" s="93">
        <f>F465</f>
        <v>3484.8</v>
      </c>
    </row>
    <row r="465" spans="1:6" s="94" customFormat="1" ht="47.25">
      <c r="A465" s="9" t="s">
        <v>211</v>
      </c>
      <c r="B465" s="8" t="s">
        <v>48</v>
      </c>
      <c r="C465" s="8" t="s">
        <v>48</v>
      </c>
      <c r="D465" s="8" t="s">
        <v>433</v>
      </c>
      <c r="E465" s="8" t="s">
        <v>212</v>
      </c>
      <c r="F465" s="106">
        <f>F466</f>
        <v>3484.8</v>
      </c>
    </row>
    <row r="466" spans="1:6" s="94" customFormat="1" ht="15.75">
      <c r="A466" s="9" t="s">
        <v>213</v>
      </c>
      <c r="B466" s="8" t="s">
        <v>48</v>
      </c>
      <c r="C466" s="8" t="s">
        <v>48</v>
      </c>
      <c r="D466" s="8" t="s">
        <v>433</v>
      </c>
      <c r="E466" s="8" t="s">
        <v>214</v>
      </c>
      <c r="F466" s="106">
        <f>'Пр.№6 ведомственная'!I596</f>
        <v>3484.8</v>
      </c>
    </row>
    <row r="467" spans="1:6" s="94" customFormat="1" ht="15.75">
      <c r="A467" s="9" t="s">
        <v>73</v>
      </c>
      <c r="B467" s="8" t="s">
        <v>48</v>
      </c>
      <c r="C467" s="8" t="s">
        <v>48</v>
      </c>
      <c r="D467" s="8" t="s">
        <v>74</v>
      </c>
      <c r="E467" s="8"/>
      <c r="F467" s="93">
        <f>F468</f>
        <v>1660.4</v>
      </c>
    </row>
    <row r="468" spans="1:6" s="94" customFormat="1" ht="31.5">
      <c r="A468" s="9" t="s">
        <v>131</v>
      </c>
      <c r="B468" s="8" t="s">
        <v>48</v>
      </c>
      <c r="C468" s="8" t="s">
        <v>48</v>
      </c>
      <c r="D468" s="8" t="s">
        <v>132</v>
      </c>
      <c r="E468" s="8"/>
      <c r="F468" s="93">
        <f>F469</f>
        <v>1660.4</v>
      </c>
    </row>
    <row r="469" spans="1:6" s="94" customFormat="1" ht="31.5">
      <c r="A469" s="7" t="s">
        <v>436</v>
      </c>
      <c r="B469" s="8" t="s">
        <v>48</v>
      </c>
      <c r="C469" s="8" t="s">
        <v>48</v>
      </c>
      <c r="D469" s="8" t="s">
        <v>437</v>
      </c>
      <c r="E469" s="8"/>
      <c r="F469" s="93">
        <f>F470</f>
        <v>1660.4</v>
      </c>
    </row>
    <row r="470" spans="1:6" s="94" customFormat="1" ht="47.25">
      <c r="A470" s="9" t="s">
        <v>211</v>
      </c>
      <c r="B470" s="8" t="s">
        <v>48</v>
      </c>
      <c r="C470" s="8" t="s">
        <v>48</v>
      </c>
      <c r="D470" s="8" t="s">
        <v>437</v>
      </c>
      <c r="E470" s="8" t="s">
        <v>212</v>
      </c>
      <c r="F470" s="93">
        <f>F471</f>
        <v>1660.4</v>
      </c>
    </row>
    <row r="471" spans="1:6" s="94" customFormat="1" ht="15.75">
      <c r="A471" s="9" t="s">
        <v>213</v>
      </c>
      <c r="B471" s="8" t="s">
        <v>48</v>
      </c>
      <c r="C471" s="8" t="s">
        <v>48</v>
      </c>
      <c r="D471" s="8" t="s">
        <v>437</v>
      </c>
      <c r="E471" s="8" t="s">
        <v>214</v>
      </c>
      <c r="F471" s="93">
        <f>'Пр.№6 ведомственная'!I602</f>
        <v>1660.4</v>
      </c>
    </row>
    <row r="472" spans="1:6" s="94" customFormat="1" ht="15.75">
      <c r="A472" s="62" t="s">
        <v>52</v>
      </c>
      <c r="B472" s="105" t="s">
        <v>48</v>
      </c>
      <c r="C472" s="105" t="s">
        <v>36</v>
      </c>
      <c r="D472" s="105"/>
      <c r="E472" s="105"/>
      <c r="F472" s="98">
        <f>F473</f>
        <v>18757.5</v>
      </c>
    </row>
    <row r="473" spans="1:6" s="94" customFormat="1" ht="15.75">
      <c r="A473" s="9" t="s">
        <v>73</v>
      </c>
      <c r="B473" s="8" t="s">
        <v>48</v>
      </c>
      <c r="C473" s="8" t="s">
        <v>36</v>
      </c>
      <c r="D473" s="8" t="s">
        <v>74</v>
      </c>
      <c r="E473" s="8"/>
      <c r="F473" s="93">
        <f>F474+F484+F480</f>
        <v>18757.5</v>
      </c>
    </row>
    <row r="474" spans="1:6" s="94" customFormat="1" ht="31.5">
      <c r="A474" s="9" t="s">
        <v>75</v>
      </c>
      <c r="B474" s="8" t="s">
        <v>48</v>
      </c>
      <c r="C474" s="8" t="s">
        <v>36</v>
      </c>
      <c r="D474" s="8" t="s">
        <v>76</v>
      </c>
      <c r="E474" s="8"/>
      <c r="F474" s="93">
        <f>F475</f>
        <v>5138.7</v>
      </c>
    </row>
    <row r="475" spans="1:6" s="94" customFormat="1" ht="31.5">
      <c r="A475" s="9" t="s">
        <v>77</v>
      </c>
      <c r="B475" s="8" t="s">
        <v>48</v>
      </c>
      <c r="C475" s="8" t="s">
        <v>36</v>
      </c>
      <c r="D475" s="8" t="s">
        <v>78</v>
      </c>
      <c r="E475" s="8"/>
      <c r="F475" s="93">
        <f>F476+F478</f>
        <v>5138.7</v>
      </c>
    </row>
    <row r="476" spans="1:6" s="94" customFormat="1" ht="94.5">
      <c r="A476" s="9" t="s">
        <v>80</v>
      </c>
      <c r="B476" s="8" t="s">
        <v>48</v>
      </c>
      <c r="C476" s="8" t="s">
        <v>36</v>
      </c>
      <c r="D476" s="8" t="s">
        <v>78</v>
      </c>
      <c r="E476" s="8" t="s">
        <v>81</v>
      </c>
      <c r="F476" s="106">
        <f>F477</f>
        <v>4975.7</v>
      </c>
    </row>
    <row r="477" spans="1:6" s="94" customFormat="1" ht="31.5">
      <c r="A477" s="9" t="s">
        <v>82</v>
      </c>
      <c r="B477" s="8" t="s">
        <v>48</v>
      </c>
      <c r="C477" s="8" t="s">
        <v>36</v>
      </c>
      <c r="D477" s="8" t="s">
        <v>78</v>
      </c>
      <c r="E477" s="8" t="s">
        <v>83</v>
      </c>
      <c r="F477" s="106">
        <f>'Пр.№6 ведомственная'!I608</f>
        <v>4975.7</v>
      </c>
    </row>
    <row r="478" spans="1:6" s="94" customFormat="1" ht="31.5">
      <c r="A478" s="9" t="s">
        <v>84</v>
      </c>
      <c r="B478" s="8" t="s">
        <v>48</v>
      </c>
      <c r="C478" s="8" t="s">
        <v>36</v>
      </c>
      <c r="D478" s="8" t="s">
        <v>78</v>
      </c>
      <c r="E478" s="8" t="s">
        <v>85</v>
      </c>
      <c r="F478" s="93">
        <f>F479</f>
        <v>163</v>
      </c>
    </row>
    <row r="479" spans="1:6" s="94" customFormat="1" ht="47.25">
      <c r="A479" s="9" t="s">
        <v>86</v>
      </c>
      <c r="B479" s="8" t="s">
        <v>48</v>
      </c>
      <c r="C479" s="8" t="s">
        <v>36</v>
      </c>
      <c r="D479" s="8" t="s">
        <v>78</v>
      </c>
      <c r="E479" s="8" t="s">
        <v>87</v>
      </c>
      <c r="F479" s="93">
        <f>'Пр.№6 ведомственная'!I610</f>
        <v>163</v>
      </c>
    </row>
    <row r="480" spans="1:6" s="94" customFormat="1" ht="31.5" hidden="1">
      <c r="A480" s="9" t="s">
        <v>131</v>
      </c>
      <c r="B480" s="8" t="s">
        <v>48</v>
      </c>
      <c r="C480" s="8" t="s">
        <v>36</v>
      </c>
      <c r="D480" s="8" t="s">
        <v>132</v>
      </c>
      <c r="E480" s="8"/>
      <c r="F480" s="93">
        <f>F481</f>
        <v>0</v>
      </c>
    </row>
    <row r="481" spans="1:6" s="94" customFormat="1" ht="47.25" hidden="1">
      <c r="A481" s="112" t="s">
        <v>235</v>
      </c>
      <c r="B481" s="8" t="s">
        <v>48</v>
      </c>
      <c r="C481" s="8" t="s">
        <v>36</v>
      </c>
      <c r="D481" s="16" t="s">
        <v>236</v>
      </c>
      <c r="E481" s="8"/>
      <c r="F481" s="93">
        <f>F482</f>
        <v>0</v>
      </c>
    </row>
    <row r="482" spans="1:6" s="94" customFormat="1" ht="15.75" hidden="1">
      <c r="A482" s="9" t="s">
        <v>88</v>
      </c>
      <c r="B482" s="8" t="s">
        <v>48</v>
      </c>
      <c r="C482" s="8" t="s">
        <v>36</v>
      </c>
      <c r="D482" s="16" t="s">
        <v>236</v>
      </c>
      <c r="E482" s="8" t="s">
        <v>97</v>
      </c>
      <c r="F482" s="93">
        <f>F483</f>
        <v>0</v>
      </c>
    </row>
    <row r="483" spans="1:6" s="94" customFormat="1" ht="63" hidden="1">
      <c r="A483" s="9" t="s">
        <v>130</v>
      </c>
      <c r="B483" s="8" t="s">
        <v>48</v>
      </c>
      <c r="C483" s="8" t="s">
        <v>36</v>
      </c>
      <c r="D483" s="16" t="s">
        <v>236</v>
      </c>
      <c r="E483" s="8" t="s">
        <v>112</v>
      </c>
      <c r="F483" s="93">
        <f>90-90</f>
        <v>0</v>
      </c>
    </row>
    <row r="484" spans="1:6" s="94" customFormat="1" ht="15.75">
      <c r="A484" s="9" t="s">
        <v>93</v>
      </c>
      <c r="B484" s="8" t="s">
        <v>48</v>
      </c>
      <c r="C484" s="8" t="s">
        <v>36</v>
      </c>
      <c r="D484" s="8" t="s">
        <v>94</v>
      </c>
      <c r="E484" s="8"/>
      <c r="F484" s="93">
        <f>F485+F492</f>
        <v>13618.8</v>
      </c>
    </row>
    <row r="485" spans="1:6" s="94" customFormat="1" ht="31.5">
      <c r="A485" s="18" t="s">
        <v>758</v>
      </c>
      <c r="B485" s="8" t="s">
        <v>48</v>
      </c>
      <c r="C485" s="8" t="s">
        <v>36</v>
      </c>
      <c r="D485" s="8" t="s">
        <v>967</v>
      </c>
      <c r="E485" s="8"/>
      <c r="F485" s="93">
        <f>F486+F488+F490</f>
        <v>13412.5</v>
      </c>
    </row>
    <row r="486" spans="1:6" s="94" customFormat="1" ht="94.5">
      <c r="A486" s="9" t="s">
        <v>80</v>
      </c>
      <c r="B486" s="8" t="s">
        <v>48</v>
      </c>
      <c r="C486" s="8" t="s">
        <v>36</v>
      </c>
      <c r="D486" s="8" t="s">
        <v>967</v>
      </c>
      <c r="E486" s="8" t="s">
        <v>81</v>
      </c>
      <c r="F486" s="93">
        <f>F487</f>
        <v>11988.7</v>
      </c>
    </row>
    <row r="487" spans="1:6" s="94" customFormat="1" ht="31.5">
      <c r="A487" s="9" t="s">
        <v>82</v>
      </c>
      <c r="B487" s="8" t="s">
        <v>48</v>
      </c>
      <c r="C487" s="8" t="s">
        <v>36</v>
      </c>
      <c r="D487" s="8" t="s">
        <v>967</v>
      </c>
      <c r="E487" s="8" t="s">
        <v>83</v>
      </c>
      <c r="F487" s="106">
        <f>'Пр.№6 ведомственная'!I614</f>
        <v>11988.7</v>
      </c>
    </row>
    <row r="488" spans="1:6" s="94" customFormat="1" ht="31.5">
      <c r="A488" s="9" t="s">
        <v>84</v>
      </c>
      <c r="B488" s="8" t="s">
        <v>48</v>
      </c>
      <c r="C488" s="8" t="s">
        <v>36</v>
      </c>
      <c r="D488" s="8" t="s">
        <v>967</v>
      </c>
      <c r="E488" s="8" t="s">
        <v>85</v>
      </c>
      <c r="F488" s="93">
        <f>F489</f>
        <v>1416.8</v>
      </c>
    </row>
    <row r="489" spans="1:6" s="94" customFormat="1" ht="47.25">
      <c r="A489" s="9" t="s">
        <v>86</v>
      </c>
      <c r="B489" s="8" t="s">
        <v>48</v>
      </c>
      <c r="C489" s="8" t="s">
        <v>36</v>
      </c>
      <c r="D489" s="8" t="s">
        <v>967</v>
      </c>
      <c r="E489" s="8" t="s">
        <v>87</v>
      </c>
      <c r="F489" s="93">
        <f>'Пр.№6 ведомственная'!I616</f>
        <v>1416.8</v>
      </c>
    </row>
    <row r="490" spans="1:6" s="94" customFormat="1" ht="15.75">
      <c r="A490" s="9" t="s">
        <v>88</v>
      </c>
      <c r="B490" s="8" t="s">
        <v>48</v>
      </c>
      <c r="C490" s="8" t="s">
        <v>36</v>
      </c>
      <c r="D490" s="8" t="s">
        <v>967</v>
      </c>
      <c r="E490" s="8" t="s">
        <v>97</v>
      </c>
      <c r="F490" s="93">
        <f>F491</f>
        <v>7</v>
      </c>
    </row>
    <row r="491" spans="1:6" s="94" customFormat="1" ht="15.75">
      <c r="A491" s="9" t="s">
        <v>502</v>
      </c>
      <c r="B491" s="8" t="s">
        <v>48</v>
      </c>
      <c r="C491" s="8" t="s">
        <v>36</v>
      </c>
      <c r="D491" s="8" t="s">
        <v>967</v>
      </c>
      <c r="E491" s="8" t="s">
        <v>91</v>
      </c>
      <c r="F491" s="93">
        <f>'Пр.№6 ведомственная'!I618</f>
        <v>7</v>
      </c>
    </row>
    <row r="492" spans="1:6" s="94" customFormat="1" ht="15.75">
      <c r="A492" s="9" t="s">
        <v>440</v>
      </c>
      <c r="B492" s="8" t="s">
        <v>48</v>
      </c>
      <c r="C492" s="8" t="s">
        <v>36</v>
      </c>
      <c r="D492" s="8" t="s">
        <v>441</v>
      </c>
      <c r="E492" s="8"/>
      <c r="F492" s="93">
        <f>F493</f>
        <v>206.3</v>
      </c>
    </row>
    <row r="493" spans="1:6" s="94" customFormat="1" ht="31.5">
      <c r="A493" s="9" t="s">
        <v>84</v>
      </c>
      <c r="B493" s="8" t="s">
        <v>48</v>
      </c>
      <c r="C493" s="8" t="s">
        <v>36</v>
      </c>
      <c r="D493" s="8" t="s">
        <v>441</v>
      </c>
      <c r="E493" s="8" t="s">
        <v>85</v>
      </c>
      <c r="F493" s="93">
        <f>F494</f>
        <v>206.3</v>
      </c>
    </row>
    <row r="494" spans="1:6" s="94" customFormat="1" ht="47.25">
      <c r="A494" s="9" t="s">
        <v>86</v>
      </c>
      <c r="B494" s="8" t="s">
        <v>48</v>
      </c>
      <c r="C494" s="8" t="s">
        <v>36</v>
      </c>
      <c r="D494" s="8" t="s">
        <v>441</v>
      </c>
      <c r="E494" s="8" t="s">
        <v>87</v>
      </c>
      <c r="F494" s="93">
        <f>'Пр.№6 ведомственная'!I621</f>
        <v>206.3</v>
      </c>
    </row>
    <row r="495" spans="1:8" s="94" customFormat="1" ht="15.75">
      <c r="A495" s="62" t="s">
        <v>7</v>
      </c>
      <c r="B495" s="105" t="s">
        <v>40</v>
      </c>
      <c r="C495" s="105"/>
      <c r="D495" s="105"/>
      <c r="E495" s="105"/>
      <c r="F495" s="98">
        <f>F496+F557</f>
        <v>62850.8</v>
      </c>
      <c r="H495" s="249"/>
    </row>
    <row r="496" spans="1:6" s="94" customFormat="1" ht="15.75">
      <c r="A496" s="62" t="s">
        <v>53</v>
      </c>
      <c r="B496" s="105" t="s">
        <v>40</v>
      </c>
      <c r="C496" s="105" t="s">
        <v>21</v>
      </c>
      <c r="D496" s="105"/>
      <c r="E496" s="105"/>
      <c r="F496" s="98">
        <f>F497+F539+F535</f>
        <v>45815.700000000004</v>
      </c>
    </row>
    <row r="497" spans="1:7" s="94" customFormat="1" ht="47.25">
      <c r="A497" s="9" t="s">
        <v>204</v>
      </c>
      <c r="B497" s="8" t="s">
        <v>40</v>
      </c>
      <c r="C497" s="8" t="s">
        <v>21</v>
      </c>
      <c r="D497" s="8" t="s">
        <v>205</v>
      </c>
      <c r="E497" s="8"/>
      <c r="F497" s="93">
        <f>F498+F514</f>
        <v>43159.9</v>
      </c>
      <c r="G497" s="249"/>
    </row>
    <row r="498" spans="1:6" s="94" customFormat="1" ht="63">
      <c r="A498" s="9" t="s">
        <v>237</v>
      </c>
      <c r="B498" s="8" t="s">
        <v>40</v>
      </c>
      <c r="C498" s="8" t="s">
        <v>21</v>
      </c>
      <c r="D498" s="8" t="s">
        <v>238</v>
      </c>
      <c r="E498" s="8"/>
      <c r="F498" s="93">
        <f>F499+F502+F505+F508+F511</f>
        <v>25081.9</v>
      </c>
    </row>
    <row r="499" spans="1:6" s="94" customFormat="1" ht="47.25">
      <c r="A499" s="9" t="s">
        <v>239</v>
      </c>
      <c r="B499" s="8" t="s">
        <v>40</v>
      </c>
      <c r="C499" s="8" t="s">
        <v>21</v>
      </c>
      <c r="D499" s="8" t="s">
        <v>240</v>
      </c>
      <c r="E499" s="8"/>
      <c r="F499" s="93">
        <f>F500</f>
        <v>25081.9</v>
      </c>
    </row>
    <row r="500" spans="1:6" s="94" customFormat="1" ht="47.25">
      <c r="A500" s="9" t="s">
        <v>211</v>
      </c>
      <c r="B500" s="8" t="s">
        <v>40</v>
      </c>
      <c r="C500" s="8" t="s">
        <v>21</v>
      </c>
      <c r="D500" s="8" t="s">
        <v>240</v>
      </c>
      <c r="E500" s="8" t="s">
        <v>212</v>
      </c>
      <c r="F500" s="93">
        <f>F501</f>
        <v>25081.9</v>
      </c>
    </row>
    <row r="501" spans="1:6" s="94" customFormat="1" ht="15.75">
      <c r="A501" s="9" t="s">
        <v>213</v>
      </c>
      <c r="B501" s="8" t="s">
        <v>40</v>
      </c>
      <c r="C501" s="8" t="s">
        <v>21</v>
      </c>
      <c r="D501" s="8" t="s">
        <v>240</v>
      </c>
      <c r="E501" s="8" t="s">
        <v>214</v>
      </c>
      <c r="F501" s="93">
        <f>'Пр.№6 ведомственная'!I258</f>
        <v>25081.9</v>
      </c>
    </row>
    <row r="502" spans="1:6" s="94" customFormat="1" ht="47.25" hidden="1">
      <c r="A502" s="9" t="s">
        <v>215</v>
      </c>
      <c r="B502" s="8" t="s">
        <v>40</v>
      </c>
      <c r="C502" s="8" t="s">
        <v>21</v>
      </c>
      <c r="D502" s="8" t="s">
        <v>807</v>
      </c>
      <c r="E502" s="8"/>
      <c r="F502" s="93">
        <f>F503</f>
        <v>0</v>
      </c>
    </row>
    <row r="503" spans="1:6" s="94" customFormat="1" ht="47.25" hidden="1">
      <c r="A503" s="9" t="s">
        <v>211</v>
      </c>
      <c r="B503" s="8" t="s">
        <v>40</v>
      </c>
      <c r="C503" s="8" t="s">
        <v>21</v>
      </c>
      <c r="D503" s="8" t="s">
        <v>807</v>
      </c>
      <c r="E503" s="8" t="s">
        <v>212</v>
      </c>
      <c r="F503" s="93">
        <f>F504</f>
        <v>0</v>
      </c>
    </row>
    <row r="504" spans="1:6" s="94" customFormat="1" ht="15.75" hidden="1">
      <c r="A504" s="9" t="s">
        <v>213</v>
      </c>
      <c r="B504" s="8" t="s">
        <v>40</v>
      </c>
      <c r="C504" s="8" t="s">
        <v>21</v>
      </c>
      <c r="D504" s="8" t="s">
        <v>807</v>
      </c>
      <c r="E504" s="8" t="s">
        <v>214</v>
      </c>
      <c r="F504" s="93"/>
    </row>
    <row r="505" spans="1:6" s="94" customFormat="1" ht="47.25" hidden="1">
      <c r="A505" s="9" t="s">
        <v>218</v>
      </c>
      <c r="B505" s="8" t="s">
        <v>40</v>
      </c>
      <c r="C505" s="8" t="s">
        <v>21</v>
      </c>
      <c r="D505" s="8" t="s">
        <v>808</v>
      </c>
      <c r="E505" s="8"/>
      <c r="F505" s="93">
        <f>F506</f>
        <v>0</v>
      </c>
    </row>
    <row r="506" spans="1:6" s="94" customFormat="1" ht="47.25" hidden="1">
      <c r="A506" s="9" t="s">
        <v>211</v>
      </c>
      <c r="B506" s="8" t="s">
        <v>40</v>
      </c>
      <c r="C506" s="8" t="s">
        <v>21</v>
      </c>
      <c r="D506" s="8" t="s">
        <v>808</v>
      </c>
      <c r="E506" s="8" t="s">
        <v>212</v>
      </c>
      <c r="F506" s="93">
        <f>F507</f>
        <v>0</v>
      </c>
    </row>
    <row r="507" spans="1:6" s="94" customFormat="1" ht="15.75" hidden="1">
      <c r="A507" s="9" t="s">
        <v>213</v>
      </c>
      <c r="B507" s="8" t="s">
        <v>40</v>
      </c>
      <c r="C507" s="8" t="s">
        <v>21</v>
      </c>
      <c r="D507" s="8" t="s">
        <v>808</v>
      </c>
      <c r="E507" s="8" t="s">
        <v>214</v>
      </c>
      <c r="F507" s="93"/>
    </row>
    <row r="508" spans="1:6" s="94" customFormat="1" ht="31.5" hidden="1">
      <c r="A508" s="9" t="s">
        <v>220</v>
      </c>
      <c r="B508" s="8" t="s">
        <v>40</v>
      </c>
      <c r="C508" s="8" t="s">
        <v>21</v>
      </c>
      <c r="D508" s="8" t="s">
        <v>809</v>
      </c>
      <c r="E508" s="8"/>
      <c r="F508" s="93">
        <f>F509</f>
        <v>0</v>
      </c>
    </row>
    <row r="509" spans="1:6" s="94" customFormat="1" ht="47.25" hidden="1">
      <c r="A509" s="9" t="s">
        <v>211</v>
      </c>
      <c r="B509" s="8" t="s">
        <v>40</v>
      </c>
      <c r="C509" s="8" t="s">
        <v>21</v>
      </c>
      <c r="D509" s="8" t="s">
        <v>809</v>
      </c>
      <c r="E509" s="8" t="s">
        <v>212</v>
      </c>
      <c r="F509" s="93">
        <f>F510</f>
        <v>0</v>
      </c>
    </row>
    <row r="510" spans="1:6" s="94" customFormat="1" ht="15.75" hidden="1">
      <c r="A510" s="9" t="s">
        <v>213</v>
      </c>
      <c r="B510" s="8" t="s">
        <v>40</v>
      </c>
      <c r="C510" s="8" t="s">
        <v>21</v>
      </c>
      <c r="D510" s="8" t="s">
        <v>809</v>
      </c>
      <c r="E510" s="8" t="s">
        <v>214</v>
      </c>
      <c r="F510" s="93"/>
    </row>
    <row r="511" spans="1:6" s="94" customFormat="1" ht="31.5" hidden="1">
      <c r="A511" s="9" t="s">
        <v>224</v>
      </c>
      <c r="B511" s="8" t="s">
        <v>40</v>
      </c>
      <c r="C511" s="8" t="s">
        <v>21</v>
      </c>
      <c r="D511" s="8" t="s">
        <v>810</v>
      </c>
      <c r="E511" s="8"/>
      <c r="F511" s="93">
        <f>F512</f>
        <v>0</v>
      </c>
    </row>
    <row r="512" spans="1:6" s="94" customFormat="1" ht="47.25" hidden="1">
      <c r="A512" s="9" t="s">
        <v>211</v>
      </c>
      <c r="B512" s="8" t="s">
        <v>40</v>
      </c>
      <c r="C512" s="8" t="s">
        <v>21</v>
      </c>
      <c r="D512" s="8" t="s">
        <v>810</v>
      </c>
      <c r="E512" s="8" t="s">
        <v>212</v>
      </c>
      <c r="F512" s="93">
        <f>F513</f>
        <v>0</v>
      </c>
    </row>
    <row r="513" spans="1:6" s="94" customFormat="1" ht="15.75" hidden="1">
      <c r="A513" s="9" t="s">
        <v>213</v>
      </c>
      <c r="B513" s="8" t="s">
        <v>40</v>
      </c>
      <c r="C513" s="8" t="s">
        <v>21</v>
      </c>
      <c r="D513" s="8" t="s">
        <v>810</v>
      </c>
      <c r="E513" s="8" t="s">
        <v>214</v>
      </c>
      <c r="F513" s="93"/>
    </row>
    <row r="514" spans="1:6" s="94" customFormat="1" ht="47.25">
      <c r="A514" s="9" t="s">
        <v>252</v>
      </c>
      <c r="B514" s="8" t="s">
        <v>40</v>
      </c>
      <c r="C514" s="8" t="s">
        <v>21</v>
      </c>
      <c r="D514" s="8" t="s">
        <v>253</v>
      </c>
      <c r="E514" s="8"/>
      <c r="F514" s="93">
        <f>F515+F518+F523+F526+F529+F532</f>
        <v>18078</v>
      </c>
    </row>
    <row r="515" spans="1:6" s="94" customFormat="1" ht="47.25">
      <c r="A515" s="9" t="s">
        <v>239</v>
      </c>
      <c r="B515" s="8" t="s">
        <v>40</v>
      </c>
      <c r="C515" s="8" t="s">
        <v>21</v>
      </c>
      <c r="D515" s="8" t="s">
        <v>254</v>
      </c>
      <c r="E515" s="8"/>
      <c r="F515" s="93">
        <f>F516</f>
        <v>18073</v>
      </c>
    </row>
    <row r="516" spans="1:6" s="94" customFormat="1" ht="47.25">
      <c r="A516" s="9" t="s">
        <v>211</v>
      </c>
      <c r="B516" s="8" t="s">
        <v>40</v>
      </c>
      <c r="C516" s="8" t="s">
        <v>21</v>
      </c>
      <c r="D516" s="8" t="s">
        <v>254</v>
      </c>
      <c r="E516" s="8" t="s">
        <v>212</v>
      </c>
      <c r="F516" s="93">
        <f>F517</f>
        <v>18073</v>
      </c>
    </row>
    <row r="517" spans="1:6" s="94" customFormat="1" ht="15.75">
      <c r="A517" s="9" t="s">
        <v>213</v>
      </c>
      <c r="B517" s="8" t="s">
        <v>40</v>
      </c>
      <c r="C517" s="8" t="s">
        <v>21</v>
      </c>
      <c r="D517" s="8" t="s">
        <v>254</v>
      </c>
      <c r="E517" s="8" t="s">
        <v>214</v>
      </c>
      <c r="F517" s="93">
        <f>'Пр.№6 ведомственная'!I284</f>
        <v>18073</v>
      </c>
    </row>
    <row r="518" spans="1:7" s="94" customFormat="1" ht="31.5">
      <c r="A518" s="9" t="s">
        <v>256</v>
      </c>
      <c r="B518" s="8" t="s">
        <v>40</v>
      </c>
      <c r="C518" s="8" t="s">
        <v>21</v>
      </c>
      <c r="D518" s="8" t="s">
        <v>817</v>
      </c>
      <c r="E518" s="8"/>
      <c r="F518" s="93">
        <f>F519+F521</f>
        <v>5</v>
      </c>
      <c r="G518" s="249"/>
    </row>
    <row r="519" spans="1:6" s="94" customFormat="1" ht="31.5">
      <c r="A519" s="9" t="s">
        <v>84</v>
      </c>
      <c r="B519" s="8" t="s">
        <v>40</v>
      </c>
      <c r="C519" s="8" t="s">
        <v>21</v>
      </c>
      <c r="D519" s="8" t="s">
        <v>817</v>
      </c>
      <c r="E519" s="8" t="s">
        <v>85</v>
      </c>
      <c r="F519" s="93">
        <f>F520</f>
        <v>1.6</v>
      </c>
    </row>
    <row r="520" spans="1:6" s="94" customFormat="1" ht="47.25">
      <c r="A520" s="9" t="s">
        <v>86</v>
      </c>
      <c r="B520" s="8" t="s">
        <v>40</v>
      </c>
      <c r="C520" s="8" t="s">
        <v>21</v>
      </c>
      <c r="D520" s="8" t="s">
        <v>817</v>
      </c>
      <c r="E520" s="8" t="s">
        <v>87</v>
      </c>
      <c r="F520" s="93">
        <v>1.6</v>
      </c>
    </row>
    <row r="521" spans="1:6" s="94" customFormat="1" ht="47.25">
      <c r="A521" s="9" t="s">
        <v>211</v>
      </c>
      <c r="B521" s="8" t="s">
        <v>40</v>
      </c>
      <c r="C521" s="8" t="s">
        <v>21</v>
      </c>
      <c r="D521" s="8" t="s">
        <v>817</v>
      </c>
      <c r="E521" s="8" t="s">
        <v>212</v>
      </c>
      <c r="F521" s="93">
        <f>F522</f>
        <v>3.4</v>
      </c>
    </row>
    <row r="522" spans="1:6" s="94" customFormat="1" ht="15.75">
      <c r="A522" s="9" t="s">
        <v>213</v>
      </c>
      <c r="B522" s="8" t="s">
        <v>40</v>
      </c>
      <c r="C522" s="8" t="s">
        <v>21</v>
      </c>
      <c r="D522" s="8" t="s">
        <v>817</v>
      </c>
      <c r="E522" s="8" t="s">
        <v>214</v>
      </c>
      <c r="F522" s="93">
        <v>3.4</v>
      </c>
    </row>
    <row r="523" spans="1:6" s="94" customFormat="1" ht="47.25" hidden="1">
      <c r="A523" s="9" t="s">
        <v>218</v>
      </c>
      <c r="B523" s="8" t="s">
        <v>40</v>
      </c>
      <c r="C523" s="8" t="s">
        <v>21</v>
      </c>
      <c r="D523" s="8" t="s">
        <v>819</v>
      </c>
      <c r="E523" s="8"/>
      <c r="F523" s="93">
        <f>F524</f>
        <v>0</v>
      </c>
    </row>
    <row r="524" spans="1:6" s="94" customFormat="1" ht="47.25" hidden="1">
      <c r="A524" s="9" t="s">
        <v>211</v>
      </c>
      <c r="B524" s="8" t="s">
        <v>40</v>
      </c>
      <c r="C524" s="8" t="s">
        <v>21</v>
      </c>
      <c r="D524" s="8" t="s">
        <v>819</v>
      </c>
      <c r="E524" s="8" t="s">
        <v>212</v>
      </c>
      <c r="F524" s="93">
        <f>F525</f>
        <v>0</v>
      </c>
    </row>
    <row r="525" spans="1:6" s="94" customFormat="1" ht="15.75" hidden="1">
      <c r="A525" s="9" t="s">
        <v>213</v>
      </c>
      <c r="B525" s="8" t="s">
        <v>40</v>
      </c>
      <c r="C525" s="8" t="s">
        <v>21</v>
      </c>
      <c r="D525" s="8" t="s">
        <v>819</v>
      </c>
      <c r="E525" s="8" t="s">
        <v>214</v>
      </c>
      <c r="F525" s="93"/>
    </row>
    <row r="526" spans="1:6" s="94" customFormat="1" ht="31.5" hidden="1">
      <c r="A526" s="9" t="s">
        <v>220</v>
      </c>
      <c r="B526" s="8" t="s">
        <v>40</v>
      </c>
      <c r="C526" s="8" t="s">
        <v>21</v>
      </c>
      <c r="D526" s="8" t="s">
        <v>820</v>
      </c>
      <c r="E526" s="8"/>
      <c r="F526" s="93">
        <f>F527</f>
        <v>0</v>
      </c>
    </row>
    <row r="527" spans="1:6" s="94" customFormat="1" ht="47.25" hidden="1">
      <c r="A527" s="9" t="s">
        <v>211</v>
      </c>
      <c r="B527" s="8" t="s">
        <v>40</v>
      </c>
      <c r="C527" s="8" t="s">
        <v>21</v>
      </c>
      <c r="D527" s="8" t="s">
        <v>820</v>
      </c>
      <c r="E527" s="8" t="s">
        <v>212</v>
      </c>
      <c r="F527" s="93">
        <f>F528</f>
        <v>0</v>
      </c>
    </row>
    <row r="528" spans="1:6" s="94" customFormat="1" ht="15.75" hidden="1">
      <c r="A528" s="9" t="s">
        <v>213</v>
      </c>
      <c r="B528" s="8" t="s">
        <v>40</v>
      </c>
      <c r="C528" s="8" t="s">
        <v>21</v>
      </c>
      <c r="D528" s="8" t="s">
        <v>820</v>
      </c>
      <c r="E528" s="8" t="s">
        <v>214</v>
      </c>
      <c r="F528" s="93"/>
    </row>
    <row r="529" spans="1:6" s="94" customFormat="1" ht="31.5" hidden="1">
      <c r="A529" s="9" t="s">
        <v>224</v>
      </c>
      <c r="B529" s="8" t="s">
        <v>40</v>
      </c>
      <c r="C529" s="8" t="s">
        <v>21</v>
      </c>
      <c r="D529" s="8" t="s">
        <v>821</v>
      </c>
      <c r="E529" s="8"/>
      <c r="F529" s="93">
        <f>F530</f>
        <v>0</v>
      </c>
    </row>
    <row r="530" spans="1:6" s="94" customFormat="1" ht="47.25" hidden="1">
      <c r="A530" s="9" t="s">
        <v>211</v>
      </c>
      <c r="B530" s="8" t="s">
        <v>40</v>
      </c>
      <c r="C530" s="8" t="s">
        <v>21</v>
      </c>
      <c r="D530" s="8" t="s">
        <v>821</v>
      </c>
      <c r="E530" s="8" t="s">
        <v>212</v>
      </c>
      <c r="F530" s="93">
        <f>F531</f>
        <v>0</v>
      </c>
    </row>
    <row r="531" spans="1:6" s="94" customFormat="1" ht="15.75" hidden="1">
      <c r="A531" s="9" t="s">
        <v>213</v>
      </c>
      <c r="B531" s="8" t="s">
        <v>40</v>
      </c>
      <c r="C531" s="8" t="s">
        <v>21</v>
      </c>
      <c r="D531" s="8" t="s">
        <v>821</v>
      </c>
      <c r="E531" s="8" t="s">
        <v>214</v>
      </c>
      <c r="F531" s="93"/>
    </row>
    <row r="532" spans="1:6" s="94" customFormat="1" ht="47.25" hidden="1">
      <c r="A532" s="113" t="s">
        <v>264</v>
      </c>
      <c r="B532" s="8" t="s">
        <v>40</v>
      </c>
      <c r="C532" s="8" t="s">
        <v>21</v>
      </c>
      <c r="D532" s="8" t="s">
        <v>265</v>
      </c>
      <c r="E532" s="8"/>
      <c r="F532" s="93">
        <f>F533</f>
        <v>0</v>
      </c>
    </row>
    <row r="533" spans="1:6" s="94" customFormat="1" ht="47.25" hidden="1">
      <c r="A533" s="9" t="s">
        <v>211</v>
      </c>
      <c r="B533" s="8" t="s">
        <v>40</v>
      </c>
      <c r="C533" s="8" t="s">
        <v>21</v>
      </c>
      <c r="D533" s="8" t="s">
        <v>265</v>
      </c>
      <c r="E533" s="8" t="s">
        <v>212</v>
      </c>
      <c r="F533" s="93">
        <f>F534</f>
        <v>0</v>
      </c>
    </row>
    <row r="534" spans="1:6" s="94" customFormat="1" ht="15.75" hidden="1">
      <c r="A534" s="9" t="s">
        <v>213</v>
      </c>
      <c r="B534" s="8" t="s">
        <v>40</v>
      </c>
      <c r="C534" s="8" t="s">
        <v>21</v>
      </c>
      <c r="D534" s="8" t="s">
        <v>265</v>
      </c>
      <c r="E534" s="8" t="s">
        <v>214</v>
      </c>
      <c r="F534" s="93">
        <f>'Пр.№6 ведомственная'!I304</f>
        <v>0</v>
      </c>
    </row>
    <row r="535" spans="1:6" s="94" customFormat="1" ht="78.75">
      <c r="A535" s="9" t="s">
        <v>268</v>
      </c>
      <c r="B535" s="8" t="s">
        <v>40</v>
      </c>
      <c r="C535" s="8" t="s">
        <v>21</v>
      </c>
      <c r="D535" s="8" t="s">
        <v>269</v>
      </c>
      <c r="E535" s="16"/>
      <c r="F535" s="93">
        <f>F536</f>
        <v>200</v>
      </c>
    </row>
    <row r="536" spans="1:6" s="94" customFormat="1" ht="31.5">
      <c r="A536" s="18" t="s">
        <v>109</v>
      </c>
      <c r="B536" s="8" t="s">
        <v>40</v>
      </c>
      <c r="C536" s="8" t="s">
        <v>21</v>
      </c>
      <c r="D536" s="8" t="s">
        <v>270</v>
      </c>
      <c r="E536" s="16"/>
      <c r="F536" s="93">
        <f>F537</f>
        <v>200</v>
      </c>
    </row>
    <row r="537" spans="1:6" s="94" customFormat="1" ht="31.5">
      <c r="A537" s="18" t="s">
        <v>84</v>
      </c>
      <c r="B537" s="8" t="s">
        <v>40</v>
      </c>
      <c r="C537" s="8" t="s">
        <v>21</v>
      </c>
      <c r="D537" s="8" t="s">
        <v>270</v>
      </c>
      <c r="E537" s="16" t="s">
        <v>85</v>
      </c>
      <c r="F537" s="93">
        <f>F538</f>
        <v>200</v>
      </c>
    </row>
    <row r="538" spans="1:6" s="94" customFormat="1" ht="47.25">
      <c r="A538" s="18" t="s">
        <v>86</v>
      </c>
      <c r="B538" s="8" t="s">
        <v>40</v>
      </c>
      <c r="C538" s="8" t="s">
        <v>21</v>
      </c>
      <c r="D538" s="8" t="s">
        <v>270</v>
      </c>
      <c r="E538" s="16" t="s">
        <v>87</v>
      </c>
      <c r="F538" s="93">
        <f>'Пр.№6 ведомственная'!I315</f>
        <v>200</v>
      </c>
    </row>
    <row r="539" spans="1:6" s="94" customFormat="1" ht="15.75">
      <c r="A539" s="9" t="s">
        <v>73</v>
      </c>
      <c r="B539" s="8" t="s">
        <v>40</v>
      </c>
      <c r="C539" s="8" t="s">
        <v>21</v>
      </c>
      <c r="D539" s="8" t="s">
        <v>74</v>
      </c>
      <c r="E539" s="8"/>
      <c r="F539" s="93">
        <f>F540</f>
        <v>2455.8</v>
      </c>
    </row>
    <row r="540" spans="1:6" s="94" customFormat="1" ht="31.5">
      <c r="A540" s="9" t="s">
        <v>131</v>
      </c>
      <c r="B540" s="8" t="s">
        <v>40</v>
      </c>
      <c r="C540" s="8" t="s">
        <v>21</v>
      </c>
      <c r="D540" s="8" t="s">
        <v>132</v>
      </c>
      <c r="E540" s="8"/>
      <c r="F540" s="93">
        <f>F543+F545+F548+F550+F553+F554</f>
        <v>2455.8</v>
      </c>
    </row>
    <row r="541" spans="1:6" s="94" customFormat="1" ht="31.5">
      <c r="A541" s="112" t="s">
        <v>271</v>
      </c>
      <c r="B541" s="8" t="s">
        <v>40</v>
      </c>
      <c r="C541" s="8" t="s">
        <v>21</v>
      </c>
      <c r="D541" s="8" t="s">
        <v>272</v>
      </c>
      <c r="E541" s="8"/>
      <c r="F541" s="93">
        <f>F542+F544</f>
        <v>4.3</v>
      </c>
    </row>
    <row r="542" spans="1:6" s="94" customFormat="1" ht="31.5">
      <c r="A542" s="9" t="s">
        <v>84</v>
      </c>
      <c r="B542" s="8" t="s">
        <v>40</v>
      </c>
      <c r="C542" s="8" t="s">
        <v>21</v>
      </c>
      <c r="D542" s="8" t="s">
        <v>272</v>
      </c>
      <c r="E542" s="8" t="s">
        <v>85</v>
      </c>
      <c r="F542" s="93">
        <f>F543</f>
        <v>1.4</v>
      </c>
    </row>
    <row r="543" spans="1:6" s="94" customFormat="1" ht="47.25">
      <c r="A543" s="9" t="s">
        <v>86</v>
      </c>
      <c r="B543" s="8" t="s">
        <v>40</v>
      </c>
      <c r="C543" s="8" t="s">
        <v>21</v>
      </c>
      <c r="D543" s="8" t="s">
        <v>272</v>
      </c>
      <c r="E543" s="8" t="s">
        <v>87</v>
      </c>
      <c r="F543" s="93">
        <f>'Пр.№6 ведомственная'!I320</f>
        <v>1.4</v>
      </c>
    </row>
    <row r="544" spans="1:6" s="94" customFormat="1" ht="47.25">
      <c r="A544" s="9" t="s">
        <v>211</v>
      </c>
      <c r="B544" s="8" t="s">
        <v>40</v>
      </c>
      <c r="C544" s="8" t="s">
        <v>21</v>
      </c>
      <c r="D544" s="8" t="s">
        <v>272</v>
      </c>
      <c r="E544" s="8" t="s">
        <v>212</v>
      </c>
      <c r="F544" s="93">
        <f>F545</f>
        <v>2.9</v>
      </c>
    </row>
    <row r="545" spans="1:6" s="94" customFormat="1" ht="15.75">
      <c r="A545" s="9" t="s">
        <v>213</v>
      </c>
      <c r="B545" s="8" t="s">
        <v>40</v>
      </c>
      <c r="C545" s="8" t="s">
        <v>21</v>
      </c>
      <c r="D545" s="8" t="s">
        <v>272</v>
      </c>
      <c r="E545" s="8" t="s">
        <v>214</v>
      </c>
      <c r="F545" s="93">
        <f>'Пр.№6 ведомственная'!I322</f>
        <v>2.9</v>
      </c>
    </row>
    <row r="546" spans="1:6" s="94" customFormat="1" ht="31.5">
      <c r="A546" s="9" t="s">
        <v>256</v>
      </c>
      <c r="B546" s="8" t="s">
        <v>40</v>
      </c>
      <c r="C546" s="8" t="s">
        <v>21</v>
      </c>
      <c r="D546" s="8" t="s">
        <v>274</v>
      </c>
      <c r="E546" s="8"/>
      <c r="F546" s="93">
        <f>F549+F547</f>
        <v>274.5</v>
      </c>
    </row>
    <row r="547" spans="1:6" s="94" customFormat="1" ht="31.5" hidden="1">
      <c r="A547" s="9" t="s">
        <v>84</v>
      </c>
      <c r="B547" s="8" t="s">
        <v>40</v>
      </c>
      <c r="C547" s="8" t="s">
        <v>21</v>
      </c>
      <c r="D547" s="8" t="s">
        <v>274</v>
      </c>
      <c r="E547" s="8" t="s">
        <v>85</v>
      </c>
      <c r="F547" s="93">
        <f>F548</f>
        <v>0</v>
      </c>
    </row>
    <row r="548" spans="1:6" s="94" customFormat="1" ht="47.25" hidden="1">
      <c r="A548" s="9" t="s">
        <v>86</v>
      </c>
      <c r="B548" s="8" t="s">
        <v>40</v>
      </c>
      <c r="C548" s="8" t="s">
        <v>21</v>
      </c>
      <c r="D548" s="8" t="s">
        <v>274</v>
      </c>
      <c r="E548" s="8" t="s">
        <v>87</v>
      </c>
      <c r="F548" s="93"/>
    </row>
    <row r="549" spans="1:6" s="94" customFormat="1" ht="47.25">
      <c r="A549" s="9" t="s">
        <v>211</v>
      </c>
      <c r="B549" s="8" t="s">
        <v>40</v>
      </c>
      <c r="C549" s="8" t="s">
        <v>21</v>
      </c>
      <c r="D549" s="8" t="s">
        <v>274</v>
      </c>
      <c r="E549" s="8" t="s">
        <v>212</v>
      </c>
      <c r="F549" s="93">
        <f>F550</f>
        <v>274.5</v>
      </c>
    </row>
    <row r="550" spans="1:6" s="94" customFormat="1" ht="15.75">
      <c r="A550" s="9" t="s">
        <v>213</v>
      </c>
      <c r="B550" s="8" t="s">
        <v>40</v>
      </c>
      <c r="C550" s="8" t="s">
        <v>21</v>
      </c>
      <c r="D550" s="8" t="s">
        <v>274</v>
      </c>
      <c r="E550" s="8" t="s">
        <v>214</v>
      </c>
      <c r="F550" s="93">
        <f>'Пр.№6 ведомственная'!I327</f>
        <v>274.5</v>
      </c>
    </row>
    <row r="551" spans="1:6" s="94" customFormat="1" ht="94.5">
      <c r="A551" s="9" t="s">
        <v>823</v>
      </c>
      <c r="B551" s="8" t="s">
        <v>40</v>
      </c>
      <c r="C551" s="8" t="s">
        <v>21</v>
      </c>
      <c r="D551" s="8" t="s">
        <v>276</v>
      </c>
      <c r="E551" s="8"/>
      <c r="F551" s="93">
        <f>F552</f>
        <v>247.6</v>
      </c>
    </row>
    <row r="552" spans="1:6" s="94" customFormat="1" ht="47.25">
      <c r="A552" s="9" t="s">
        <v>211</v>
      </c>
      <c r="B552" s="8" t="s">
        <v>40</v>
      </c>
      <c r="C552" s="8" t="s">
        <v>21</v>
      </c>
      <c r="D552" s="8" t="s">
        <v>276</v>
      </c>
      <c r="E552" s="8" t="s">
        <v>212</v>
      </c>
      <c r="F552" s="93">
        <f>F553</f>
        <v>247.6</v>
      </c>
    </row>
    <row r="553" spans="1:6" s="94" customFormat="1" ht="15.75">
      <c r="A553" s="9" t="s">
        <v>213</v>
      </c>
      <c r="B553" s="8" t="s">
        <v>40</v>
      </c>
      <c r="C553" s="8" t="s">
        <v>21</v>
      </c>
      <c r="D553" s="8" t="s">
        <v>276</v>
      </c>
      <c r="E553" s="8" t="s">
        <v>214</v>
      </c>
      <c r="F553" s="93">
        <f>'Пр.№6 ведомственная'!I330</f>
        <v>247.6</v>
      </c>
    </row>
    <row r="554" spans="1:6" s="94" customFormat="1" ht="126">
      <c r="A554" s="7" t="s">
        <v>279</v>
      </c>
      <c r="B554" s="8" t="s">
        <v>40</v>
      </c>
      <c r="C554" s="8" t="s">
        <v>21</v>
      </c>
      <c r="D554" s="16" t="s">
        <v>234</v>
      </c>
      <c r="E554" s="8"/>
      <c r="F554" s="93">
        <f>F555</f>
        <v>1929.4</v>
      </c>
    </row>
    <row r="555" spans="1:6" s="94" customFormat="1" ht="47.25">
      <c r="A555" s="9" t="s">
        <v>211</v>
      </c>
      <c r="B555" s="8" t="s">
        <v>40</v>
      </c>
      <c r="C555" s="8" t="s">
        <v>21</v>
      </c>
      <c r="D555" s="16" t="s">
        <v>234</v>
      </c>
      <c r="E555" s="8" t="s">
        <v>212</v>
      </c>
      <c r="F555" s="93">
        <f>F556</f>
        <v>1929.4</v>
      </c>
    </row>
    <row r="556" spans="1:7" s="94" customFormat="1" ht="15.75">
      <c r="A556" s="9" t="s">
        <v>213</v>
      </c>
      <c r="B556" s="8" t="s">
        <v>40</v>
      </c>
      <c r="C556" s="8" t="s">
        <v>21</v>
      </c>
      <c r="D556" s="16" t="s">
        <v>234</v>
      </c>
      <c r="E556" s="8" t="s">
        <v>214</v>
      </c>
      <c r="F556" s="93">
        <f>'Пр.№6 ведомственная'!I334</f>
        <v>1929.4</v>
      </c>
      <c r="G556" s="139"/>
    </row>
    <row r="557" spans="1:6" s="94" customFormat="1" ht="31.5">
      <c r="A557" s="62" t="s">
        <v>54</v>
      </c>
      <c r="B557" s="105" t="s">
        <v>40</v>
      </c>
      <c r="C557" s="105" t="s">
        <v>27</v>
      </c>
      <c r="D557" s="105"/>
      <c r="E557" s="105"/>
      <c r="F557" s="98">
        <f>F558</f>
        <v>17035.1</v>
      </c>
    </row>
    <row r="558" spans="1:6" s="94" customFormat="1" ht="15.75">
      <c r="A558" s="9" t="s">
        <v>73</v>
      </c>
      <c r="B558" s="8" t="s">
        <v>40</v>
      </c>
      <c r="C558" s="8" t="s">
        <v>27</v>
      </c>
      <c r="D558" s="8" t="s">
        <v>74</v>
      </c>
      <c r="E558" s="8"/>
      <c r="F558" s="93">
        <f>F565+F559</f>
        <v>17035.1</v>
      </c>
    </row>
    <row r="559" spans="1:6" s="94" customFormat="1" ht="31.5">
      <c r="A559" s="9" t="s">
        <v>75</v>
      </c>
      <c r="B559" s="8" t="s">
        <v>40</v>
      </c>
      <c r="C559" s="8" t="s">
        <v>27</v>
      </c>
      <c r="D559" s="8" t="s">
        <v>76</v>
      </c>
      <c r="E559" s="8"/>
      <c r="F559" s="93">
        <f>F560</f>
        <v>6754.9</v>
      </c>
    </row>
    <row r="560" spans="1:6" s="94" customFormat="1" ht="31.5">
      <c r="A560" s="9" t="s">
        <v>77</v>
      </c>
      <c r="B560" s="8" t="s">
        <v>40</v>
      </c>
      <c r="C560" s="8" t="s">
        <v>27</v>
      </c>
      <c r="D560" s="8" t="s">
        <v>78</v>
      </c>
      <c r="E560" s="8"/>
      <c r="F560" s="93">
        <f>F561+F563</f>
        <v>6754.9</v>
      </c>
    </row>
    <row r="561" spans="1:6" s="94" customFormat="1" ht="94.5">
      <c r="A561" s="9" t="s">
        <v>80</v>
      </c>
      <c r="B561" s="8" t="s">
        <v>40</v>
      </c>
      <c r="C561" s="8" t="s">
        <v>27</v>
      </c>
      <c r="D561" s="8" t="s">
        <v>78</v>
      </c>
      <c r="E561" s="8" t="s">
        <v>81</v>
      </c>
      <c r="F561" s="106">
        <f>F562</f>
        <v>6754.9</v>
      </c>
    </row>
    <row r="562" spans="1:6" s="94" customFormat="1" ht="31.5">
      <c r="A562" s="9" t="s">
        <v>82</v>
      </c>
      <c r="B562" s="8" t="s">
        <v>40</v>
      </c>
      <c r="C562" s="8" t="s">
        <v>27</v>
      </c>
      <c r="D562" s="8" t="s">
        <v>78</v>
      </c>
      <c r="E562" s="8" t="s">
        <v>83</v>
      </c>
      <c r="F562" s="106">
        <f>'Пр.№6 ведомственная'!I343</f>
        <v>6754.9</v>
      </c>
    </row>
    <row r="563" spans="1:6" s="94" customFormat="1" ht="31.5" hidden="1">
      <c r="A563" s="9" t="s">
        <v>84</v>
      </c>
      <c r="B563" s="8" t="s">
        <v>40</v>
      </c>
      <c r="C563" s="8" t="s">
        <v>27</v>
      </c>
      <c r="D563" s="8" t="s">
        <v>78</v>
      </c>
      <c r="E563" s="8" t="s">
        <v>85</v>
      </c>
      <c r="F563" s="106">
        <f>F564</f>
        <v>0</v>
      </c>
    </row>
    <row r="564" spans="1:6" s="94" customFormat="1" ht="47.25" hidden="1">
      <c r="A564" s="9" t="s">
        <v>86</v>
      </c>
      <c r="B564" s="8" t="s">
        <v>40</v>
      </c>
      <c r="C564" s="8" t="s">
        <v>27</v>
      </c>
      <c r="D564" s="8" t="s">
        <v>78</v>
      </c>
      <c r="E564" s="8" t="s">
        <v>87</v>
      </c>
      <c r="F564" s="106"/>
    </row>
    <row r="565" spans="1:6" s="94" customFormat="1" ht="15.75">
      <c r="A565" s="9" t="s">
        <v>93</v>
      </c>
      <c r="B565" s="8" t="s">
        <v>40</v>
      </c>
      <c r="C565" s="8" t="s">
        <v>27</v>
      </c>
      <c r="D565" s="8" t="s">
        <v>94</v>
      </c>
      <c r="E565" s="8"/>
      <c r="F565" s="93">
        <f>F566</f>
        <v>10280.199999999999</v>
      </c>
    </row>
    <row r="566" spans="1:6" s="94" customFormat="1" ht="31.5">
      <c r="A566" s="18" t="s">
        <v>758</v>
      </c>
      <c r="B566" s="8" t="s">
        <v>40</v>
      </c>
      <c r="C566" s="8" t="s">
        <v>27</v>
      </c>
      <c r="D566" s="8" t="s">
        <v>967</v>
      </c>
      <c r="E566" s="8"/>
      <c r="F566" s="93">
        <f>F567+F569+F571</f>
        <v>10280.199999999999</v>
      </c>
    </row>
    <row r="567" spans="1:6" s="94" customFormat="1" ht="94.5">
      <c r="A567" s="9" t="s">
        <v>80</v>
      </c>
      <c r="B567" s="8" t="s">
        <v>40</v>
      </c>
      <c r="C567" s="8" t="s">
        <v>27</v>
      </c>
      <c r="D567" s="8" t="s">
        <v>967</v>
      </c>
      <c r="E567" s="8" t="s">
        <v>81</v>
      </c>
      <c r="F567" s="106">
        <f>F568</f>
        <v>8596.3</v>
      </c>
    </row>
    <row r="568" spans="1:6" s="94" customFormat="1" ht="31.5">
      <c r="A568" s="9" t="s">
        <v>82</v>
      </c>
      <c r="B568" s="8" t="s">
        <v>40</v>
      </c>
      <c r="C568" s="8" t="s">
        <v>27</v>
      </c>
      <c r="D568" s="8" t="s">
        <v>967</v>
      </c>
      <c r="E568" s="8" t="s">
        <v>83</v>
      </c>
      <c r="F568" s="106">
        <f>'Пр.№6 ведомственная'!I349</f>
        <v>8596.3</v>
      </c>
    </row>
    <row r="569" spans="1:6" s="94" customFormat="1" ht="31.5">
      <c r="A569" s="9" t="s">
        <v>84</v>
      </c>
      <c r="B569" s="8" t="s">
        <v>40</v>
      </c>
      <c r="C569" s="8" t="s">
        <v>27</v>
      </c>
      <c r="D569" s="8" t="s">
        <v>967</v>
      </c>
      <c r="E569" s="8" t="s">
        <v>85</v>
      </c>
      <c r="F569" s="106">
        <f>F570</f>
        <v>1663.9</v>
      </c>
    </row>
    <row r="570" spans="1:6" s="94" customFormat="1" ht="47.25">
      <c r="A570" s="9" t="s">
        <v>86</v>
      </c>
      <c r="B570" s="8" t="s">
        <v>40</v>
      </c>
      <c r="C570" s="8" t="s">
        <v>27</v>
      </c>
      <c r="D570" s="8" t="s">
        <v>967</v>
      </c>
      <c r="E570" s="8" t="s">
        <v>87</v>
      </c>
      <c r="F570" s="106">
        <f>'Пр.№6 ведомственная'!I351</f>
        <v>1663.9</v>
      </c>
    </row>
    <row r="571" spans="1:6" s="94" customFormat="1" ht="15.75">
      <c r="A571" s="9" t="s">
        <v>88</v>
      </c>
      <c r="B571" s="8" t="s">
        <v>40</v>
      </c>
      <c r="C571" s="8" t="s">
        <v>27</v>
      </c>
      <c r="D571" s="8" t="s">
        <v>967</v>
      </c>
      <c r="E571" s="8" t="s">
        <v>97</v>
      </c>
      <c r="F571" s="106">
        <f>F572</f>
        <v>20</v>
      </c>
    </row>
    <row r="572" spans="1:6" s="94" customFormat="1" ht="15.75">
      <c r="A572" s="9" t="s">
        <v>502</v>
      </c>
      <c r="B572" s="8" t="s">
        <v>40</v>
      </c>
      <c r="C572" s="8" t="s">
        <v>27</v>
      </c>
      <c r="D572" s="8" t="s">
        <v>967</v>
      </c>
      <c r="E572" s="8" t="s">
        <v>91</v>
      </c>
      <c r="F572" s="106">
        <f>'Пр.№6 ведомственная'!I353</f>
        <v>20</v>
      </c>
    </row>
    <row r="573" spans="1:6" s="94" customFormat="1" ht="15.75">
      <c r="A573" s="62" t="s">
        <v>9</v>
      </c>
      <c r="B573" s="105" t="s">
        <v>55</v>
      </c>
      <c r="C573" s="105"/>
      <c r="D573" s="105"/>
      <c r="E573" s="105"/>
      <c r="F573" s="98">
        <f>F574+F580+F662+F657</f>
        <v>17294.1</v>
      </c>
    </row>
    <row r="574" spans="1:8" s="94" customFormat="1" ht="15.75">
      <c r="A574" s="62" t="s">
        <v>56</v>
      </c>
      <c r="B574" s="105" t="s">
        <v>55</v>
      </c>
      <c r="C574" s="105" t="s">
        <v>21</v>
      </c>
      <c r="D574" s="105"/>
      <c r="E574" s="105"/>
      <c r="F574" s="98">
        <f>F576</f>
        <v>9066.4</v>
      </c>
      <c r="G574" s="249"/>
      <c r="H574" s="249"/>
    </row>
    <row r="575" spans="1:6" s="94" customFormat="1" ht="15.75">
      <c r="A575" s="9" t="s">
        <v>73</v>
      </c>
      <c r="B575" s="8" t="s">
        <v>55</v>
      </c>
      <c r="C575" s="8" t="s">
        <v>21</v>
      </c>
      <c r="D575" s="8" t="s">
        <v>74</v>
      </c>
      <c r="E575" s="8"/>
      <c r="F575" s="93">
        <f>F576</f>
        <v>9066.4</v>
      </c>
    </row>
    <row r="576" spans="1:6" s="94" customFormat="1" ht="15.75">
      <c r="A576" s="9" t="s">
        <v>93</v>
      </c>
      <c r="B576" s="8" t="s">
        <v>55</v>
      </c>
      <c r="C576" s="8" t="s">
        <v>21</v>
      </c>
      <c r="D576" s="8" t="s">
        <v>94</v>
      </c>
      <c r="E576" s="8"/>
      <c r="F576" s="93">
        <f>F577</f>
        <v>9066.4</v>
      </c>
    </row>
    <row r="577" spans="1:6" s="94" customFormat="1" ht="22.5" customHeight="1">
      <c r="A577" s="9" t="s">
        <v>189</v>
      </c>
      <c r="B577" s="8" t="s">
        <v>55</v>
      </c>
      <c r="C577" s="8" t="s">
        <v>21</v>
      </c>
      <c r="D577" s="8" t="s">
        <v>190</v>
      </c>
      <c r="E577" s="8"/>
      <c r="F577" s="93">
        <f>F578</f>
        <v>9066.4</v>
      </c>
    </row>
    <row r="578" spans="1:6" s="94" customFormat="1" ht="31.5">
      <c r="A578" s="9" t="s">
        <v>191</v>
      </c>
      <c r="B578" s="8" t="s">
        <v>55</v>
      </c>
      <c r="C578" s="8" t="s">
        <v>21</v>
      </c>
      <c r="D578" s="8" t="s">
        <v>190</v>
      </c>
      <c r="E578" s="8" t="s">
        <v>192</v>
      </c>
      <c r="F578" s="93">
        <f>F579</f>
        <v>9066.4</v>
      </c>
    </row>
    <row r="579" spans="1:6" s="94" customFormat="1" ht="37.5" customHeight="1">
      <c r="A579" s="9" t="s">
        <v>193</v>
      </c>
      <c r="B579" s="8" t="s">
        <v>55</v>
      </c>
      <c r="C579" s="8" t="s">
        <v>21</v>
      </c>
      <c r="D579" s="8" t="s">
        <v>190</v>
      </c>
      <c r="E579" s="8" t="s">
        <v>194</v>
      </c>
      <c r="F579" s="106">
        <f>'Пр.№6 ведомственная'!I183</f>
        <v>9066.4</v>
      </c>
    </row>
    <row r="580" spans="1:6" s="94" customFormat="1" ht="15.75">
      <c r="A580" s="62" t="s">
        <v>57</v>
      </c>
      <c r="B580" s="105" t="s">
        <v>55</v>
      </c>
      <c r="C580" s="105" t="s">
        <v>25</v>
      </c>
      <c r="D580" s="105"/>
      <c r="E580" s="105"/>
      <c r="F580" s="98">
        <f>F581+F637+F633</f>
        <v>3549.9</v>
      </c>
    </row>
    <row r="581" spans="1:6" s="94" customFormat="1" ht="47.25">
      <c r="A581" s="9" t="s">
        <v>283</v>
      </c>
      <c r="B581" s="8" t="s">
        <v>55</v>
      </c>
      <c r="C581" s="8" t="s">
        <v>25</v>
      </c>
      <c r="D581" s="8" t="s">
        <v>284</v>
      </c>
      <c r="E581" s="8"/>
      <c r="F581" s="93">
        <f>F582+F590+F594+F598+F604+F608+F612+F629</f>
        <v>3539.9</v>
      </c>
    </row>
    <row r="582" spans="1:6" s="94" customFormat="1" ht="31.5">
      <c r="A582" s="9" t="s">
        <v>285</v>
      </c>
      <c r="B582" s="8" t="s">
        <v>55</v>
      </c>
      <c r="C582" s="8" t="s">
        <v>25</v>
      </c>
      <c r="D582" s="8" t="s">
        <v>286</v>
      </c>
      <c r="E582" s="8"/>
      <c r="F582" s="93">
        <f>F583</f>
        <v>829.9</v>
      </c>
    </row>
    <row r="583" spans="1:6" s="94" customFormat="1" ht="31.5">
      <c r="A583" s="9" t="s">
        <v>109</v>
      </c>
      <c r="B583" s="8" t="s">
        <v>55</v>
      </c>
      <c r="C583" s="8" t="s">
        <v>25</v>
      </c>
      <c r="D583" s="8" t="s">
        <v>287</v>
      </c>
      <c r="E583" s="8"/>
      <c r="F583" s="93">
        <f>F586+F588+F585</f>
        <v>829.9</v>
      </c>
    </row>
    <row r="584" spans="1:6" s="94" customFormat="1" ht="94.5">
      <c r="A584" s="9" t="s">
        <v>80</v>
      </c>
      <c r="B584" s="8" t="s">
        <v>55</v>
      </c>
      <c r="C584" s="8" t="s">
        <v>25</v>
      </c>
      <c r="D584" s="8" t="s">
        <v>824</v>
      </c>
      <c r="E584" s="8" t="s">
        <v>81</v>
      </c>
      <c r="F584" s="93">
        <f>F585</f>
        <v>160.5</v>
      </c>
    </row>
    <row r="585" spans="1:6" s="94" customFormat="1" ht="31.5">
      <c r="A585" s="9" t="s">
        <v>82</v>
      </c>
      <c r="B585" s="8" t="s">
        <v>55</v>
      </c>
      <c r="C585" s="8" t="s">
        <v>25</v>
      </c>
      <c r="D585" s="8" t="s">
        <v>825</v>
      </c>
      <c r="E585" s="8" t="s">
        <v>83</v>
      </c>
      <c r="F585" s="93">
        <f>'Пр.№6 ведомственная'!I360</f>
        <v>160.5</v>
      </c>
    </row>
    <row r="586" spans="1:6" s="94" customFormat="1" ht="31.5">
      <c r="A586" s="9" t="s">
        <v>84</v>
      </c>
      <c r="B586" s="8" t="s">
        <v>55</v>
      </c>
      <c r="C586" s="8" t="s">
        <v>25</v>
      </c>
      <c r="D586" s="8" t="s">
        <v>287</v>
      </c>
      <c r="E586" s="8" t="s">
        <v>85</v>
      </c>
      <c r="F586" s="93">
        <f>F587</f>
        <v>669.4</v>
      </c>
    </row>
    <row r="587" spans="1:6" s="94" customFormat="1" ht="47.25">
      <c r="A587" s="9" t="s">
        <v>86</v>
      </c>
      <c r="B587" s="8" t="s">
        <v>55</v>
      </c>
      <c r="C587" s="8" t="s">
        <v>25</v>
      </c>
      <c r="D587" s="8" t="s">
        <v>287</v>
      </c>
      <c r="E587" s="8" t="s">
        <v>87</v>
      </c>
      <c r="F587" s="93">
        <f>'Пр.№6 ведомственная'!I362</f>
        <v>669.4</v>
      </c>
    </row>
    <row r="588" spans="1:6" s="94" customFormat="1" ht="31.5">
      <c r="A588" s="9" t="s">
        <v>191</v>
      </c>
      <c r="B588" s="8" t="s">
        <v>55</v>
      </c>
      <c r="C588" s="8" t="s">
        <v>25</v>
      </c>
      <c r="D588" s="8" t="s">
        <v>287</v>
      </c>
      <c r="E588" s="8" t="s">
        <v>192</v>
      </c>
      <c r="F588" s="93">
        <f>F589</f>
        <v>0</v>
      </c>
    </row>
    <row r="589" spans="1:6" s="94" customFormat="1" ht="31.5">
      <c r="A589" s="9" t="s">
        <v>288</v>
      </c>
      <c r="B589" s="8" t="s">
        <v>55</v>
      </c>
      <c r="C589" s="8" t="s">
        <v>25</v>
      </c>
      <c r="D589" s="8" t="s">
        <v>287</v>
      </c>
      <c r="E589" s="8" t="s">
        <v>289</v>
      </c>
      <c r="F589" s="93">
        <f>'Пр.№6 ведомственная'!I364</f>
        <v>0</v>
      </c>
    </row>
    <row r="590" spans="1:6" s="94" customFormat="1" ht="31.5">
      <c r="A590" s="9" t="s">
        <v>291</v>
      </c>
      <c r="B590" s="8" t="s">
        <v>55</v>
      </c>
      <c r="C590" s="8" t="s">
        <v>25</v>
      </c>
      <c r="D590" s="8" t="s">
        <v>292</v>
      </c>
      <c r="E590" s="8"/>
      <c r="F590" s="93">
        <f>F592</f>
        <v>60</v>
      </c>
    </row>
    <row r="591" spans="1:6" s="94" customFormat="1" ht="31.5">
      <c r="A591" s="18" t="s">
        <v>826</v>
      </c>
      <c r="B591" s="8" t="s">
        <v>55</v>
      </c>
      <c r="C591" s="8" t="s">
        <v>25</v>
      </c>
      <c r="D591" s="16" t="s">
        <v>827</v>
      </c>
      <c r="E591" s="8"/>
      <c r="F591" s="93">
        <f>F592</f>
        <v>60</v>
      </c>
    </row>
    <row r="592" spans="1:6" s="94" customFormat="1" ht="31.5">
      <c r="A592" s="9" t="s">
        <v>191</v>
      </c>
      <c r="B592" s="8" t="s">
        <v>55</v>
      </c>
      <c r="C592" s="8" t="s">
        <v>25</v>
      </c>
      <c r="D592" s="16" t="s">
        <v>827</v>
      </c>
      <c r="E592" s="8" t="s">
        <v>192</v>
      </c>
      <c r="F592" s="93">
        <f>F593</f>
        <v>60</v>
      </c>
    </row>
    <row r="593" spans="1:6" s="94" customFormat="1" ht="36.75" customHeight="1">
      <c r="A593" s="9" t="s">
        <v>193</v>
      </c>
      <c r="B593" s="8" t="s">
        <v>55</v>
      </c>
      <c r="C593" s="8" t="s">
        <v>25</v>
      </c>
      <c r="D593" s="16" t="s">
        <v>827</v>
      </c>
      <c r="E593" s="8" t="s">
        <v>194</v>
      </c>
      <c r="F593" s="93">
        <f>'Пр.№6 ведомственная'!I368</f>
        <v>60</v>
      </c>
    </row>
    <row r="594" spans="1:6" s="94" customFormat="1" ht="38.25" customHeight="1">
      <c r="A594" s="9" t="s">
        <v>294</v>
      </c>
      <c r="B594" s="6">
        <v>10</v>
      </c>
      <c r="C594" s="8" t="s">
        <v>25</v>
      </c>
      <c r="D594" s="8" t="s">
        <v>295</v>
      </c>
      <c r="E594" s="8"/>
      <c r="F594" s="93">
        <f>F596</f>
        <v>420</v>
      </c>
    </row>
    <row r="595" spans="1:6" s="94" customFormat="1" ht="31.5">
      <c r="A595" s="9" t="s">
        <v>109</v>
      </c>
      <c r="B595" s="8" t="s">
        <v>55</v>
      </c>
      <c r="C595" s="8" t="s">
        <v>25</v>
      </c>
      <c r="D595" s="8" t="s">
        <v>296</v>
      </c>
      <c r="E595" s="8"/>
      <c r="F595" s="93">
        <f>F596</f>
        <v>420</v>
      </c>
    </row>
    <row r="596" spans="1:6" s="94" customFormat="1" ht="31.5">
      <c r="A596" s="9" t="s">
        <v>191</v>
      </c>
      <c r="B596" s="8" t="s">
        <v>55</v>
      </c>
      <c r="C596" s="8" t="s">
        <v>25</v>
      </c>
      <c r="D596" s="8" t="s">
        <v>296</v>
      </c>
      <c r="E596" s="8" t="s">
        <v>192</v>
      </c>
      <c r="F596" s="93">
        <f>F597</f>
        <v>420</v>
      </c>
    </row>
    <row r="597" spans="1:6" s="94" customFormat="1" ht="31.5">
      <c r="A597" s="9" t="s">
        <v>288</v>
      </c>
      <c r="B597" s="8" t="s">
        <v>55</v>
      </c>
      <c r="C597" s="8" t="s">
        <v>25</v>
      </c>
      <c r="D597" s="8" t="s">
        <v>296</v>
      </c>
      <c r="E597" s="8" t="s">
        <v>289</v>
      </c>
      <c r="F597" s="93">
        <f>'Пр.№6 ведомственная'!I372</f>
        <v>420</v>
      </c>
    </row>
    <row r="598" spans="1:6" s="94" customFormat="1" ht="31.5">
      <c r="A598" s="9" t="s">
        <v>298</v>
      </c>
      <c r="B598" s="6">
        <v>10</v>
      </c>
      <c r="C598" s="8" t="s">
        <v>25</v>
      </c>
      <c r="D598" s="8" t="s">
        <v>299</v>
      </c>
      <c r="E598" s="8"/>
      <c r="F598" s="93">
        <f>F599</f>
        <v>1600</v>
      </c>
    </row>
    <row r="599" spans="1:6" s="94" customFormat="1" ht="31.5">
      <c r="A599" s="9" t="s">
        <v>109</v>
      </c>
      <c r="B599" s="8" t="s">
        <v>55</v>
      </c>
      <c r="C599" s="8" t="s">
        <v>25</v>
      </c>
      <c r="D599" s="8" t="s">
        <v>300</v>
      </c>
      <c r="E599" s="8"/>
      <c r="F599" s="93">
        <f>F600+F602</f>
        <v>1600</v>
      </c>
    </row>
    <row r="600" spans="1:6" s="94" customFormat="1" ht="31.5">
      <c r="A600" s="9" t="s">
        <v>84</v>
      </c>
      <c r="B600" s="8" t="s">
        <v>55</v>
      </c>
      <c r="C600" s="8" t="s">
        <v>25</v>
      </c>
      <c r="D600" s="8" t="s">
        <v>300</v>
      </c>
      <c r="E600" s="8" t="s">
        <v>85</v>
      </c>
      <c r="F600" s="93">
        <f>F601</f>
        <v>552</v>
      </c>
    </row>
    <row r="601" spans="1:6" s="94" customFormat="1" ht="47.25">
      <c r="A601" s="9" t="s">
        <v>86</v>
      </c>
      <c r="B601" s="8" t="s">
        <v>55</v>
      </c>
      <c r="C601" s="8" t="s">
        <v>25</v>
      </c>
      <c r="D601" s="8" t="s">
        <v>300</v>
      </c>
      <c r="E601" s="8" t="s">
        <v>87</v>
      </c>
      <c r="F601" s="93">
        <f>'Пр.№6 ведомственная'!I376</f>
        <v>552</v>
      </c>
    </row>
    <row r="602" spans="1:6" s="94" customFormat="1" ht="31.5">
      <c r="A602" s="9" t="s">
        <v>191</v>
      </c>
      <c r="B602" s="8" t="s">
        <v>55</v>
      </c>
      <c r="C602" s="8" t="s">
        <v>25</v>
      </c>
      <c r="D602" s="8" t="s">
        <v>300</v>
      </c>
      <c r="E602" s="8" t="s">
        <v>192</v>
      </c>
      <c r="F602" s="93">
        <f>F603</f>
        <v>1048</v>
      </c>
    </row>
    <row r="603" spans="1:6" s="94" customFormat="1" ht="31.5">
      <c r="A603" s="9" t="s">
        <v>288</v>
      </c>
      <c r="B603" s="8" t="s">
        <v>55</v>
      </c>
      <c r="C603" s="8" t="s">
        <v>25</v>
      </c>
      <c r="D603" s="8" t="s">
        <v>300</v>
      </c>
      <c r="E603" s="8" t="s">
        <v>289</v>
      </c>
      <c r="F603" s="93">
        <f>'Пр.№6 ведомственная'!I378</f>
        <v>1048</v>
      </c>
    </row>
    <row r="604" spans="1:6" s="94" customFormat="1" ht="47.25">
      <c r="A604" s="9" t="s">
        <v>302</v>
      </c>
      <c r="B604" s="8" t="s">
        <v>55</v>
      </c>
      <c r="C604" s="8" t="s">
        <v>25</v>
      </c>
      <c r="D604" s="8" t="s">
        <v>303</v>
      </c>
      <c r="E604" s="8"/>
      <c r="F604" s="93">
        <f>F606</f>
        <v>400</v>
      </c>
    </row>
    <row r="605" spans="1:6" s="94" customFormat="1" ht="31.5">
      <c r="A605" s="9" t="s">
        <v>109</v>
      </c>
      <c r="B605" s="8" t="s">
        <v>55</v>
      </c>
      <c r="C605" s="8" t="s">
        <v>25</v>
      </c>
      <c r="D605" s="8" t="s">
        <v>304</v>
      </c>
      <c r="E605" s="8"/>
      <c r="F605" s="93">
        <f>F606</f>
        <v>400</v>
      </c>
    </row>
    <row r="606" spans="1:6" s="94" customFormat="1" ht="31.5">
      <c r="A606" s="9" t="s">
        <v>191</v>
      </c>
      <c r="B606" s="8" t="s">
        <v>55</v>
      </c>
      <c r="C606" s="8" t="s">
        <v>25</v>
      </c>
      <c r="D606" s="8" t="s">
        <v>304</v>
      </c>
      <c r="E606" s="8" t="s">
        <v>192</v>
      </c>
      <c r="F606" s="93">
        <f>F607</f>
        <v>400</v>
      </c>
    </row>
    <row r="607" spans="1:6" s="94" customFormat="1" ht="31.5">
      <c r="A607" s="9" t="s">
        <v>288</v>
      </c>
      <c r="B607" s="8" t="s">
        <v>55</v>
      </c>
      <c r="C607" s="8" t="s">
        <v>25</v>
      </c>
      <c r="D607" s="8" t="s">
        <v>304</v>
      </c>
      <c r="E607" s="8" t="s">
        <v>289</v>
      </c>
      <c r="F607" s="93">
        <f>'Пр.№6 ведомственная'!I382</f>
        <v>400</v>
      </c>
    </row>
    <row r="608" spans="1:6" s="94" customFormat="1" ht="63">
      <c r="A608" s="9" t="s">
        <v>306</v>
      </c>
      <c r="B608" s="8" t="s">
        <v>55</v>
      </c>
      <c r="C608" s="8" t="s">
        <v>25</v>
      </c>
      <c r="D608" s="8" t="s">
        <v>307</v>
      </c>
      <c r="E608" s="8"/>
      <c r="F608" s="93">
        <f>F610</f>
        <v>150</v>
      </c>
    </row>
    <row r="609" spans="1:6" s="94" customFormat="1" ht="31.5">
      <c r="A609" s="9" t="s">
        <v>109</v>
      </c>
      <c r="B609" s="8" t="s">
        <v>55</v>
      </c>
      <c r="C609" s="8" t="s">
        <v>25</v>
      </c>
      <c r="D609" s="8" t="s">
        <v>308</v>
      </c>
      <c r="E609" s="8"/>
      <c r="F609" s="93">
        <f>F610</f>
        <v>150</v>
      </c>
    </row>
    <row r="610" spans="1:6" s="94" customFormat="1" ht="31.5">
      <c r="A610" s="9" t="s">
        <v>84</v>
      </c>
      <c r="B610" s="8" t="s">
        <v>55</v>
      </c>
      <c r="C610" s="8" t="s">
        <v>25</v>
      </c>
      <c r="D610" s="8" t="s">
        <v>308</v>
      </c>
      <c r="E610" s="8" t="s">
        <v>85</v>
      </c>
      <c r="F610" s="93">
        <f>F611</f>
        <v>150</v>
      </c>
    </row>
    <row r="611" spans="1:6" s="94" customFormat="1" ht="47.25">
      <c r="A611" s="9" t="s">
        <v>86</v>
      </c>
      <c r="B611" s="8" t="s">
        <v>55</v>
      </c>
      <c r="C611" s="8" t="s">
        <v>25</v>
      </c>
      <c r="D611" s="8" t="s">
        <v>308</v>
      </c>
      <c r="E611" s="8" t="s">
        <v>87</v>
      </c>
      <c r="F611" s="93">
        <f>'Пр.№6 ведомственная'!I386</f>
        <v>150</v>
      </c>
    </row>
    <row r="612" spans="1:6" s="94" customFormat="1" ht="63">
      <c r="A612" s="9" t="s">
        <v>309</v>
      </c>
      <c r="B612" s="8" t="s">
        <v>55</v>
      </c>
      <c r="C612" s="8" t="s">
        <v>25</v>
      </c>
      <c r="D612" s="8" t="s">
        <v>310</v>
      </c>
      <c r="E612" s="8"/>
      <c r="F612" s="93">
        <f>F613+F618+F621+F624</f>
        <v>30</v>
      </c>
    </row>
    <row r="613" spans="1:6" s="94" customFormat="1" ht="31.5">
      <c r="A613" s="9" t="s">
        <v>109</v>
      </c>
      <c r="B613" s="8" t="s">
        <v>55</v>
      </c>
      <c r="C613" s="8" t="s">
        <v>25</v>
      </c>
      <c r="D613" s="8" t="s">
        <v>312</v>
      </c>
      <c r="E613" s="8"/>
      <c r="F613" s="93">
        <f>F616+F614</f>
        <v>30</v>
      </c>
    </row>
    <row r="614" spans="1:6" s="94" customFormat="1" ht="31.5" hidden="1">
      <c r="A614" s="9" t="s">
        <v>84</v>
      </c>
      <c r="B614" s="8" t="s">
        <v>55</v>
      </c>
      <c r="C614" s="8" t="s">
        <v>25</v>
      </c>
      <c r="D614" s="8" t="s">
        <v>312</v>
      </c>
      <c r="E614" s="8" t="s">
        <v>85</v>
      </c>
      <c r="F614" s="93">
        <f>F615</f>
        <v>0</v>
      </c>
    </row>
    <row r="615" spans="1:6" s="94" customFormat="1" ht="47.25" hidden="1">
      <c r="A615" s="9" t="s">
        <v>86</v>
      </c>
      <c r="B615" s="8" t="s">
        <v>55</v>
      </c>
      <c r="C615" s="8" t="s">
        <v>25</v>
      </c>
      <c r="D615" s="8" t="s">
        <v>312</v>
      </c>
      <c r="E615" s="8" t="s">
        <v>87</v>
      </c>
      <c r="F615" s="93"/>
    </row>
    <row r="616" spans="1:6" s="94" customFormat="1" ht="15.75">
      <c r="A616" s="9" t="s">
        <v>88</v>
      </c>
      <c r="B616" s="8" t="s">
        <v>55</v>
      </c>
      <c r="C616" s="8" t="s">
        <v>25</v>
      </c>
      <c r="D616" s="8" t="s">
        <v>312</v>
      </c>
      <c r="E616" s="8" t="s">
        <v>97</v>
      </c>
      <c r="F616" s="93">
        <f>F617</f>
        <v>30</v>
      </c>
    </row>
    <row r="617" spans="1:6" s="94" customFormat="1" ht="63">
      <c r="A617" s="9" t="s">
        <v>130</v>
      </c>
      <c r="B617" s="8" t="s">
        <v>55</v>
      </c>
      <c r="C617" s="8" t="s">
        <v>25</v>
      </c>
      <c r="D617" s="8" t="s">
        <v>312</v>
      </c>
      <c r="E617" s="8" t="s">
        <v>112</v>
      </c>
      <c r="F617" s="93">
        <f>'Пр.№6 ведомственная'!I390</f>
        <v>30</v>
      </c>
    </row>
    <row r="618" spans="1:6" s="94" customFormat="1" ht="126" hidden="1">
      <c r="A618" s="18" t="s">
        <v>314</v>
      </c>
      <c r="B618" s="16" t="s">
        <v>55</v>
      </c>
      <c r="C618" s="16" t="s">
        <v>25</v>
      </c>
      <c r="D618" s="16" t="s">
        <v>315</v>
      </c>
      <c r="E618" s="8"/>
      <c r="F618" s="93">
        <f>F619</f>
        <v>0</v>
      </c>
    </row>
    <row r="619" spans="1:6" s="94" customFormat="1" ht="15.75" hidden="1">
      <c r="A619" s="18" t="s">
        <v>88</v>
      </c>
      <c r="B619" s="16" t="s">
        <v>55</v>
      </c>
      <c r="C619" s="16" t="s">
        <v>25</v>
      </c>
      <c r="D619" s="16" t="s">
        <v>315</v>
      </c>
      <c r="E619" s="8" t="s">
        <v>97</v>
      </c>
      <c r="F619" s="93">
        <f>F620</f>
        <v>0</v>
      </c>
    </row>
    <row r="620" spans="1:6" s="94" customFormat="1" ht="63" hidden="1">
      <c r="A620" s="18" t="s">
        <v>130</v>
      </c>
      <c r="B620" s="16" t="s">
        <v>55</v>
      </c>
      <c r="C620" s="16" t="s">
        <v>25</v>
      </c>
      <c r="D620" s="16" t="s">
        <v>315</v>
      </c>
      <c r="E620" s="8" t="s">
        <v>112</v>
      </c>
      <c r="F620" s="93"/>
    </row>
    <row r="621" spans="1:6" s="94" customFormat="1" ht="63" hidden="1">
      <c r="A621" s="18" t="s">
        <v>317</v>
      </c>
      <c r="B621" s="16" t="s">
        <v>55</v>
      </c>
      <c r="C621" s="16" t="s">
        <v>25</v>
      </c>
      <c r="D621" s="16" t="s">
        <v>318</v>
      </c>
      <c r="E621" s="8"/>
      <c r="F621" s="93">
        <f>F622</f>
        <v>0</v>
      </c>
    </row>
    <row r="622" spans="1:6" s="94" customFormat="1" ht="31.5" hidden="1">
      <c r="A622" s="18" t="s">
        <v>191</v>
      </c>
      <c r="B622" s="16" t="s">
        <v>55</v>
      </c>
      <c r="C622" s="16" t="s">
        <v>25</v>
      </c>
      <c r="D622" s="16" t="s">
        <v>318</v>
      </c>
      <c r="E622" s="8" t="s">
        <v>192</v>
      </c>
      <c r="F622" s="93">
        <f>F623</f>
        <v>0</v>
      </c>
    </row>
    <row r="623" spans="1:6" s="94" customFormat="1" ht="47.25" hidden="1">
      <c r="A623" s="18" t="s">
        <v>193</v>
      </c>
      <c r="B623" s="16" t="s">
        <v>55</v>
      </c>
      <c r="C623" s="16" t="s">
        <v>25</v>
      </c>
      <c r="D623" s="16" t="s">
        <v>318</v>
      </c>
      <c r="E623" s="8" t="s">
        <v>194</v>
      </c>
      <c r="F623" s="93"/>
    </row>
    <row r="624" spans="1:6" s="94" customFormat="1" ht="47.25" hidden="1">
      <c r="A624" s="9" t="s">
        <v>320</v>
      </c>
      <c r="B624" s="8" t="s">
        <v>55</v>
      </c>
      <c r="C624" s="8" t="s">
        <v>25</v>
      </c>
      <c r="D624" s="16" t="s">
        <v>321</v>
      </c>
      <c r="E624" s="8"/>
      <c r="F624" s="93">
        <f>F625</f>
        <v>0</v>
      </c>
    </row>
    <row r="625" spans="1:6" s="94" customFormat="1" ht="31.5" hidden="1">
      <c r="A625" s="9" t="s">
        <v>84</v>
      </c>
      <c r="B625" s="8" t="s">
        <v>55</v>
      </c>
      <c r="C625" s="8" t="s">
        <v>25</v>
      </c>
      <c r="D625" s="16" t="s">
        <v>321</v>
      </c>
      <c r="E625" s="8" t="s">
        <v>85</v>
      </c>
      <c r="F625" s="93">
        <f>F626</f>
        <v>0</v>
      </c>
    </row>
    <row r="626" spans="1:6" s="94" customFormat="1" ht="47.25" hidden="1">
      <c r="A626" s="9" t="s">
        <v>86</v>
      </c>
      <c r="B626" s="8" t="s">
        <v>55</v>
      </c>
      <c r="C626" s="8" t="s">
        <v>25</v>
      </c>
      <c r="D626" s="16" t="s">
        <v>321</v>
      </c>
      <c r="E626" s="8" t="s">
        <v>87</v>
      </c>
      <c r="F626" s="93">
        <f>4.5-4.5</f>
        <v>0</v>
      </c>
    </row>
    <row r="627" spans="1:6" s="94" customFormat="1" ht="15.75" hidden="1">
      <c r="A627" s="9" t="s">
        <v>88</v>
      </c>
      <c r="B627" s="8" t="s">
        <v>55</v>
      </c>
      <c r="C627" s="8" t="s">
        <v>25</v>
      </c>
      <c r="D627" s="16" t="s">
        <v>323</v>
      </c>
      <c r="E627" s="8" t="s">
        <v>97</v>
      </c>
      <c r="F627" s="93">
        <f>F628</f>
        <v>0</v>
      </c>
    </row>
    <row r="628" spans="1:6" s="94" customFormat="1" ht="63" hidden="1">
      <c r="A628" s="9" t="s">
        <v>130</v>
      </c>
      <c r="B628" s="8" t="s">
        <v>55</v>
      </c>
      <c r="C628" s="8" t="s">
        <v>25</v>
      </c>
      <c r="D628" s="16" t="s">
        <v>323</v>
      </c>
      <c r="E628" s="8" t="s">
        <v>112</v>
      </c>
      <c r="F628" s="93"/>
    </row>
    <row r="629" spans="1:6" s="94" customFormat="1" ht="94.5">
      <c r="A629" s="9" t="s">
        <v>325</v>
      </c>
      <c r="B629" s="8" t="s">
        <v>55</v>
      </c>
      <c r="C629" s="8" t="s">
        <v>25</v>
      </c>
      <c r="D629" s="8" t="s">
        <v>326</v>
      </c>
      <c r="E629" s="8"/>
      <c r="F629" s="93">
        <f>F630</f>
        <v>50</v>
      </c>
    </row>
    <row r="630" spans="1:6" s="94" customFormat="1" ht="31.5">
      <c r="A630" s="9" t="s">
        <v>109</v>
      </c>
      <c r="B630" s="8" t="s">
        <v>55</v>
      </c>
      <c r="C630" s="8" t="s">
        <v>25</v>
      </c>
      <c r="D630" s="8" t="s">
        <v>327</v>
      </c>
      <c r="E630" s="8"/>
      <c r="F630" s="93">
        <f>F631</f>
        <v>50</v>
      </c>
    </row>
    <row r="631" spans="1:6" s="94" customFormat="1" ht="31.5">
      <c r="A631" s="9" t="s">
        <v>84</v>
      </c>
      <c r="B631" s="8" t="s">
        <v>55</v>
      </c>
      <c r="C631" s="8" t="s">
        <v>25</v>
      </c>
      <c r="D631" s="8" t="s">
        <v>327</v>
      </c>
      <c r="E631" s="8" t="s">
        <v>85</v>
      </c>
      <c r="F631" s="93">
        <f>F632</f>
        <v>50</v>
      </c>
    </row>
    <row r="632" spans="1:6" s="94" customFormat="1" ht="47.25">
      <c r="A632" s="9" t="s">
        <v>86</v>
      </c>
      <c r="B632" s="8" t="s">
        <v>55</v>
      </c>
      <c r="C632" s="8" t="s">
        <v>25</v>
      </c>
      <c r="D632" s="8" t="s">
        <v>327</v>
      </c>
      <c r="E632" s="8" t="s">
        <v>87</v>
      </c>
      <c r="F632" s="93">
        <f>'Пр.№6 ведомственная'!I405</f>
        <v>50</v>
      </c>
    </row>
    <row r="633" spans="1:6" s="94" customFormat="1" ht="78.75">
      <c r="A633" s="18" t="s">
        <v>195</v>
      </c>
      <c r="B633" s="8" t="s">
        <v>55</v>
      </c>
      <c r="C633" s="8" t="s">
        <v>25</v>
      </c>
      <c r="D633" s="16" t="s">
        <v>196</v>
      </c>
      <c r="E633" s="16"/>
      <c r="F633" s="93">
        <f>F634</f>
        <v>10</v>
      </c>
    </row>
    <row r="634" spans="1:6" s="94" customFormat="1" ht="31.5">
      <c r="A634" s="18" t="s">
        <v>109</v>
      </c>
      <c r="B634" s="8" t="s">
        <v>55</v>
      </c>
      <c r="C634" s="8" t="s">
        <v>25</v>
      </c>
      <c r="D634" s="16" t="s">
        <v>197</v>
      </c>
      <c r="E634" s="16"/>
      <c r="F634" s="93">
        <f>F635</f>
        <v>10</v>
      </c>
    </row>
    <row r="635" spans="1:6" s="94" customFormat="1" ht="31.5">
      <c r="A635" s="18" t="s">
        <v>191</v>
      </c>
      <c r="B635" s="8" t="s">
        <v>55</v>
      </c>
      <c r="C635" s="8" t="s">
        <v>25</v>
      </c>
      <c r="D635" s="16" t="s">
        <v>197</v>
      </c>
      <c r="E635" s="16" t="s">
        <v>192</v>
      </c>
      <c r="F635" s="93">
        <f>F636</f>
        <v>10</v>
      </c>
    </row>
    <row r="636" spans="1:6" s="94" customFormat="1" ht="33.75" customHeight="1">
      <c r="A636" s="18" t="s">
        <v>193</v>
      </c>
      <c r="B636" s="8" t="s">
        <v>55</v>
      </c>
      <c r="C636" s="8" t="s">
        <v>25</v>
      </c>
      <c r="D636" s="16" t="s">
        <v>197</v>
      </c>
      <c r="E636" s="16" t="s">
        <v>194</v>
      </c>
      <c r="F636" s="93">
        <f>'Пр.№6 ведомственная'!I188</f>
        <v>10</v>
      </c>
    </row>
    <row r="637" spans="1:6" s="94" customFormat="1" ht="15.75" hidden="1">
      <c r="A637" s="9" t="s">
        <v>73</v>
      </c>
      <c r="B637" s="8" t="s">
        <v>55</v>
      </c>
      <c r="C637" s="8" t="s">
        <v>25</v>
      </c>
      <c r="D637" s="8" t="s">
        <v>74</v>
      </c>
      <c r="E637" s="8"/>
      <c r="F637" s="93">
        <f>F653+F638</f>
        <v>0</v>
      </c>
    </row>
    <row r="638" spans="1:6" s="94" customFormat="1" ht="31.5" hidden="1">
      <c r="A638" s="9" t="s">
        <v>131</v>
      </c>
      <c r="B638" s="8" t="s">
        <v>55</v>
      </c>
      <c r="C638" s="8" t="s">
        <v>25</v>
      </c>
      <c r="D638" s="8" t="s">
        <v>132</v>
      </c>
      <c r="E638" s="8"/>
      <c r="F638" s="93">
        <f>F639</f>
        <v>0</v>
      </c>
    </row>
    <row r="639" spans="1:6" s="94" customFormat="1" ht="15.75" hidden="1">
      <c r="A639" s="18" t="s">
        <v>328</v>
      </c>
      <c r="B639" s="8" t="s">
        <v>55</v>
      </c>
      <c r="C639" s="8" t="s">
        <v>25</v>
      </c>
      <c r="D639" s="8" t="s">
        <v>329</v>
      </c>
      <c r="E639" s="8"/>
      <c r="F639" s="93">
        <f>F640</f>
        <v>0</v>
      </c>
    </row>
    <row r="640" spans="1:6" s="94" customFormat="1" ht="31.5" hidden="1">
      <c r="A640" s="9" t="s">
        <v>191</v>
      </c>
      <c r="B640" s="8" t="s">
        <v>55</v>
      </c>
      <c r="C640" s="8" t="s">
        <v>25</v>
      </c>
      <c r="D640" s="8" t="s">
        <v>329</v>
      </c>
      <c r="E640" s="8" t="s">
        <v>192</v>
      </c>
      <c r="F640" s="93">
        <f>F641</f>
        <v>0</v>
      </c>
    </row>
    <row r="641" spans="1:6" s="94" customFormat="1" ht="47.25" hidden="1">
      <c r="A641" s="9" t="s">
        <v>193</v>
      </c>
      <c r="B641" s="8" t="s">
        <v>55</v>
      </c>
      <c r="C641" s="8" t="s">
        <v>25</v>
      </c>
      <c r="D641" s="8" t="s">
        <v>329</v>
      </c>
      <c r="E641" s="8" t="s">
        <v>194</v>
      </c>
      <c r="F641" s="93"/>
    </row>
    <row r="642" spans="1:6" s="94" customFormat="1" ht="126" hidden="1">
      <c r="A642" s="113" t="s">
        <v>331</v>
      </c>
      <c r="B642" s="8" t="s">
        <v>55</v>
      </c>
      <c r="C642" s="8" t="s">
        <v>25</v>
      </c>
      <c r="D642" s="8" t="s">
        <v>332</v>
      </c>
      <c r="E642" s="8"/>
      <c r="F642" s="93">
        <f>F643</f>
        <v>0</v>
      </c>
    </row>
    <row r="643" spans="1:6" s="94" customFormat="1" ht="15.75" hidden="1">
      <c r="A643" s="9" t="s">
        <v>88</v>
      </c>
      <c r="B643" s="8" t="s">
        <v>55</v>
      </c>
      <c r="C643" s="8" t="s">
        <v>25</v>
      </c>
      <c r="D643" s="8" t="s">
        <v>332</v>
      </c>
      <c r="E643" s="8" t="s">
        <v>97</v>
      </c>
      <c r="F643" s="93">
        <f>F644</f>
        <v>0</v>
      </c>
    </row>
    <row r="644" spans="1:6" s="94" customFormat="1" ht="63" hidden="1">
      <c r="A644" s="9" t="s">
        <v>130</v>
      </c>
      <c r="B644" s="8" t="s">
        <v>55</v>
      </c>
      <c r="C644" s="8" t="s">
        <v>25</v>
      </c>
      <c r="D644" s="8" t="s">
        <v>332</v>
      </c>
      <c r="E644" s="8" t="s">
        <v>112</v>
      </c>
      <c r="F644" s="93"/>
    </row>
    <row r="645" spans="1:6" s="94" customFormat="1" ht="63" hidden="1">
      <c r="A645" s="18" t="s">
        <v>317</v>
      </c>
      <c r="B645" s="8" t="s">
        <v>55</v>
      </c>
      <c r="C645" s="8" t="s">
        <v>25</v>
      </c>
      <c r="D645" s="8" t="s">
        <v>333</v>
      </c>
      <c r="E645" s="8"/>
      <c r="F645" s="93">
        <f>F646</f>
        <v>0</v>
      </c>
    </row>
    <row r="646" spans="1:6" s="94" customFormat="1" ht="31.5" hidden="1">
      <c r="A646" s="9" t="s">
        <v>191</v>
      </c>
      <c r="B646" s="8" t="s">
        <v>55</v>
      </c>
      <c r="C646" s="8" t="s">
        <v>25</v>
      </c>
      <c r="D646" s="8" t="s">
        <v>333</v>
      </c>
      <c r="E646" s="8" t="s">
        <v>192</v>
      </c>
      <c r="F646" s="93">
        <f>F647</f>
        <v>0</v>
      </c>
    </row>
    <row r="647" spans="1:6" s="94" customFormat="1" ht="47.25" hidden="1">
      <c r="A647" s="9" t="s">
        <v>193</v>
      </c>
      <c r="B647" s="8" t="s">
        <v>55</v>
      </c>
      <c r="C647" s="8" t="s">
        <v>25</v>
      </c>
      <c r="D647" s="8" t="s">
        <v>333</v>
      </c>
      <c r="E647" s="8" t="s">
        <v>194</v>
      </c>
      <c r="F647" s="93"/>
    </row>
    <row r="648" spans="1:6" s="94" customFormat="1" ht="15.75" hidden="1">
      <c r="A648" s="18" t="s">
        <v>328</v>
      </c>
      <c r="B648" s="8" t="s">
        <v>55</v>
      </c>
      <c r="C648" s="8" t="s">
        <v>25</v>
      </c>
      <c r="D648" s="8" t="s">
        <v>329</v>
      </c>
      <c r="E648" s="8"/>
      <c r="F648" s="93">
        <f>F649</f>
        <v>0</v>
      </c>
    </row>
    <row r="649" spans="1:6" s="94" customFormat="1" ht="31.5" hidden="1">
      <c r="A649" s="9" t="s">
        <v>191</v>
      </c>
      <c r="B649" s="8" t="s">
        <v>55</v>
      </c>
      <c r="C649" s="8" t="s">
        <v>25</v>
      </c>
      <c r="D649" s="8" t="s">
        <v>329</v>
      </c>
      <c r="E649" s="8" t="s">
        <v>192</v>
      </c>
      <c r="F649" s="93">
        <f>F650+F652</f>
        <v>0</v>
      </c>
    </row>
    <row r="650" spans="1:6" s="94" customFormat="1" ht="31.5" hidden="1">
      <c r="A650" s="9" t="s">
        <v>288</v>
      </c>
      <c r="B650" s="8" t="s">
        <v>55</v>
      </c>
      <c r="C650" s="8" t="s">
        <v>25</v>
      </c>
      <c r="D650" s="8" t="s">
        <v>329</v>
      </c>
      <c r="E650" s="8" t="s">
        <v>289</v>
      </c>
      <c r="F650" s="93"/>
    </row>
    <row r="651" spans="1:6" s="94" customFormat="1" ht="47.25" hidden="1">
      <c r="A651" s="9" t="s">
        <v>830</v>
      </c>
      <c r="B651" s="8" t="s">
        <v>55</v>
      </c>
      <c r="C651" s="8" t="s">
        <v>25</v>
      </c>
      <c r="D651" s="8" t="s">
        <v>329</v>
      </c>
      <c r="E651" s="8" t="s">
        <v>831</v>
      </c>
      <c r="F651" s="93"/>
    </row>
    <row r="652" spans="1:6" s="94" customFormat="1" ht="47.25" hidden="1">
      <c r="A652" s="9" t="s">
        <v>193</v>
      </c>
      <c r="B652" s="8" t="s">
        <v>55</v>
      </c>
      <c r="C652" s="8" t="s">
        <v>25</v>
      </c>
      <c r="D652" s="8" t="s">
        <v>329</v>
      </c>
      <c r="E652" s="8" t="s">
        <v>194</v>
      </c>
      <c r="F652" s="93"/>
    </row>
    <row r="653" spans="1:6" s="94" customFormat="1" ht="15.75" hidden="1">
      <c r="A653" s="9" t="s">
        <v>93</v>
      </c>
      <c r="B653" s="8" t="s">
        <v>55</v>
      </c>
      <c r="C653" s="8" t="s">
        <v>25</v>
      </c>
      <c r="D653" s="8" t="s">
        <v>94</v>
      </c>
      <c r="E653" s="8"/>
      <c r="F653" s="93">
        <f>F654</f>
        <v>0</v>
      </c>
    </row>
    <row r="654" spans="1:6" s="94" customFormat="1" ht="21.75" customHeight="1" hidden="1">
      <c r="A654" s="9" t="s">
        <v>150</v>
      </c>
      <c r="B654" s="8" t="s">
        <v>55</v>
      </c>
      <c r="C654" s="8" t="s">
        <v>25</v>
      </c>
      <c r="D654" s="8" t="s">
        <v>151</v>
      </c>
      <c r="E654" s="8"/>
      <c r="F654" s="93">
        <f>F655</f>
        <v>0</v>
      </c>
    </row>
    <row r="655" spans="1:6" s="94" customFormat="1" ht="31.5" hidden="1">
      <c r="A655" s="9" t="s">
        <v>191</v>
      </c>
      <c r="B655" s="8" t="s">
        <v>55</v>
      </c>
      <c r="C655" s="8" t="s">
        <v>25</v>
      </c>
      <c r="D655" s="8" t="s">
        <v>151</v>
      </c>
      <c r="E655" s="8" t="s">
        <v>192</v>
      </c>
      <c r="F655" s="93">
        <f>F656</f>
        <v>0</v>
      </c>
    </row>
    <row r="656" spans="1:6" s="94" customFormat="1" ht="31.5" hidden="1">
      <c r="A656" s="9" t="s">
        <v>288</v>
      </c>
      <c r="B656" s="8" t="s">
        <v>55</v>
      </c>
      <c r="C656" s="8" t="s">
        <v>25</v>
      </c>
      <c r="D656" s="8" t="s">
        <v>151</v>
      </c>
      <c r="E656" s="8" t="s">
        <v>289</v>
      </c>
      <c r="F656" s="93"/>
    </row>
    <row r="657" spans="1:6" s="94" customFormat="1" ht="15.75">
      <c r="A657" s="62" t="s">
        <v>58</v>
      </c>
      <c r="B657" s="105" t="s">
        <v>55</v>
      </c>
      <c r="C657" s="105" t="s">
        <v>27</v>
      </c>
      <c r="D657" s="105"/>
      <c r="E657" s="105"/>
      <c r="F657" s="98">
        <f>F658</f>
        <v>1330</v>
      </c>
    </row>
    <row r="658" spans="1:6" s="94" customFormat="1" ht="31.5">
      <c r="A658" s="9" t="s">
        <v>131</v>
      </c>
      <c r="B658" s="8" t="s">
        <v>55</v>
      </c>
      <c r="C658" s="8" t="s">
        <v>27</v>
      </c>
      <c r="D658" s="8" t="s">
        <v>132</v>
      </c>
      <c r="E658" s="8"/>
      <c r="F658" s="93">
        <f>F659</f>
        <v>1330</v>
      </c>
    </row>
    <row r="659" spans="1:6" s="94" customFormat="1" ht="47.25">
      <c r="A659" s="7" t="s">
        <v>352</v>
      </c>
      <c r="B659" s="8" t="s">
        <v>55</v>
      </c>
      <c r="C659" s="8" t="s">
        <v>27</v>
      </c>
      <c r="D659" s="16" t="s">
        <v>353</v>
      </c>
      <c r="E659" s="8"/>
      <c r="F659" s="93">
        <f>F660</f>
        <v>1330</v>
      </c>
    </row>
    <row r="660" spans="1:6" s="94" customFormat="1" ht="31.5">
      <c r="A660" s="9" t="s">
        <v>84</v>
      </c>
      <c r="B660" s="8" t="s">
        <v>55</v>
      </c>
      <c r="C660" s="8" t="s">
        <v>27</v>
      </c>
      <c r="D660" s="16" t="s">
        <v>353</v>
      </c>
      <c r="E660" s="8" t="s">
        <v>85</v>
      </c>
      <c r="F660" s="93">
        <f>F661</f>
        <v>1330</v>
      </c>
    </row>
    <row r="661" spans="1:6" s="94" customFormat="1" ht="47.25">
      <c r="A661" s="9" t="s">
        <v>86</v>
      </c>
      <c r="B661" s="8" t="s">
        <v>55</v>
      </c>
      <c r="C661" s="8" t="s">
        <v>27</v>
      </c>
      <c r="D661" s="16" t="s">
        <v>353</v>
      </c>
      <c r="E661" s="8" t="s">
        <v>87</v>
      </c>
      <c r="F661" s="93">
        <f>'Пр.№6 ведомственная'!I460</f>
        <v>1330</v>
      </c>
    </row>
    <row r="662" spans="1:6" s="94" customFormat="1" ht="31.5">
      <c r="A662" s="62" t="s">
        <v>59</v>
      </c>
      <c r="B662" s="105" t="s">
        <v>55</v>
      </c>
      <c r="C662" s="105" t="s">
        <v>29</v>
      </c>
      <c r="D662" s="105"/>
      <c r="E662" s="105"/>
      <c r="F662" s="98">
        <f>F663</f>
        <v>3347.8</v>
      </c>
    </row>
    <row r="663" spans="1:6" s="94" customFormat="1" ht="15.75">
      <c r="A663" s="9" t="s">
        <v>73</v>
      </c>
      <c r="B663" s="8" t="s">
        <v>55</v>
      </c>
      <c r="C663" s="8" t="s">
        <v>29</v>
      </c>
      <c r="D663" s="8" t="s">
        <v>74</v>
      </c>
      <c r="E663" s="8"/>
      <c r="F663" s="93">
        <f>F664+F670</f>
        <v>3347.8</v>
      </c>
    </row>
    <row r="664" spans="1:6" s="94" customFormat="1" ht="31.5">
      <c r="A664" s="9" t="s">
        <v>131</v>
      </c>
      <c r="B664" s="8" t="s">
        <v>55</v>
      </c>
      <c r="C664" s="8" t="s">
        <v>29</v>
      </c>
      <c r="D664" s="8" t="s">
        <v>132</v>
      </c>
      <c r="E664" s="8"/>
      <c r="F664" s="93">
        <f>F665</f>
        <v>3260.7000000000003</v>
      </c>
    </row>
    <row r="665" spans="1:6" s="94" customFormat="1" ht="63">
      <c r="A665" s="7" t="s">
        <v>200</v>
      </c>
      <c r="B665" s="8" t="s">
        <v>55</v>
      </c>
      <c r="C665" s="8" t="s">
        <v>29</v>
      </c>
      <c r="D665" s="8" t="s">
        <v>201</v>
      </c>
      <c r="E665" s="8"/>
      <c r="F665" s="93">
        <f>F666+F668</f>
        <v>3260.7000000000003</v>
      </c>
    </row>
    <row r="666" spans="1:6" s="94" customFormat="1" ht="94.5">
      <c r="A666" s="9" t="s">
        <v>80</v>
      </c>
      <c r="B666" s="8" t="s">
        <v>55</v>
      </c>
      <c r="C666" s="8" t="s">
        <v>29</v>
      </c>
      <c r="D666" s="8" t="s">
        <v>201</v>
      </c>
      <c r="E666" s="8" t="s">
        <v>81</v>
      </c>
      <c r="F666" s="93">
        <f>F667</f>
        <v>2826.8</v>
      </c>
    </row>
    <row r="667" spans="1:6" s="94" customFormat="1" ht="31.5">
      <c r="A667" s="9" t="s">
        <v>82</v>
      </c>
      <c r="B667" s="8" t="s">
        <v>55</v>
      </c>
      <c r="C667" s="8" t="s">
        <v>29</v>
      </c>
      <c r="D667" s="8" t="s">
        <v>201</v>
      </c>
      <c r="E667" s="8" t="s">
        <v>83</v>
      </c>
      <c r="F667" s="93">
        <f>'Пр.№6 ведомственная'!I199</f>
        <v>2826.8</v>
      </c>
    </row>
    <row r="668" spans="1:6" s="94" customFormat="1" ht="31.5">
      <c r="A668" s="9" t="s">
        <v>84</v>
      </c>
      <c r="B668" s="8" t="s">
        <v>55</v>
      </c>
      <c r="C668" s="8" t="s">
        <v>29</v>
      </c>
      <c r="D668" s="8" t="s">
        <v>201</v>
      </c>
      <c r="E668" s="8" t="s">
        <v>85</v>
      </c>
      <c r="F668" s="93">
        <f>F669</f>
        <v>433.9</v>
      </c>
    </row>
    <row r="669" spans="1:6" s="94" customFormat="1" ht="47.25">
      <c r="A669" s="9" t="s">
        <v>86</v>
      </c>
      <c r="B669" s="8" t="s">
        <v>55</v>
      </c>
      <c r="C669" s="8" t="s">
        <v>29</v>
      </c>
      <c r="D669" s="8" t="s">
        <v>201</v>
      </c>
      <c r="E669" s="8" t="s">
        <v>87</v>
      </c>
      <c r="F669" s="93">
        <f>'Пр.№6 ведомственная'!I201</f>
        <v>433.9</v>
      </c>
    </row>
    <row r="670" spans="1:6" s="94" customFormat="1" ht="15.75">
      <c r="A670" s="9" t="s">
        <v>93</v>
      </c>
      <c r="B670" s="8" t="s">
        <v>55</v>
      </c>
      <c r="C670" s="8" t="s">
        <v>29</v>
      </c>
      <c r="D670" s="8" t="s">
        <v>94</v>
      </c>
      <c r="E670" s="8"/>
      <c r="F670" s="93">
        <f>F671</f>
        <v>87.1</v>
      </c>
    </row>
    <row r="671" spans="1:6" s="94" customFormat="1" ht="15.75">
      <c r="A671" s="9" t="s">
        <v>509</v>
      </c>
      <c r="B671" s="8" t="s">
        <v>55</v>
      </c>
      <c r="C671" s="8" t="s">
        <v>29</v>
      </c>
      <c r="D671" s="8" t="s">
        <v>832</v>
      </c>
      <c r="E671" s="8"/>
      <c r="F671" s="93">
        <f>F672</f>
        <v>87.1</v>
      </c>
    </row>
    <row r="672" spans="1:6" s="94" customFormat="1" ht="15.75">
      <c r="A672" s="9" t="s">
        <v>88</v>
      </c>
      <c r="B672" s="8" t="s">
        <v>55</v>
      </c>
      <c r="C672" s="8" t="s">
        <v>29</v>
      </c>
      <c r="D672" s="8" t="s">
        <v>832</v>
      </c>
      <c r="E672" s="8" t="s">
        <v>97</v>
      </c>
      <c r="F672" s="93">
        <f>F673</f>
        <v>87.1</v>
      </c>
    </row>
    <row r="673" spans="1:6" s="94" customFormat="1" ht="63">
      <c r="A673" s="9" t="s">
        <v>130</v>
      </c>
      <c r="B673" s="8" t="s">
        <v>55</v>
      </c>
      <c r="C673" s="8" t="s">
        <v>29</v>
      </c>
      <c r="D673" s="8" t="s">
        <v>832</v>
      </c>
      <c r="E673" s="8" t="s">
        <v>112</v>
      </c>
      <c r="F673" s="93">
        <f>'Пр.№6 ведомственная'!I794</f>
        <v>87.1</v>
      </c>
    </row>
    <row r="674" spans="1:6" s="94" customFormat="1" ht="15.75">
      <c r="A674" s="62" t="s">
        <v>15</v>
      </c>
      <c r="B674" s="105" t="s">
        <v>31</v>
      </c>
      <c r="C674" s="8"/>
      <c r="D674" s="8"/>
      <c r="E674" s="8"/>
      <c r="F674" s="98">
        <f>F675+F690</f>
        <v>23143.7</v>
      </c>
    </row>
    <row r="675" spans="1:6" s="94" customFormat="1" ht="15.75">
      <c r="A675" s="62" t="s">
        <v>60</v>
      </c>
      <c r="B675" s="105" t="s">
        <v>31</v>
      </c>
      <c r="C675" s="105" t="s">
        <v>21</v>
      </c>
      <c r="D675" s="8"/>
      <c r="E675" s="8"/>
      <c r="F675" s="98">
        <f>F676</f>
        <v>10890</v>
      </c>
    </row>
    <row r="676" spans="1:6" s="94" customFormat="1" ht="63">
      <c r="A676" s="9" t="s">
        <v>444</v>
      </c>
      <c r="B676" s="8" t="s">
        <v>31</v>
      </c>
      <c r="C676" s="8" t="s">
        <v>21</v>
      </c>
      <c r="D676" s="8" t="s">
        <v>445</v>
      </c>
      <c r="E676" s="8"/>
      <c r="F676" s="93">
        <f>F677</f>
        <v>10890</v>
      </c>
    </row>
    <row r="677" spans="1:6" s="94" customFormat="1" ht="63">
      <c r="A677" s="7" t="s">
        <v>455</v>
      </c>
      <c r="B677" s="8" t="s">
        <v>31</v>
      </c>
      <c r="C677" s="8" t="s">
        <v>833</v>
      </c>
      <c r="D677" s="8" t="s">
        <v>456</v>
      </c>
      <c r="E677" s="8"/>
      <c r="F677" s="93">
        <f>F679+F682+F685+F688</f>
        <v>10890</v>
      </c>
    </row>
    <row r="678" spans="1:6" s="94" customFormat="1" ht="47.25">
      <c r="A678" s="9" t="s">
        <v>457</v>
      </c>
      <c r="B678" s="8" t="s">
        <v>31</v>
      </c>
      <c r="C678" s="8" t="s">
        <v>21</v>
      </c>
      <c r="D678" s="8" t="s">
        <v>458</v>
      </c>
      <c r="E678" s="8"/>
      <c r="F678" s="93">
        <f>F679</f>
        <v>10890</v>
      </c>
    </row>
    <row r="679" spans="1:6" s="94" customFormat="1" ht="47.25">
      <c r="A679" s="9" t="s">
        <v>211</v>
      </c>
      <c r="B679" s="8" t="s">
        <v>31</v>
      </c>
      <c r="C679" s="8" t="s">
        <v>21</v>
      </c>
      <c r="D679" s="8" t="s">
        <v>458</v>
      </c>
      <c r="E679" s="8" t="s">
        <v>212</v>
      </c>
      <c r="F679" s="93">
        <f>F680</f>
        <v>10890</v>
      </c>
    </row>
    <row r="680" spans="1:6" s="94" customFormat="1" ht="15.75">
      <c r="A680" s="9" t="s">
        <v>213</v>
      </c>
      <c r="B680" s="8" t="s">
        <v>31</v>
      </c>
      <c r="C680" s="8" t="s">
        <v>21</v>
      </c>
      <c r="D680" s="8" t="s">
        <v>458</v>
      </c>
      <c r="E680" s="8" t="s">
        <v>214</v>
      </c>
      <c r="F680" s="93">
        <f>'Пр.№6 ведомственная'!I659</f>
        <v>10890</v>
      </c>
    </row>
    <row r="681" spans="1:6" s="94" customFormat="1" ht="47.25" hidden="1">
      <c r="A681" s="9" t="s">
        <v>218</v>
      </c>
      <c r="B681" s="8" t="s">
        <v>31</v>
      </c>
      <c r="C681" s="8" t="s">
        <v>21</v>
      </c>
      <c r="D681" s="8" t="s">
        <v>835</v>
      </c>
      <c r="E681" s="8"/>
      <c r="F681" s="93"/>
    </row>
    <row r="682" spans="1:6" s="94" customFormat="1" ht="47.25" hidden="1">
      <c r="A682" s="9" t="s">
        <v>211</v>
      </c>
      <c r="B682" s="8" t="s">
        <v>31</v>
      </c>
      <c r="C682" s="8" t="s">
        <v>21</v>
      </c>
      <c r="D682" s="8" t="s">
        <v>835</v>
      </c>
      <c r="E682" s="8" t="s">
        <v>212</v>
      </c>
      <c r="F682" s="93"/>
    </row>
    <row r="683" spans="1:6" s="94" customFormat="1" ht="15.75" hidden="1">
      <c r="A683" s="9" t="s">
        <v>213</v>
      </c>
      <c r="B683" s="8" t="s">
        <v>31</v>
      </c>
      <c r="C683" s="8" t="s">
        <v>21</v>
      </c>
      <c r="D683" s="8" t="s">
        <v>835</v>
      </c>
      <c r="E683" s="8" t="s">
        <v>214</v>
      </c>
      <c r="F683" s="93"/>
    </row>
    <row r="684" spans="1:6" s="94" customFormat="1" ht="31.5" hidden="1">
      <c r="A684" s="9" t="s">
        <v>220</v>
      </c>
      <c r="B684" s="8" t="s">
        <v>31</v>
      </c>
      <c r="C684" s="8" t="s">
        <v>21</v>
      </c>
      <c r="D684" s="8" t="s">
        <v>836</v>
      </c>
      <c r="E684" s="8"/>
      <c r="F684" s="93"/>
    </row>
    <row r="685" spans="1:6" s="94" customFormat="1" ht="47.25" hidden="1">
      <c r="A685" s="9" t="s">
        <v>211</v>
      </c>
      <c r="B685" s="8" t="s">
        <v>31</v>
      </c>
      <c r="C685" s="8" t="s">
        <v>21</v>
      </c>
      <c r="D685" s="8" t="s">
        <v>836</v>
      </c>
      <c r="E685" s="8" t="s">
        <v>212</v>
      </c>
      <c r="F685" s="93"/>
    </row>
    <row r="686" spans="1:6" s="94" customFormat="1" ht="15.75" hidden="1">
      <c r="A686" s="9" t="s">
        <v>213</v>
      </c>
      <c r="B686" s="8" t="s">
        <v>31</v>
      </c>
      <c r="C686" s="8" t="s">
        <v>21</v>
      </c>
      <c r="D686" s="8" t="s">
        <v>836</v>
      </c>
      <c r="E686" s="8" t="s">
        <v>214</v>
      </c>
      <c r="F686" s="93"/>
    </row>
    <row r="687" spans="1:6" s="94" customFormat="1" ht="31.5" hidden="1">
      <c r="A687" s="9" t="s">
        <v>224</v>
      </c>
      <c r="B687" s="8" t="s">
        <v>31</v>
      </c>
      <c r="C687" s="8" t="s">
        <v>21</v>
      </c>
      <c r="D687" s="8" t="s">
        <v>837</v>
      </c>
      <c r="E687" s="8"/>
      <c r="F687" s="93"/>
    </row>
    <row r="688" spans="1:6" s="94" customFormat="1" ht="47.25" hidden="1">
      <c r="A688" s="9" t="s">
        <v>211</v>
      </c>
      <c r="B688" s="8" t="s">
        <v>31</v>
      </c>
      <c r="C688" s="8" t="s">
        <v>21</v>
      </c>
      <c r="D688" s="8" t="s">
        <v>837</v>
      </c>
      <c r="E688" s="8" t="s">
        <v>212</v>
      </c>
      <c r="F688" s="93"/>
    </row>
    <row r="689" spans="1:6" s="94" customFormat="1" ht="15.75" hidden="1">
      <c r="A689" s="9" t="s">
        <v>213</v>
      </c>
      <c r="B689" s="8" t="s">
        <v>31</v>
      </c>
      <c r="C689" s="8" t="s">
        <v>21</v>
      </c>
      <c r="D689" s="8" t="s">
        <v>837</v>
      </c>
      <c r="E689" s="8" t="s">
        <v>214</v>
      </c>
      <c r="F689" s="93"/>
    </row>
    <row r="690" spans="1:6" s="94" customFormat="1" ht="31.5">
      <c r="A690" s="62" t="s">
        <v>61</v>
      </c>
      <c r="B690" s="105" t="s">
        <v>31</v>
      </c>
      <c r="C690" s="105" t="s">
        <v>38</v>
      </c>
      <c r="D690" s="105"/>
      <c r="E690" s="105"/>
      <c r="F690" s="98">
        <f>F696+F691</f>
        <v>12253.7</v>
      </c>
    </row>
    <row r="691" spans="1:6" s="94" customFormat="1" ht="63">
      <c r="A691" s="9" t="s">
        <v>444</v>
      </c>
      <c r="B691" s="8" t="s">
        <v>31</v>
      </c>
      <c r="C691" s="8" t="s">
        <v>38</v>
      </c>
      <c r="D691" s="8" t="s">
        <v>445</v>
      </c>
      <c r="E691" s="8"/>
      <c r="F691" s="93">
        <f>F692</f>
        <v>3047</v>
      </c>
    </row>
    <row r="692" spans="1:6" s="94" customFormat="1" ht="47.25">
      <c r="A692" s="7" t="s">
        <v>464</v>
      </c>
      <c r="B692" s="8" t="s">
        <v>31</v>
      </c>
      <c r="C692" s="8" t="s">
        <v>38</v>
      </c>
      <c r="D692" s="8" t="s">
        <v>465</v>
      </c>
      <c r="E692" s="105"/>
      <c r="F692" s="93">
        <f>F693</f>
        <v>3047</v>
      </c>
    </row>
    <row r="693" spans="1:6" s="94" customFormat="1" ht="31.5">
      <c r="A693" s="9" t="s">
        <v>109</v>
      </c>
      <c r="B693" s="8" t="s">
        <v>31</v>
      </c>
      <c r="C693" s="8" t="s">
        <v>38</v>
      </c>
      <c r="D693" s="8" t="s">
        <v>467</v>
      </c>
      <c r="E693" s="105"/>
      <c r="F693" s="93">
        <f>F694</f>
        <v>3047</v>
      </c>
    </row>
    <row r="694" spans="1:6" s="94" customFormat="1" ht="31.5">
      <c r="A694" s="9" t="s">
        <v>84</v>
      </c>
      <c r="B694" s="8" t="s">
        <v>31</v>
      </c>
      <c r="C694" s="8" t="s">
        <v>38</v>
      </c>
      <c r="D694" s="8" t="s">
        <v>467</v>
      </c>
      <c r="E694" s="8" t="s">
        <v>85</v>
      </c>
      <c r="F694" s="93">
        <f>F695</f>
        <v>3047</v>
      </c>
    </row>
    <row r="695" spans="1:6" s="94" customFormat="1" ht="47.25">
      <c r="A695" s="9" t="s">
        <v>86</v>
      </c>
      <c r="B695" s="8" t="s">
        <v>31</v>
      </c>
      <c r="C695" s="8" t="s">
        <v>38</v>
      </c>
      <c r="D695" s="8" t="s">
        <v>467</v>
      </c>
      <c r="E695" s="8" t="s">
        <v>87</v>
      </c>
      <c r="F695" s="93">
        <f>'Пр.№6 ведомственная'!I674</f>
        <v>3047</v>
      </c>
    </row>
    <row r="696" spans="1:6" s="94" customFormat="1" ht="15.75">
      <c r="A696" s="9" t="s">
        <v>73</v>
      </c>
      <c r="B696" s="8" t="s">
        <v>31</v>
      </c>
      <c r="C696" s="8" t="s">
        <v>38</v>
      </c>
      <c r="D696" s="8" t="s">
        <v>74</v>
      </c>
      <c r="E696" s="8"/>
      <c r="F696" s="93">
        <f>F703+F697</f>
        <v>9206.7</v>
      </c>
    </row>
    <row r="697" spans="1:6" s="94" customFormat="1" ht="31.5">
      <c r="A697" s="9" t="s">
        <v>75</v>
      </c>
      <c r="B697" s="8" t="s">
        <v>31</v>
      </c>
      <c r="C697" s="8" t="s">
        <v>38</v>
      </c>
      <c r="D697" s="8" t="s">
        <v>76</v>
      </c>
      <c r="E697" s="8"/>
      <c r="F697" s="93">
        <f>F698</f>
        <v>3599.8</v>
      </c>
    </row>
    <row r="698" spans="1:6" s="94" customFormat="1" ht="31.5">
      <c r="A698" s="9" t="s">
        <v>77</v>
      </c>
      <c r="B698" s="8" t="s">
        <v>31</v>
      </c>
      <c r="C698" s="8" t="s">
        <v>38</v>
      </c>
      <c r="D698" s="8" t="s">
        <v>78</v>
      </c>
      <c r="E698" s="8"/>
      <c r="F698" s="93">
        <f>F699+F701</f>
        <v>3599.8</v>
      </c>
    </row>
    <row r="699" spans="1:6" s="94" customFormat="1" ht="94.5">
      <c r="A699" s="9" t="s">
        <v>80</v>
      </c>
      <c r="B699" s="8" t="s">
        <v>31</v>
      </c>
      <c r="C699" s="8" t="s">
        <v>38</v>
      </c>
      <c r="D699" s="8" t="s">
        <v>78</v>
      </c>
      <c r="E699" s="8" t="s">
        <v>81</v>
      </c>
      <c r="F699" s="106">
        <f>F700</f>
        <v>3599.8</v>
      </c>
    </row>
    <row r="700" spans="1:6" s="94" customFormat="1" ht="31.5">
      <c r="A700" s="9" t="s">
        <v>82</v>
      </c>
      <c r="B700" s="8" t="s">
        <v>31</v>
      </c>
      <c r="C700" s="8" t="s">
        <v>38</v>
      </c>
      <c r="D700" s="8" t="s">
        <v>78</v>
      </c>
      <c r="E700" s="8" t="s">
        <v>83</v>
      </c>
      <c r="F700" s="106">
        <f>'Пр.№6 ведомственная'!I679</f>
        <v>3599.8</v>
      </c>
    </row>
    <row r="701" spans="1:6" s="94" customFormat="1" ht="31.5" hidden="1">
      <c r="A701" s="9" t="s">
        <v>84</v>
      </c>
      <c r="B701" s="8" t="s">
        <v>31</v>
      </c>
      <c r="C701" s="8" t="s">
        <v>38</v>
      </c>
      <c r="D701" s="8" t="s">
        <v>78</v>
      </c>
      <c r="E701" s="8" t="s">
        <v>85</v>
      </c>
      <c r="F701" s="106">
        <f>F702</f>
        <v>0</v>
      </c>
    </row>
    <row r="702" spans="1:6" s="94" customFormat="1" ht="47.25" hidden="1">
      <c r="A702" s="9" t="s">
        <v>86</v>
      </c>
      <c r="B702" s="8" t="s">
        <v>31</v>
      </c>
      <c r="C702" s="8" t="s">
        <v>38</v>
      </c>
      <c r="D702" s="8" t="s">
        <v>78</v>
      </c>
      <c r="E702" s="8" t="s">
        <v>87</v>
      </c>
      <c r="F702" s="106"/>
    </row>
    <row r="703" spans="1:6" s="94" customFormat="1" ht="15.75">
      <c r="A703" s="9" t="s">
        <v>93</v>
      </c>
      <c r="B703" s="8" t="s">
        <v>31</v>
      </c>
      <c r="C703" s="8" t="s">
        <v>38</v>
      </c>
      <c r="D703" s="8" t="s">
        <v>94</v>
      </c>
      <c r="E703" s="8"/>
      <c r="F703" s="93">
        <f>F704</f>
        <v>5606.9</v>
      </c>
    </row>
    <row r="704" spans="1:6" s="94" customFormat="1" ht="31.5">
      <c r="A704" s="18" t="s">
        <v>758</v>
      </c>
      <c r="B704" s="8" t="s">
        <v>31</v>
      </c>
      <c r="C704" s="8" t="s">
        <v>38</v>
      </c>
      <c r="D704" s="8" t="s">
        <v>967</v>
      </c>
      <c r="E704" s="8"/>
      <c r="F704" s="93">
        <f>F705+F707+F709</f>
        <v>5606.9</v>
      </c>
    </row>
    <row r="705" spans="1:6" s="94" customFormat="1" ht="94.5">
      <c r="A705" s="9" t="s">
        <v>80</v>
      </c>
      <c r="B705" s="8" t="s">
        <v>31</v>
      </c>
      <c r="C705" s="8" t="s">
        <v>38</v>
      </c>
      <c r="D705" s="8" t="s">
        <v>967</v>
      </c>
      <c r="E705" s="8" t="s">
        <v>81</v>
      </c>
      <c r="F705" s="106">
        <f>F706</f>
        <v>4240.2</v>
      </c>
    </row>
    <row r="706" spans="1:6" s="94" customFormat="1" ht="31.5">
      <c r="A706" s="9" t="s">
        <v>82</v>
      </c>
      <c r="B706" s="8" t="s">
        <v>31</v>
      </c>
      <c r="C706" s="8" t="s">
        <v>38</v>
      </c>
      <c r="D706" s="8" t="s">
        <v>967</v>
      </c>
      <c r="E706" s="8" t="s">
        <v>83</v>
      </c>
      <c r="F706" s="106">
        <f>'Пр.№6 ведомственная'!I685</f>
        <v>4240.2</v>
      </c>
    </row>
    <row r="707" spans="1:6" s="94" customFormat="1" ht="31.5">
      <c r="A707" s="9" t="s">
        <v>84</v>
      </c>
      <c r="B707" s="8" t="s">
        <v>31</v>
      </c>
      <c r="C707" s="8" t="s">
        <v>38</v>
      </c>
      <c r="D707" s="8" t="s">
        <v>967</v>
      </c>
      <c r="E707" s="8" t="s">
        <v>85</v>
      </c>
      <c r="F707" s="106">
        <f>F708</f>
        <v>1339.6</v>
      </c>
    </row>
    <row r="708" spans="1:6" s="94" customFormat="1" ht="47.25">
      <c r="A708" s="9" t="s">
        <v>86</v>
      </c>
      <c r="B708" s="8" t="s">
        <v>31</v>
      </c>
      <c r="C708" s="8" t="s">
        <v>38</v>
      </c>
      <c r="D708" s="8" t="s">
        <v>967</v>
      </c>
      <c r="E708" s="8" t="s">
        <v>87</v>
      </c>
      <c r="F708" s="106">
        <f>'Пр.№6 ведомственная'!I687</f>
        <v>1339.6</v>
      </c>
    </row>
    <row r="709" spans="1:6" s="94" customFormat="1" ht="15.75">
      <c r="A709" s="9" t="s">
        <v>88</v>
      </c>
      <c r="B709" s="8" t="s">
        <v>31</v>
      </c>
      <c r="C709" s="8" t="s">
        <v>38</v>
      </c>
      <c r="D709" s="8" t="s">
        <v>967</v>
      </c>
      <c r="E709" s="8" t="s">
        <v>97</v>
      </c>
      <c r="F709" s="93">
        <f>F710</f>
        <v>27.1</v>
      </c>
    </row>
    <row r="710" spans="1:6" s="94" customFormat="1" ht="15.75">
      <c r="A710" s="9" t="s">
        <v>90</v>
      </c>
      <c r="B710" s="8" t="s">
        <v>31</v>
      </c>
      <c r="C710" s="8" t="s">
        <v>38</v>
      </c>
      <c r="D710" s="8" t="s">
        <v>967</v>
      </c>
      <c r="E710" s="8" t="s">
        <v>91</v>
      </c>
      <c r="F710" s="93">
        <f>'Пр.№6 ведомственная'!I689</f>
        <v>27.1</v>
      </c>
    </row>
    <row r="711" spans="1:6" s="94" customFormat="1" ht="15.75">
      <c r="A711" s="62" t="s">
        <v>8</v>
      </c>
      <c r="B711" s="105" t="s">
        <v>43</v>
      </c>
      <c r="C711" s="8"/>
      <c r="D711" s="8"/>
      <c r="E711" s="8"/>
      <c r="F711" s="98">
        <f>F712</f>
        <v>6280</v>
      </c>
    </row>
    <row r="712" spans="1:6" s="94" customFormat="1" ht="15.75">
      <c r="A712" s="62" t="s">
        <v>62</v>
      </c>
      <c r="B712" s="105" t="s">
        <v>43</v>
      </c>
      <c r="C712" s="105" t="s">
        <v>23</v>
      </c>
      <c r="D712" s="105"/>
      <c r="E712" s="105"/>
      <c r="F712" s="98">
        <f>F713</f>
        <v>6280</v>
      </c>
    </row>
    <row r="713" spans="1:6" s="94" customFormat="1" ht="15.75">
      <c r="A713" s="9" t="s">
        <v>73</v>
      </c>
      <c r="B713" s="8" t="s">
        <v>43</v>
      </c>
      <c r="C713" s="8" t="s">
        <v>23</v>
      </c>
      <c r="D713" s="8" t="s">
        <v>74</v>
      </c>
      <c r="E713" s="8"/>
      <c r="F713" s="93">
        <f>F714</f>
        <v>6280</v>
      </c>
    </row>
    <row r="714" spans="1:6" s="94" customFormat="1" ht="31.5">
      <c r="A714" s="9" t="s">
        <v>521</v>
      </c>
      <c r="B714" s="8" t="s">
        <v>43</v>
      </c>
      <c r="C714" s="8" t="s">
        <v>23</v>
      </c>
      <c r="D714" s="8" t="s">
        <v>522</v>
      </c>
      <c r="E714" s="8"/>
      <c r="F714" s="93">
        <f>F715</f>
        <v>6280</v>
      </c>
    </row>
    <row r="715" spans="1:6" s="94" customFormat="1" ht="47.25">
      <c r="A715" s="9" t="s">
        <v>839</v>
      </c>
      <c r="B715" s="8" t="s">
        <v>43</v>
      </c>
      <c r="C715" s="8" t="s">
        <v>23</v>
      </c>
      <c r="D715" s="8" t="s">
        <v>523</v>
      </c>
      <c r="E715" s="8"/>
      <c r="F715" s="93">
        <f>F716+F718+F720</f>
        <v>6280</v>
      </c>
    </row>
    <row r="716" spans="1:6" s="94" customFormat="1" ht="94.5">
      <c r="A716" s="9" t="s">
        <v>80</v>
      </c>
      <c r="B716" s="8" t="s">
        <v>43</v>
      </c>
      <c r="C716" s="8" t="s">
        <v>23</v>
      </c>
      <c r="D716" s="8" t="s">
        <v>523</v>
      </c>
      <c r="E716" s="8" t="s">
        <v>81</v>
      </c>
      <c r="F716" s="106">
        <f>F717</f>
        <v>5371.7</v>
      </c>
    </row>
    <row r="717" spans="1:6" s="94" customFormat="1" ht="31.5">
      <c r="A717" s="9" t="s">
        <v>250</v>
      </c>
      <c r="B717" s="8" t="s">
        <v>43</v>
      </c>
      <c r="C717" s="8" t="s">
        <v>23</v>
      </c>
      <c r="D717" s="8" t="s">
        <v>523</v>
      </c>
      <c r="E717" s="8" t="s">
        <v>251</v>
      </c>
      <c r="F717" s="106">
        <f>'Пр.№6 ведомственная'!I830</f>
        <v>5371.7</v>
      </c>
    </row>
    <row r="718" spans="1:6" s="94" customFormat="1" ht="31.5">
      <c r="A718" s="9" t="s">
        <v>84</v>
      </c>
      <c r="B718" s="8" t="s">
        <v>43</v>
      </c>
      <c r="C718" s="8" t="s">
        <v>23</v>
      </c>
      <c r="D718" s="8" t="s">
        <v>523</v>
      </c>
      <c r="E718" s="8" t="s">
        <v>85</v>
      </c>
      <c r="F718" s="93">
        <f>F719</f>
        <v>898.3</v>
      </c>
    </row>
    <row r="719" spans="1:6" s="94" customFormat="1" ht="47.25">
      <c r="A719" s="9" t="s">
        <v>86</v>
      </c>
      <c r="B719" s="8" t="s">
        <v>43</v>
      </c>
      <c r="C719" s="8" t="s">
        <v>23</v>
      </c>
      <c r="D719" s="8" t="s">
        <v>523</v>
      </c>
      <c r="E719" s="8" t="s">
        <v>87</v>
      </c>
      <c r="F719" s="93">
        <f>'Пр.№6 ведомственная'!I832</f>
        <v>898.3</v>
      </c>
    </row>
    <row r="720" spans="1:6" s="94" customFormat="1" ht="15.75">
      <c r="A720" s="9" t="s">
        <v>88</v>
      </c>
      <c r="B720" s="8" t="s">
        <v>43</v>
      </c>
      <c r="C720" s="8" t="s">
        <v>23</v>
      </c>
      <c r="D720" s="8" t="s">
        <v>523</v>
      </c>
      <c r="E720" s="8" t="s">
        <v>97</v>
      </c>
      <c r="F720" s="93">
        <f>F721</f>
        <v>10</v>
      </c>
    </row>
    <row r="721" spans="1:6" s="94" customFormat="1" ht="15.75">
      <c r="A721" s="9" t="s">
        <v>90</v>
      </c>
      <c r="B721" s="8" t="s">
        <v>43</v>
      </c>
      <c r="C721" s="8" t="s">
        <v>23</v>
      </c>
      <c r="D721" s="8" t="s">
        <v>523</v>
      </c>
      <c r="E721" s="8" t="s">
        <v>91</v>
      </c>
      <c r="F721" s="93">
        <f>'Пр.№6 ведомственная'!I834</f>
        <v>10</v>
      </c>
    </row>
    <row r="722" spans="1:8" s="94" customFormat="1" ht="15.75">
      <c r="A722" s="117" t="s">
        <v>524</v>
      </c>
      <c r="B722" s="105"/>
      <c r="C722" s="105"/>
      <c r="D722" s="105"/>
      <c r="E722" s="105"/>
      <c r="F722" s="118">
        <f>F11+F166+F187+F213+F289+F495+F573+F674+F711</f>
        <v>577074.8899999999</v>
      </c>
      <c r="G722" s="249"/>
      <c r="H722" s="249"/>
    </row>
    <row r="725" s="94" customFormat="1" ht="12.75" hidden="1"/>
    <row r="726" spans="1:6" s="94" customFormat="1" ht="12.75" hidden="1">
      <c r="A726" s="94" t="s">
        <v>912</v>
      </c>
      <c r="F726" s="254">
        <f>F128+F207+F315+F430+F468+F540+F658+F664</f>
        <v>193963.1</v>
      </c>
    </row>
    <row r="727" spans="1:6" s="94" customFormat="1" ht="12.75" hidden="1">
      <c r="A727" s="255" t="s">
        <v>909</v>
      </c>
      <c r="F727" s="254">
        <f>SUM(F728:F733)</f>
        <v>4434.2</v>
      </c>
    </row>
    <row r="728" spans="1:6" s="94" customFormat="1" ht="12.75" hidden="1">
      <c r="A728" s="256" t="s">
        <v>910</v>
      </c>
      <c r="F728" s="249">
        <f>F550</f>
        <v>274.5</v>
      </c>
    </row>
    <row r="729" spans="1:6" s="94" customFormat="1" ht="12.75" hidden="1">
      <c r="A729" s="256" t="s">
        <v>911</v>
      </c>
      <c r="F729" s="249">
        <f>F471</f>
        <v>1660.4</v>
      </c>
    </row>
    <row r="730" spans="1:6" s="94" customFormat="1" ht="12.75" hidden="1">
      <c r="A730" s="256" t="s">
        <v>913</v>
      </c>
      <c r="F730" s="249">
        <f>F442</f>
        <v>1572.5</v>
      </c>
    </row>
    <row r="731" spans="1:6" s="94" customFormat="1" ht="12.75" hidden="1">
      <c r="A731" s="256" t="s">
        <v>914</v>
      </c>
      <c r="F731" s="249">
        <f>F445</f>
        <v>733.5</v>
      </c>
    </row>
    <row r="732" spans="1:6" s="94" customFormat="1" ht="12.75" hidden="1">
      <c r="A732" s="256" t="s">
        <v>933</v>
      </c>
      <c r="F732" s="249">
        <f>F137</f>
        <v>36</v>
      </c>
    </row>
    <row r="733" spans="1:6" s="94" customFormat="1" ht="12.75" hidden="1">
      <c r="A733" s="256" t="s">
        <v>954</v>
      </c>
      <c r="F733" s="249">
        <f>F437</f>
        <v>157.3</v>
      </c>
    </row>
    <row r="734" spans="1:6" s="94" customFormat="1" ht="12.75" hidden="1">
      <c r="A734" s="256"/>
      <c r="F734" s="249"/>
    </row>
    <row r="735" spans="1:6" s="94" customFormat="1" ht="12.75" hidden="1">
      <c r="A735" s="255" t="s">
        <v>915</v>
      </c>
      <c r="F735" s="254">
        <f>SUM(F736:F747)</f>
        <v>177839.6</v>
      </c>
    </row>
    <row r="736" spans="1:6" s="94" customFormat="1" ht="12.75" hidden="1">
      <c r="A736" s="256" t="s">
        <v>916</v>
      </c>
      <c r="F736" s="249">
        <f>F136</f>
        <v>497.3</v>
      </c>
    </row>
    <row r="737" spans="1:6" s="94" customFormat="1" ht="12.75" hidden="1">
      <c r="A737" s="256" t="s">
        <v>917</v>
      </c>
      <c r="F737" s="249">
        <f>F448</f>
        <v>93568.6</v>
      </c>
    </row>
    <row r="738" spans="1:6" s="94" customFormat="1" ht="12.75" hidden="1">
      <c r="A738" s="256" t="s">
        <v>918</v>
      </c>
      <c r="F738" s="249">
        <f>F324</f>
        <v>66162.2</v>
      </c>
    </row>
    <row r="739" spans="1:6" s="94" customFormat="1" ht="12.75" hidden="1">
      <c r="A739" s="256" t="s">
        <v>919</v>
      </c>
      <c r="F739" s="249">
        <f>F454+F319</f>
        <v>5316.5</v>
      </c>
    </row>
    <row r="740" spans="1:6" s="94" customFormat="1" ht="12.75" hidden="1">
      <c r="A740" s="256" t="s">
        <v>920</v>
      </c>
      <c r="F740" s="249">
        <f>F451+F316</f>
        <v>1730.5</v>
      </c>
    </row>
    <row r="741" spans="1:6" s="94" customFormat="1" ht="12.75" hidden="1">
      <c r="A741" s="256" t="s">
        <v>921</v>
      </c>
      <c r="F741" s="249">
        <f>F661</f>
        <v>1330</v>
      </c>
    </row>
    <row r="742" spans="1:6" s="94" customFormat="1" ht="12.75" hidden="1">
      <c r="A742" s="256" t="s">
        <v>922</v>
      </c>
      <c r="F742" s="249">
        <f>F208</f>
        <v>1404.8</v>
      </c>
    </row>
    <row r="743" spans="1:6" s="94" customFormat="1" ht="12.75" hidden="1">
      <c r="A743" s="256" t="s">
        <v>923</v>
      </c>
      <c r="F743" s="249">
        <f>F665</f>
        <v>3260.7000000000003</v>
      </c>
    </row>
    <row r="744" spans="1:6" s="94" customFormat="1" ht="12.75" hidden="1">
      <c r="A744" s="256" t="s">
        <v>924</v>
      </c>
      <c r="F744" s="249">
        <f>F553</f>
        <v>247.6</v>
      </c>
    </row>
    <row r="745" spans="1:6" s="94" customFormat="1" ht="12.75" hidden="1">
      <c r="A745" s="256" t="s">
        <v>925</v>
      </c>
      <c r="F745" s="249">
        <f>F455</f>
        <v>998.4</v>
      </c>
    </row>
    <row r="746" spans="1:6" s="94" customFormat="1" ht="12.75" hidden="1">
      <c r="A746" s="257" t="s">
        <v>926</v>
      </c>
      <c r="F746" s="249">
        <f>F140</f>
        <v>1752.9</v>
      </c>
    </row>
    <row r="747" spans="1:6" s="94" customFormat="1" ht="12.75" hidden="1">
      <c r="A747" s="257" t="s">
        <v>927</v>
      </c>
      <c r="F747" s="249">
        <f>F143</f>
        <v>1570.1</v>
      </c>
    </row>
    <row r="748" spans="1:6" s="94" customFormat="1" ht="12.75" hidden="1">
      <c r="A748" s="257"/>
      <c r="F748" s="249"/>
    </row>
    <row r="749" spans="1:6" s="94" customFormat="1" ht="12.75" hidden="1">
      <c r="A749" s="257"/>
      <c r="F749" s="249"/>
    </row>
    <row r="750" spans="1:6" s="94" customFormat="1" ht="12.75" hidden="1">
      <c r="A750" s="255" t="s">
        <v>931</v>
      </c>
      <c r="F750" s="254">
        <f>SUM(F751:F754)</f>
        <v>11689.299999999997</v>
      </c>
    </row>
    <row r="751" spans="1:6" s="94" customFormat="1" ht="12.75" hidden="1">
      <c r="A751" s="257" t="s">
        <v>929</v>
      </c>
      <c r="F751" s="249">
        <f>F460+F325</f>
        <v>9479.099999999999</v>
      </c>
    </row>
    <row r="752" spans="1:6" s="94" customFormat="1" ht="12.75" hidden="1">
      <c r="A752" s="257" t="s">
        <v>930</v>
      </c>
      <c r="F752" s="249">
        <f>F556</f>
        <v>1929.4</v>
      </c>
    </row>
    <row r="753" spans="1:6" s="94" customFormat="1" ht="12.75" hidden="1">
      <c r="A753" s="257" t="s">
        <v>928</v>
      </c>
      <c r="F753" s="249">
        <f>F541</f>
        <v>4.3</v>
      </c>
    </row>
    <row r="754" spans="1:6" s="94" customFormat="1" ht="12.75" hidden="1">
      <c r="A754" s="257" t="s">
        <v>932</v>
      </c>
      <c r="F754" s="249">
        <f>F328</f>
        <v>276.5</v>
      </c>
    </row>
    <row r="755" s="94" customFormat="1" ht="12.75" hidden="1">
      <c r="F755" s="249">
        <f>F727+F735+F750</f>
        <v>193963.1</v>
      </c>
    </row>
    <row r="756" s="94" customFormat="1" ht="12.75" hidden="1">
      <c r="F756" s="249">
        <f>F726-F755</f>
        <v>0</v>
      </c>
    </row>
    <row r="757" s="94" customFormat="1" ht="12.75" hidden="1"/>
    <row r="758" s="94" customFormat="1" ht="12.75" hidden="1"/>
    <row r="759" s="94" customFormat="1" ht="12.75" hidden="1">
      <c r="F759" s="249">
        <f>F722-F735</f>
        <v>399235.2899999999</v>
      </c>
    </row>
  </sheetData>
  <sheetProtection/>
  <mergeCells count="7">
    <mergeCell ref="A6:F6"/>
    <mergeCell ref="A8:A9"/>
    <mergeCell ref="B8:B9"/>
    <mergeCell ref="C8:C9"/>
    <mergeCell ref="D8:D9"/>
    <mergeCell ref="E8:E9"/>
    <mergeCell ref="F8:F9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67"/>
  <sheetViews>
    <sheetView view="pageBreakPreview" zoomScale="85" zoomScaleSheetLayoutView="85" zoomScalePageLayoutView="0" workbookViewId="0" topLeftCell="A1">
      <selection activeCell="A2" sqref="A2"/>
    </sheetView>
  </sheetViews>
  <sheetFormatPr defaultColWidth="9.140625" defaultRowHeight="12.75"/>
  <cols>
    <col min="1" max="1" width="46.140625" style="0" customWidth="1"/>
    <col min="2" max="2" width="10.00390625" style="0" customWidth="1"/>
    <col min="3" max="3" width="4.57421875" style="0" customWidth="1"/>
    <col min="4" max="4" width="5.421875" style="0" customWidth="1"/>
    <col min="5" max="5" width="17.28125" style="0" customWidth="1"/>
    <col min="6" max="6" width="6.28125" style="0" customWidth="1"/>
    <col min="7" max="7" width="17.57421875" style="0" hidden="1" customWidth="1"/>
    <col min="8" max="8" width="13.57421875" style="0" hidden="1" customWidth="1"/>
    <col min="9" max="9" width="14.28125" style="0" customWidth="1"/>
    <col min="10" max="10" width="13.421875" style="0" hidden="1" customWidth="1"/>
    <col min="11" max="11" width="14.57421875" style="0" hidden="1" customWidth="1"/>
    <col min="12" max="12" width="14.7109375" style="0" hidden="1" customWidth="1"/>
    <col min="13" max="13" width="9.140625" style="0" hidden="1" customWidth="1"/>
    <col min="14" max="15" width="0" style="0" hidden="1" customWidth="1"/>
  </cols>
  <sheetData>
    <row r="1" spans="1:10" ht="18.75">
      <c r="A1" s="3"/>
      <c r="B1" s="3"/>
      <c r="C1" s="3"/>
      <c r="D1" s="3"/>
      <c r="E1" s="244" t="s">
        <v>906</v>
      </c>
      <c r="F1" s="3"/>
      <c r="H1" s="1" t="s">
        <v>907</v>
      </c>
      <c r="I1" s="3"/>
      <c r="J1" s="1" t="s">
        <v>18</v>
      </c>
    </row>
    <row r="2" spans="1:9" ht="18.75">
      <c r="A2" s="3"/>
      <c r="B2" s="3"/>
      <c r="C2" s="3"/>
      <c r="D2" s="3"/>
      <c r="E2" s="244" t="s">
        <v>527</v>
      </c>
      <c r="F2" s="3"/>
      <c r="G2" s="1"/>
      <c r="H2" s="1" t="s">
        <v>527</v>
      </c>
      <c r="I2" s="3"/>
    </row>
    <row r="3" spans="1:9" ht="18.75">
      <c r="A3" s="3"/>
      <c r="B3" s="3"/>
      <c r="C3" s="3"/>
      <c r="D3" s="3"/>
      <c r="E3" s="244" t="s">
        <v>969</v>
      </c>
      <c r="F3" s="3"/>
      <c r="G3" s="1"/>
      <c r="H3" s="1" t="s">
        <v>878</v>
      </c>
      <c r="I3" s="3"/>
    </row>
    <row r="4" spans="1:13" ht="15.75" customHeight="1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2"/>
      <c r="M4" s="2"/>
    </row>
    <row r="5" spans="1:13" ht="33" customHeight="1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23"/>
      <c r="M5" s="23"/>
    </row>
    <row r="6" spans="1:9" ht="15.75" customHeight="1">
      <c r="A6" s="171" t="s">
        <v>877</v>
      </c>
      <c r="B6" s="171"/>
      <c r="C6" s="171"/>
      <c r="D6" s="171"/>
      <c r="E6" s="171"/>
      <c r="F6" s="171"/>
      <c r="G6" s="171"/>
      <c r="H6" s="171"/>
      <c r="I6" s="171"/>
    </row>
    <row r="7" spans="1:13" ht="15.75">
      <c r="A7" s="26"/>
      <c r="B7" s="26"/>
      <c r="C7" s="26"/>
      <c r="D7" s="26"/>
      <c r="E7" s="26"/>
      <c r="F7" s="26"/>
      <c r="G7" s="191" t="s">
        <v>841</v>
      </c>
      <c r="H7" s="191"/>
      <c r="I7" s="137" t="s">
        <v>10</v>
      </c>
      <c r="J7" s="25"/>
      <c r="K7" s="25"/>
      <c r="L7" s="5" t="s">
        <v>10</v>
      </c>
      <c r="M7" s="27" t="s">
        <v>68</v>
      </c>
    </row>
    <row r="8" spans="1:13" ht="62.25" customHeight="1">
      <c r="A8" s="83" t="s">
        <v>16</v>
      </c>
      <c r="B8" s="83" t="s">
        <v>17</v>
      </c>
      <c r="C8" s="85" t="s">
        <v>11</v>
      </c>
      <c r="D8" s="85" t="s">
        <v>12</v>
      </c>
      <c r="E8" s="85" t="s">
        <v>13</v>
      </c>
      <c r="F8" s="85" t="s">
        <v>14</v>
      </c>
      <c r="G8" s="83" t="s">
        <v>69</v>
      </c>
      <c r="H8" s="83" t="s">
        <v>70</v>
      </c>
      <c r="I8" s="83" t="s">
        <v>64</v>
      </c>
      <c r="J8" s="28" t="s">
        <v>65</v>
      </c>
      <c r="K8" s="28" t="s">
        <v>66</v>
      </c>
      <c r="L8" s="82" t="s">
        <v>71</v>
      </c>
      <c r="M8" s="84"/>
    </row>
    <row r="9" spans="1:13" ht="15.75">
      <c r="A9" s="29">
        <v>1</v>
      </c>
      <c r="B9" s="30">
        <v>2</v>
      </c>
      <c r="C9" s="30">
        <v>3</v>
      </c>
      <c r="D9" s="30">
        <v>4</v>
      </c>
      <c r="E9" s="30">
        <v>5</v>
      </c>
      <c r="F9" s="30">
        <v>6</v>
      </c>
      <c r="G9" s="31">
        <v>7</v>
      </c>
      <c r="H9" s="31">
        <v>8</v>
      </c>
      <c r="I9" s="31">
        <v>7</v>
      </c>
      <c r="J9" s="32">
        <v>8</v>
      </c>
      <c r="K9" s="32">
        <v>9</v>
      </c>
      <c r="L9" s="31">
        <v>12</v>
      </c>
      <c r="M9" s="31">
        <v>13</v>
      </c>
    </row>
    <row r="10" spans="1:13" ht="31.5">
      <c r="A10" s="20" t="s">
        <v>72</v>
      </c>
      <c r="B10" s="20">
        <v>901</v>
      </c>
      <c r="C10" s="16"/>
      <c r="D10" s="16"/>
      <c r="E10" s="16"/>
      <c r="F10" s="16"/>
      <c r="G10" s="33">
        <f aca="true" t="shared" si="0" ref="G10:L10">G11+G22</f>
        <v>13878.44</v>
      </c>
      <c r="H10" s="33">
        <f t="shared" si="0"/>
        <v>13878.44</v>
      </c>
      <c r="I10" s="33">
        <f t="shared" si="0"/>
        <v>14114.460000000001</v>
      </c>
      <c r="J10" s="34">
        <f t="shared" si="0"/>
        <v>14114.460000000001</v>
      </c>
      <c r="K10" s="34">
        <f t="shared" si="0"/>
        <v>14114.460000000001</v>
      </c>
      <c r="L10" s="33">
        <f t="shared" si="0"/>
        <v>14114.460000000001</v>
      </c>
      <c r="M10" s="33"/>
    </row>
    <row r="11" spans="1:13" ht="15.75">
      <c r="A11" s="35" t="s">
        <v>1</v>
      </c>
      <c r="B11" s="20">
        <v>901</v>
      </c>
      <c r="C11" s="13" t="s">
        <v>21</v>
      </c>
      <c r="D11" s="16"/>
      <c r="E11" s="16"/>
      <c r="F11" s="16"/>
      <c r="G11" s="33">
        <f aca="true" t="shared" si="1" ref="G11:L14">G12</f>
        <v>13152.54</v>
      </c>
      <c r="H11" s="33">
        <f t="shared" si="1"/>
        <v>13152.54</v>
      </c>
      <c r="I11" s="33">
        <f t="shared" si="1"/>
        <v>14114.460000000001</v>
      </c>
      <c r="J11" s="34">
        <f t="shared" si="1"/>
        <v>14114.460000000001</v>
      </c>
      <c r="K11" s="34">
        <f t="shared" si="1"/>
        <v>14114.460000000001</v>
      </c>
      <c r="L11" s="33">
        <f t="shared" si="1"/>
        <v>14114.460000000001</v>
      </c>
      <c r="M11" s="33"/>
    </row>
    <row r="12" spans="1:13" ht="63">
      <c r="A12" s="35" t="s">
        <v>28</v>
      </c>
      <c r="B12" s="20">
        <v>901</v>
      </c>
      <c r="C12" s="13" t="s">
        <v>21</v>
      </c>
      <c r="D12" s="13" t="s">
        <v>29</v>
      </c>
      <c r="E12" s="13"/>
      <c r="F12" s="13"/>
      <c r="G12" s="33">
        <f t="shared" si="1"/>
        <v>13152.54</v>
      </c>
      <c r="H12" s="33">
        <f t="shared" si="1"/>
        <v>13152.54</v>
      </c>
      <c r="I12" s="33">
        <f t="shared" si="1"/>
        <v>14114.460000000001</v>
      </c>
      <c r="J12" s="34">
        <f t="shared" si="1"/>
        <v>14114.460000000001</v>
      </c>
      <c r="K12" s="34">
        <f t="shared" si="1"/>
        <v>14114.460000000001</v>
      </c>
      <c r="L12" s="33">
        <f t="shared" si="1"/>
        <v>14114.460000000001</v>
      </c>
      <c r="M12" s="33"/>
    </row>
    <row r="13" spans="1:13" ht="15.75">
      <c r="A13" s="18" t="s">
        <v>73</v>
      </c>
      <c r="B13" s="29">
        <v>901</v>
      </c>
      <c r="C13" s="16" t="s">
        <v>21</v>
      </c>
      <c r="D13" s="16" t="s">
        <v>29</v>
      </c>
      <c r="E13" s="16" t="s">
        <v>74</v>
      </c>
      <c r="F13" s="16"/>
      <c r="G13" s="36">
        <f t="shared" si="1"/>
        <v>13152.54</v>
      </c>
      <c r="H13" s="36">
        <f t="shared" si="1"/>
        <v>13152.54</v>
      </c>
      <c r="I13" s="36">
        <f t="shared" si="1"/>
        <v>14114.460000000001</v>
      </c>
      <c r="J13" s="37">
        <f t="shared" si="1"/>
        <v>14114.460000000001</v>
      </c>
      <c r="K13" s="37">
        <f t="shared" si="1"/>
        <v>14114.460000000001</v>
      </c>
      <c r="L13" s="36">
        <f t="shared" si="1"/>
        <v>14114.460000000001</v>
      </c>
      <c r="M13" s="36"/>
    </row>
    <row r="14" spans="1:13" ht="31.5">
      <c r="A14" s="18" t="s">
        <v>75</v>
      </c>
      <c r="B14" s="29">
        <v>901</v>
      </c>
      <c r="C14" s="16" t="s">
        <v>21</v>
      </c>
      <c r="D14" s="16" t="s">
        <v>29</v>
      </c>
      <c r="E14" s="16" t="s">
        <v>76</v>
      </c>
      <c r="F14" s="16"/>
      <c r="G14" s="36">
        <f t="shared" si="1"/>
        <v>13152.54</v>
      </c>
      <c r="H14" s="36">
        <f t="shared" si="1"/>
        <v>13152.54</v>
      </c>
      <c r="I14" s="36">
        <f t="shared" si="1"/>
        <v>14114.460000000001</v>
      </c>
      <c r="J14" s="37">
        <f t="shared" si="1"/>
        <v>14114.460000000001</v>
      </c>
      <c r="K14" s="37">
        <f t="shared" si="1"/>
        <v>14114.460000000001</v>
      </c>
      <c r="L14" s="36">
        <f t="shared" si="1"/>
        <v>14114.460000000001</v>
      </c>
      <c r="M14" s="36"/>
    </row>
    <row r="15" spans="1:13" ht="31.5">
      <c r="A15" s="18" t="s">
        <v>77</v>
      </c>
      <c r="B15" s="29">
        <v>901</v>
      </c>
      <c r="C15" s="16" t="s">
        <v>21</v>
      </c>
      <c r="D15" s="16" t="s">
        <v>29</v>
      </c>
      <c r="E15" s="16" t="s">
        <v>78</v>
      </c>
      <c r="F15" s="16"/>
      <c r="G15" s="36">
        <f aca="true" t="shared" si="2" ref="G15:L15">G16+G18+G20</f>
        <v>13152.54</v>
      </c>
      <c r="H15" s="36">
        <f t="shared" si="2"/>
        <v>13152.54</v>
      </c>
      <c r="I15" s="36">
        <f t="shared" si="2"/>
        <v>14114.460000000001</v>
      </c>
      <c r="J15" s="37">
        <f t="shared" si="2"/>
        <v>14114.460000000001</v>
      </c>
      <c r="K15" s="37">
        <f t="shared" si="2"/>
        <v>14114.460000000001</v>
      </c>
      <c r="L15" s="36">
        <f t="shared" si="2"/>
        <v>14114.460000000001</v>
      </c>
      <c r="M15" s="174" t="s">
        <v>79</v>
      </c>
    </row>
    <row r="16" spans="1:13" ht="94.5">
      <c r="A16" s="18" t="s">
        <v>80</v>
      </c>
      <c r="B16" s="29">
        <v>901</v>
      </c>
      <c r="C16" s="16" t="s">
        <v>21</v>
      </c>
      <c r="D16" s="16" t="s">
        <v>29</v>
      </c>
      <c r="E16" s="16" t="s">
        <v>78</v>
      </c>
      <c r="F16" s="16" t="s">
        <v>81</v>
      </c>
      <c r="G16" s="36">
        <f aca="true" t="shared" si="3" ref="G16:L16">G17</f>
        <v>11860.76</v>
      </c>
      <c r="H16" s="36">
        <f t="shared" si="3"/>
        <v>11860.76</v>
      </c>
      <c r="I16" s="36">
        <f t="shared" si="3"/>
        <v>12784.1</v>
      </c>
      <c r="J16" s="37">
        <f t="shared" si="3"/>
        <v>12784.1</v>
      </c>
      <c r="K16" s="37">
        <f t="shared" si="3"/>
        <v>12784.1</v>
      </c>
      <c r="L16" s="36">
        <f t="shared" si="3"/>
        <v>12784.1</v>
      </c>
      <c r="M16" s="175"/>
    </row>
    <row r="17" spans="1:13" ht="31.5">
      <c r="A17" s="18" t="s">
        <v>82</v>
      </c>
      <c r="B17" s="29">
        <v>901</v>
      </c>
      <c r="C17" s="16" t="s">
        <v>21</v>
      </c>
      <c r="D17" s="16" t="s">
        <v>29</v>
      </c>
      <c r="E17" s="16" t="s">
        <v>78</v>
      </c>
      <c r="F17" s="16" t="s">
        <v>83</v>
      </c>
      <c r="G17" s="17">
        <f>11794.76+66</f>
        <v>11860.76</v>
      </c>
      <c r="H17" s="17">
        <f>G17</f>
        <v>11860.76</v>
      </c>
      <c r="I17" s="17">
        <v>12784.1</v>
      </c>
      <c r="J17" s="39">
        <f>I17</f>
        <v>12784.1</v>
      </c>
      <c r="K17" s="39">
        <f>J17</f>
        <v>12784.1</v>
      </c>
      <c r="L17" s="17">
        <f>I17</f>
        <v>12784.1</v>
      </c>
      <c r="M17" s="175"/>
    </row>
    <row r="18" spans="1:13" ht="31.5">
      <c r="A18" s="18" t="s">
        <v>84</v>
      </c>
      <c r="B18" s="29">
        <v>901</v>
      </c>
      <c r="C18" s="16" t="s">
        <v>21</v>
      </c>
      <c r="D18" s="16" t="s">
        <v>29</v>
      </c>
      <c r="E18" s="16" t="s">
        <v>78</v>
      </c>
      <c r="F18" s="16" t="s">
        <v>85</v>
      </c>
      <c r="G18" s="36">
        <f aca="true" t="shared" si="4" ref="G18:L18">G19</f>
        <v>1263.78</v>
      </c>
      <c r="H18" s="36">
        <f t="shared" si="4"/>
        <v>1263.78</v>
      </c>
      <c r="I18" s="36">
        <f t="shared" si="4"/>
        <v>1302.36</v>
      </c>
      <c r="J18" s="37">
        <f t="shared" si="4"/>
        <v>1302.36</v>
      </c>
      <c r="K18" s="37">
        <f t="shared" si="4"/>
        <v>1302.36</v>
      </c>
      <c r="L18" s="36">
        <f t="shared" si="4"/>
        <v>1302.36</v>
      </c>
      <c r="M18" s="175"/>
    </row>
    <row r="19" spans="1:13" ht="47.25">
      <c r="A19" s="18" t="s">
        <v>86</v>
      </c>
      <c r="B19" s="29">
        <v>901</v>
      </c>
      <c r="C19" s="16" t="s">
        <v>21</v>
      </c>
      <c r="D19" s="16" t="s">
        <v>29</v>
      </c>
      <c r="E19" s="16" t="s">
        <v>78</v>
      </c>
      <c r="F19" s="16" t="s">
        <v>87</v>
      </c>
      <c r="G19" s="17">
        <f>1329.78-66</f>
        <v>1263.78</v>
      </c>
      <c r="H19" s="17">
        <f>G19</f>
        <v>1263.78</v>
      </c>
      <c r="I19" s="17">
        <v>1302.36</v>
      </c>
      <c r="J19" s="39">
        <f>I19</f>
        <v>1302.36</v>
      </c>
      <c r="K19" s="39">
        <f>J19</f>
        <v>1302.36</v>
      </c>
      <c r="L19" s="17">
        <f>I19</f>
        <v>1302.36</v>
      </c>
      <c r="M19" s="175"/>
    </row>
    <row r="20" spans="1:13" ht="15.75">
      <c r="A20" s="18" t="s">
        <v>88</v>
      </c>
      <c r="B20" s="29">
        <v>901</v>
      </c>
      <c r="C20" s="16" t="s">
        <v>21</v>
      </c>
      <c r="D20" s="16" t="s">
        <v>29</v>
      </c>
      <c r="E20" s="16" t="s">
        <v>78</v>
      </c>
      <c r="F20" s="16" t="s">
        <v>89</v>
      </c>
      <c r="G20" s="36">
        <f aca="true" t="shared" si="5" ref="G20:L20">G21</f>
        <v>28</v>
      </c>
      <c r="H20" s="36">
        <f t="shared" si="5"/>
        <v>28</v>
      </c>
      <c r="I20" s="36">
        <f t="shared" si="5"/>
        <v>28</v>
      </c>
      <c r="J20" s="37">
        <f t="shared" si="5"/>
        <v>28</v>
      </c>
      <c r="K20" s="37">
        <f t="shared" si="5"/>
        <v>28</v>
      </c>
      <c r="L20" s="36">
        <f t="shared" si="5"/>
        <v>28</v>
      </c>
      <c r="M20" s="175"/>
    </row>
    <row r="21" spans="1:13" ht="15.75">
      <c r="A21" s="18" t="s">
        <v>90</v>
      </c>
      <c r="B21" s="29">
        <v>901</v>
      </c>
      <c r="C21" s="16" t="s">
        <v>21</v>
      </c>
      <c r="D21" s="16" t="s">
        <v>29</v>
      </c>
      <c r="E21" s="16" t="s">
        <v>78</v>
      </c>
      <c r="F21" s="16" t="s">
        <v>91</v>
      </c>
      <c r="G21" s="36">
        <v>28</v>
      </c>
      <c r="H21" s="36">
        <f>G21</f>
        <v>28</v>
      </c>
      <c r="I21" s="36">
        <v>28</v>
      </c>
      <c r="J21" s="37">
        <f>I21</f>
        <v>28</v>
      </c>
      <c r="K21" s="37">
        <f>J21</f>
        <v>28</v>
      </c>
      <c r="L21" s="36">
        <f>I21</f>
        <v>28</v>
      </c>
      <c r="M21" s="176"/>
    </row>
    <row r="22" spans="1:13" ht="15.75" hidden="1">
      <c r="A22" s="35" t="s">
        <v>5</v>
      </c>
      <c r="B22" s="20">
        <v>901</v>
      </c>
      <c r="C22" s="13" t="s">
        <v>38</v>
      </c>
      <c r="D22" s="13"/>
      <c r="E22" s="13"/>
      <c r="F22" s="13"/>
      <c r="G22" s="33">
        <f aca="true" t="shared" si="6" ref="G22:L26">G23</f>
        <v>725.9</v>
      </c>
      <c r="H22" s="33">
        <f t="shared" si="6"/>
        <v>725.9</v>
      </c>
      <c r="I22" s="33">
        <f t="shared" si="6"/>
        <v>0</v>
      </c>
      <c r="J22" s="34">
        <f t="shared" si="6"/>
        <v>0</v>
      </c>
      <c r="K22" s="34">
        <f t="shared" si="6"/>
        <v>0</v>
      </c>
      <c r="L22" s="33">
        <f t="shared" si="6"/>
        <v>0</v>
      </c>
      <c r="M22" s="174" t="s">
        <v>92</v>
      </c>
    </row>
    <row r="23" spans="1:13" ht="15.75" hidden="1">
      <c r="A23" s="35" t="s">
        <v>45</v>
      </c>
      <c r="B23" s="20">
        <v>901</v>
      </c>
      <c r="C23" s="13" t="s">
        <v>38</v>
      </c>
      <c r="D23" s="13" t="s">
        <v>23</v>
      </c>
      <c r="E23" s="16"/>
      <c r="F23" s="16"/>
      <c r="G23" s="33">
        <f t="shared" si="6"/>
        <v>725.9</v>
      </c>
      <c r="H23" s="33">
        <f t="shared" si="6"/>
        <v>725.9</v>
      </c>
      <c r="I23" s="33">
        <f t="shared" si="6"/>
        <v>0</v>
      </c>
      <c r="J23" s="34">
        <f t="shared" si="6"/>
        <v>0</v>
      </c>
      <c r="K23" s="34">
        <f t="shared" si="6"/>
        <v>0</v>
      </c>
      <c r="L23" s="33">
        <f t="shared" si="6"/>
        <v>0</v>
      </c>
      <c r="M23" s="175"/>
    </row>
    <row r="24" spans="1:13" ht="15.75" hidden="1">
      <c r="A24" s="18" t="s">
        <v>93</v>
      </c>
      <c r="B24" s="29">
        <v>901</v>
      </c>
      <c r="C24" s="16" t="s">
        <v>38</v>
      </c>
      <c r="D24" s="16" t="s">
        <v>23</v>
      </c>
      <c r="E24" s="16" t="s">
        <v>94</v>
      </c>
      <c r="F24" s="16"/>
      <c r="G24" s="36">
        <f t="shared" si="6"/>
        <v>725.9</v>
      </c>
      <c r="H24" s="36">
        <f t="shared" si="6"/>
        <v>725.9</v>
      </c>
      <c r="I24" s="36">
        <f t="shared" si="6"/>
        <v>0</v>
      </c>
      <c r="J24" s="37">
        <f t="shared" si="6"/>
        <v>0</v>
      </c>
      <c r="K24" s="37">
        <f t="shared" si="6"/>
        <v>0</v>
      </c>
      <c r="L24" s="36">
        <f t="shared" si="6"/>
        <v>0</v>
      </c>
      <c r="M24" s="175"/>
    </row>
    <row r="25" spans="1:13" ht="31.5" hidden="1">
      <c r="A25" s="18" t="s">
        <v>95</v>
      </c>
      <c r="B25" s="29">
        <v>901</v>
      </c>
      <c r="C25" s="16" t="s">
        <v>38</v>
      </c>
      <c r="D25" s="16" t="s">
        <v>23</v>
      </c>
      <c r="E25" s="16" t="s">
        <v>96</v>
      </c>
      <c r="F25" s="16"/>
      <c r="G25" s="36">
        <f t="shared" si="6"/>
        <v>725.9</v>
      </c>
      <c r="H25" s="36">
        <f t="shared" si="6"/>
        <v>725.9</v>
      </c>
      <c r="I25" s="36">
        <f t="shared" si="6"/>
        <v>0</v>
      </c>
      <c r="J25" s="37">
        <f t="shared" si="6"/>
        <v>0</v>
      </c>
      <c r="K25" s="37">
        <f t="shared" si="6"/>
        <v>0</v>
      </c>
      <c r="L25" s="36">
        <f t="shared" si="6"/>
        <v>0</v>
      </c>
      <c r="M25" s="175"/>
    </row>
    <row r="26" spans="1:13" ht="15.75" hidden="1">
      <c r="A26" s="18" t="s">
        <v>88</v>
      </c>
      <c r="B26" s="29">
        <v>901</v>
      </c>
      <c r="C26" s="16" t="s">
        <v>38</v>
      </c>
      <c r="D26" s="16" t="s">
        <v>23</v>
      </c>
      <c r="E26" s="16" t="s">
        <v>96</v>
      </c>
      <c r="F26" s="16" t="s">
        <v>97</v>
      </c>
      <c r="G26" s="36">
        <f t="shared" si="6"/>
        <v>725.9</v>
      </c>
      <c r="H26" s="36">
        <f t="shared" si="6"/>
        <v>725.9</v>
      </c>
      <c r="I26" s="36">
        <f t="shared" si="6"/>
        <v>0</v>
      </c>
      <c r="J26" s="37">
        <f t="shared" si="6"/>
        <v>0</v>
      </c>
      <c r="K26" s="37">
        <f t="shared" si="6"/>
        <v>0</v>
      </c>
      <c r="L26" s="36">
        <f t="shared" si="6"/>
        <v>0</v>
      </c>
      <c r="M26" s="175"/>
    </row>
    <row r="27" spans="1:13" ht="15.75" hidden="1">
      <c r="A27" s="18" t="s">
        <v>98</v>
      </c>
      <c r="B27" s="29">
        <v>901</v>
      </c>
      <c r="C27" s="16" t="s">
        <v>38</v>
      </c>
      <c r="D27" s="16" t="s">
        <v>23</v>
      </c>
      <c r="E27" s="16" t="s">
        <v>96</v>
      </c>
      <c r="F27" s="16" t="s">
        <v>99</v>
      </c>
      <c r="G27" s="36">
        <f>350+375.9</f>
        <v>725.9</v>
      </c>
      <c r="H27" s="36">
        <f>G27</f>
        <v>725.9</v>
      </c>
      <c r="I27" s="36">
        <v>0</v>
      </c>
      <c r="J27" s="37">
        <v>0</v>
      </c>
      <c r="K27" s="37">
        <v>0</v>
      </c>
      <c r="L27" s="36">
        <v>0</v>
      </c>
      <c r="M27" s="176"/>
    </row>
    <row r="28" spans="1:13" ht="31.5">
      <c r="A28" s="20" t="s">
        <v>100</v>
      </c>
      <c r="B28" s="20">
        <v>902</v>
      </c>
      <c r="C28" s="16"/>
      <c r="D28" s="16"/>
      <c r="E28" s="16"/>
      <c r="F28" s="16"/>
      <c r="G28" s="33">
        <f aca="true" t="shared" si="7" ref="G28:L28">G29+G129+G141+G159+G177</f>
        <v>88100.16</v>
      </c>
      <c r="H28" s="33">
        <f t="shared" si="7"/>
        <v>88100.16</v>
      </c>
      <c r="I28" s="33">
        <f t="shared" si="7"/>
        <v>88171.4</v>
      </c>
      <c r="J28" s="34">
        <f t="shared" si="7"/>
        <v>90131.8</v>
      </c>
      <c r="K28" s="34">
        <f t="shared" si="7"/>
        <v>90598.6</v>
      </c>
      <c r="L28" s="33">
        <f t="shared" si="7"/>
        <v>88171.35</v>
      </c>
      <c r="M28" s="33"/>
    </row>
    <row r="29" spans="1:13" ht="15.75">
      <c r="A29" s="35" t="s">
        <v>1</v>
      </c>
      <c r="B29" s="20">
        <v>902</v>
      </c>
      <c r="C29" s="13" t="s">
        <v>21</v>
      </c>
      <c r="D29" s="16"/>
      <c r="E29" s="16"/>
      <c r="F29" s="16"/>
      <c r="G29" s="33">
        <f aca="true" t="shared" si="8" ref="G29:L29">G30+G49+G54</f>
        <v>67669.51</v>
      </c>
      <c r="H29" s="33">
        <f t="shared" si="8"/>
        <v>67669.51</v>
      </c>
      <c r="I29" s="33">
        <f t="shared" si="8"/>
        <v>67730.09999999999</v>
      </c>
      <c r="J29" s="34">
        <f t="shared" si="8"/>
        <v>67364.09999999999</v>
      </c>
      <c r="K29" s="34">
        <f t="shared" si="8"/>
        <v>67830.9</v>
      </c>
      <c r="L29" s="33">
        <f t="shared" si="8"/>
        <v>67730.09999999999</v>
      </c>
      <c r="M29" s="33"/>
    </row>
    <row r="30" spans="1:13" ht="94.5">
      <c r="A30" s="35" t="s">
        <v>26</v>
      </c>
      <c r="B30" s="20">
        <v>902</v>
      </c>
      <c r="C30" s="13" t="s">
        <v>21</v>
      </c>
      <c r="D30" s="13" t="s">
        <v>27</v>
      </c>
      <c r="E30" s="13"/>
      <c r="F30" s="13"/>
      <c r="G30" s="33">
        <f aca="true" t="shared" si="9" ref="G30:L30">G31</f>
        <v>53184.60999999999</v>
      </c>
      <c r="H30" s="33">
        <f t="shared" si="9"/>
        <v>53184.60999999999</v>
      </c>
      <c r="I30" s="33">
        <f t="shared" si="9"/>
        <v>53184.59999999999</v>
      </c>
      <c r="J30" s="34">
        <f t="shared" si="9"/>
        <v>53459.299999999996</v>
      </c>
      <c r="K30" s="34">
        <f t="shared" si="9"/>
        <v>53916.79999999999</v>
      </c>
      <c r="L30" s="33">
        <f t="shared" si="9"/>
        <v>53184.59999999999</v>
      </c>
      <c r="M30" s="33"/>
    </row>
    <row r="31" spans="1:13" ht="15.75">
      <c r="A31" s="18" t="s">
        <v>73</v>
      </c>
      <c r="B31" s="29">
        <v>902</v>
      </c>
      <c r="C31" s="16" t="s">
        <v>21</v>
      </c>
      <c r="D31" s="16" t="s">
        <v>27</v>
      </c>
      <c r="E31" s="16" t="s">
        <v>74</v>
      </c>
      <c r="F31" s="16"/>
      <c r="G31" s="17">
        <f aca="true" t="shared" si="10" ref="G31:L31">G32+G43</f>
        <v>53184.60999999999</v>
      </c>
      <c r="H31" s="17">
        <f t="shared" si="10"/>
        <v>53184.60999999999</v>
      </c>
      <c r="I31" s="17">
        <f t="shared" si="10"/>
        <v>53184.59999999999</v>
      </c>
      <c r="J31" s="39">
        <f t="shared" si="10"/>
        <v>53459.299999999996</v>
      </c>
      <c r="K31" s="39">
        <f t="shared" si="10"/>
        <v>53916.79999999999</v>
      </c>
      <c r="L31" s="17">
        <f t="shared" si="10"/>
        <v>53184.59999999999</v>
      </c>
      <c r="M31" s="17"/>
    </row>
    <row r="32" spans="1:13" ht="31.5">
      <c r="A32" s="18" t="s">
        <v>75</v>
      </c>
      <c r="B32" s="29">
        <v>902</v>
      </c>
      <c r="C32" s="16" t="s">
        <v>21</v>
      </c>
      <c r="D32" s="16" t="s">
        <v>27</v>
      </c>
      <c r="E32" s="16" t="s">
        <v>76</v>
      </c>
      <c r="F32" s="16"/>
      <c r="G32" s="17">
        <f aca="true" t="shared" si="11" ref="G32:L32">G33+G40</f>
        <v>44116.70999999999</v>
      </c>
      <c r="H32" s="17">
        <f t="shared" si="11"/>
        <v>44116.70999999999</v>
      </c>
      <c r="I32" s="17">
        <f t="shared" si="11"/>
        <v>44116.69999999999</v>
      </c>
      <c r="J32" s="39">
        <f t="shared" si="11"/>
        <v>44336.99999999999</v>
      </c>
      <c r="K32" s="39">
        <f t="shared" si="11"/>
        <v>44690.59999999999</v>
      </c>
      <c r="L32" s="17">
        <f t="shared" si="11"/>
        <v>44116.69999999999</v>
      </c>
      <c r="M32" s="174" t="s">
        <v>101</v>
      </c>
    </row>
    <row r="33" spans="1:13" ht="31.5">
      <c r="A33" s="18" t="s">
        <v>77</v>
      </c>
      <c r="B33" s="29">
        <v>902</v>
      </c>
      <c r="C33" s="16" t="s">
        <v>21</v>
      </c>
      <c r="D33" s="16" t="s">
        <v>27</v>
      </c>
      <c r="E33" s="16" t="s">
        <v>78</v>
      </c>
      <c r="F33" s="16"/>
      <c r="G33" s="36">
        <f aca="true" t="shared" si="12" ref="G33:L33">G34+G36+G38</f>
        <v>40571.09999999999</v>
      </c>
      <c r="H33" s="36">
        <f t="shared" si="12"/>
        <v>40571.09999999999</v>
      </c>
      <c r="I33" s="36">
        <f t="shared" si="12"/>
        <v>40571.09999999999</v>
      </c>
      <c r="J33" s="37">
        <f t="shared" si="12"/>
        <v>40791.399999999994</v>
      </c>
      <c r="K33" s="37">
        <f t="shared" si="12"/>
        <v>41144.99999999999</v>
      </c>
      <c r="L33" s="36">
        <f t="shared" si="12"/>
        <v>40571.09999999999</v>
      </c>
      <c r="M33" s="175"/>
    </row>
    <row r="34" spans="1:13" ht="94.5">
      <c r="A34" s="18" t="s">
        <v>80</v>
      </c>
      <c r="B34" s="29">
        <v>902</v>
      </c>
      <c r="C34" s="16" t="s">
        <v>21</v>
      </c>
      <c r="D34" s="16" t="s">
        <v>27</v>
      </c>
      <c r="E34" s="16" t="s">
        <v>78</v>
      </c>
      <c r="F34" s="16" t="s">
        <v>81</v>
      </c>
      <c r="G34" s="36">
        <f aca="true" t="shared" si="13" ref="G34:L34">G35</f>
        <v>36517.7</v>
      </c>
      <c r="H34" s="36">
        <f t="shared" si="13"/>
        <v>36517.7</v>
      </c>
      <c r="I34" s="36">
        <f t="shared" si="13"/>
        <v>36517.7</v>
      </c>
      <c r="J34" s="37">
        <f t="shared" si="13"/>
        <v>36517.7</v>
      </c>
      <c r="K34" s="37">
        <f t="shared" si="13"/>
        <v>36517.7</v>
      </c>
      <c r="L34" s="36">
        <f t="shared" si="13"/>
        <v>36517.7</v>
      </c>
      <c r="M34" s="175"/>
    </row>
    <row r="35" spans="1:13" ht="31.5">
      <c r="A35" s="18" t="s">
        <v>82</v>
      </c>
      <c r="B35" s="29">
        <v>902</v>
      </c>
      <c r="C35" s="16" t="s">
        <v>21</v>
      </c>
      <c r="D35" s="16" t="s">
        <v>27</v>
      </c>
      <c r="E35" s="16" t="s">
        <v>78</v>
      </c>
      <c r="F35" s="16" t="s">
        <v>83</v>
      </c>
      <c r="G35" s="17">
        <v>36517.7</v>
      </c>
      <c r="H35" s="17">
        <f>G35</f>
        <v>36517.7</v>
      </c>
      <c r="I35" s="17">
        <v>36517.7</v>
      </c>
      <c r="J35" s="39">
        <f>I35</f>
        <v>36517.7</v>
      </c>
      <c r="K35" s="39">
        <f>J35</f>
        <v>36517.7</v>
      </c>
      <c r="L35" s="17">
        <f>G35</f>
        <v>36517.7</v>
      </c>
      <c r="M35" s="175"/>
    </row>
    <row r="36" spans="1:13" ht="31.5">
      <c r="A36" s="18" t="s">
        <v>84</v>
      </c>
      <c r="B36" s="29">
        <v>902</v>
      </c>
      <c r="C36" s="16" t="s">
        <v>21</v>
      </c>
      <c r="D36" s="16" t="s">
        <v>27</v>
      </c>
      <c r="E36" s="16" t="s">
        <v>78</v>
      </c>
      <c r="F36" s="16" t="s">
        <v>85</v>
      </c>
      <c r="G36" s="36">
        <f aca="true" t="shared" si="14" ref="G36:L36">G37</f>
        <v>3962.7</v>
      </c>
      <c r="H36" s="36">
        <f t="shared" si="14"/>
        <v>3962.7</v>
      </c>
      <c r="I36" s="36">
        <f t="shared" si="14"/>
        <v>3962.7</v>
      </c>
      <c r="J36" s="37">
        <f t="shared" si="14"/>
        <v>4183</v>
      </c>
      <c r="K36" s="37">
        <f t="shared" si="14"/>
        <v>4536.6</v>
      </c>
      <c r="L36" s="36">
        <f t="shared" si="14"/>
        <v>3962.7</v>
      </c>
      <c r="M36" s="175"/>
    </row>
    <row r="37" spans="1:13" ht="47.25">
      <c r="A37" s="18" t="s">
        <v>86</v>
      </c>
      <c r="B37" s="29">
        <v>902</v>
      </c>
      <c r="C37" s="16" t="s">
        <v>21</v>
      </c>
      <c r="D37" s="16" t="s">
        <v>27</v>
      </c>
      <c r="E37" s="16" t="s">
        <v>78</v>
      </c>
      <c r="F37" s="16" t="s">
        <v>87</v>
      </c>
      <c r="G37" s="17">
        <v>3962.7</v>
      </c>
      <c r="H37" s="17">
        <f>G37</f>
        <v>3962.7</v>
      </c>
      <c r="I37" s="17">
        <v>3962.7</v>
      </c>
      <c r="J37" s="39">
        <f>I37+220.3</f>
        <v>4183</v>
      </c>
      <c r="K37" s="39">
        <f>J37+353.6</f>
        <v>4536.6</v>
      </c>
      <c r="L37" s="17">
        <f>G37</f>
        <v>3962.7</v>
      </c>
      <c r="M37" s="175"/>
    </row>
    <row r="38" spans="1:13" ht="15.75">
      <c r="A38" s="18" t="s">
        <v>88</v>
      </c>
      <c r="B38" s="29">
        <v>902</v>
      </c>
      <c r="C38" s="16" t="s">
        <v>21</v>
      </c>
      <c r="D38" s="16" t="s">
        <v>27</v>
      </c>
      <c r="E38" s="16" t="s">
        <v>78</v>
      </c>
      <c r="F38" s="16" t="s">
        <v>97</v>
      </c>
      <c r="G38" s="36">
        <f aca="true" t="shared" si="15" ref="G38:L38">G39</f>
        <v>90.7</v>
      </c>
      <c r="H38" s="36">
        <f t="shared" si="15"/>
        <v>90.7</v>
      </c>
      <c r="I38" s="36">
        <f t="shared" si="15"/>
        <v>90.7</v>
      </c>
      <c r="J38" s="37">
        <f t="shared" si="15"/>
        <v>90.7</v>
      </c>
      <c r="K38" s="37">
        <f t="shared" si="15"/>
        <v>90.7</v>
      </c>
      <c r="L38" s="36">
        <f t="shared" si="15"/>
        <v>90.7</v>
      </c>
      <c r="M38" s="175"/>
    </row>
    <row r="39" spans="1:13" ht="15.75">
      <c r="A39" s="18" t="s">
        <v>90</v>
      </c>
      <c r="B39" s="29">
        <v>902</v>
      </c>
      <c r="C39" s="16" t="s">
        <v>21</v>
      </c>
      <c r="D39" s="16" t="s">
        <v>27</v>
      </c>
      <c r="E39" s="16" t="s">
        <v>78</v>
      </c>
      <c r="F39" s="16" t="s">
        <v>91</v>
      </c>
      <c r="G39" s="17">
        <v>90.7</v>
      </c>
      <c r="H39" s="17">
        <f>G39</f>
        <v>90.7</v>
      </c>
      <c r="I39" s="17">
        <v>90.7</v>
      </c>
      <c r="J39" s="39">
        <f>I39</f>
        <v>90.7</v>
      </c>
      <c r="K39" s="39">
        <f>J39</f>
        <v>90.7</v>
      </c>
      <c r="L39" s="17">
        <f>I39</f>
        <v>90.7</v>
      </c>
      <c r="M39" s="176"/>
    </row>
    <row r="40" spans="1:13" ht="31.5">
      <c r="A40" s="18" t="s">
        <v>102</v>
      </c>
      <c r="B40" s="29">
        <v>902</v>
      </c>
      <c r="C40" s="16" t="s">
        <v>21</v>
      </c>
      <c r="D40" s="16" t="s">
        <v>27</v>
      </c>
      <c r="E40" s="16" t="s">
        <v>759</v>
      </c>
      <c r="F40" s="16"/>
      <c r="G40" s="36">
        <f>G41</f>
        <v>3545.61</v>
      </c>
      <c r="H40" s="36">
        <f aca="true" t="shared" si="16" ref="H40:L41">H41</f>
        <v>3545.61</v>
      </c>
      <c r="I40" s="36">
        <f t="shared" si="16"/>
        <v>3545.6</v>
      </c>
      <c r="J40" s="37">
        <f t="shared" si="16"/>
        <v>3545.6</v>
      </c>
      <c r="K40" s="37">
        <f t="shared" si="16"/>
        <v>3545.6</v>
      </c>
      <c r="L40" s="36">
        <f t="shared" si="16"/>
        <v>3545.6</v>
      </c>
      <c r="M40" s="174" t="s">
        <v>104</v>
      </c>
    </row>
    <row r="41" spans="1:13" ht="94.5">
      <c r="A41" s="18" t="s">
        <v>80</v>
      </c>
      <c r="B41" s="29">
        <v>902</v>
      </c>
      <c r="C41" s="16" t="s">
        <v>21</v>
      </c>
      <c r="D41" s="16" t="s">
        <v>27</v>
      </c>
      <c r="E41" s="16" t="s">
        <v>759</v>
      </c>
      <c r="F41" s="16" t="s">
        <v>81</v>
      </c>
      <c r="G41" s="36">
        <f>G42</f>
        <v>3545.61</v>
      </c>
      <c r="H41" s="36">
        <f t="shared" si="16"/>
        <v>3545.61</v>
      </c>
      <c r="I41" s="36">
        <f t="shared" si="16"/>
        <v>3545.6</v>
      </c>
      <c r="J41" s="37">
        <f t="shared" si="16"/>
        <v>3545.6</v>
      </c>
      <c r="K41" s="37">
        <f t="shared" si="16"/>
        <v>3545.6</v>
      </c>
      <c r="L41" s="36">
        <f t="shared" si="16"/>
        <v>3545.6</v>
      </c>
      <c r="M41" s="175"/>
    </row>
    <row r="42" spans="1:13" ht="31.5">
      <c r="A42" s="18" t="s">
        <v>82</v>
      </c>
      <c r="B42" s="29">
        <v>902</v>
      </c>
      <c r="C42" s="16" t="s">
        <v>21</v>
      </c>
      <c r="D42" s="16" t="s">
        <v>27</v>
      </c>
      <c r="E42" s="16" t="s">
        <v>759</v>
      </c>
      <c r="F42" s="16" t="s">
        <v>83</v>
      </c>
      <c r="G42" s="17">
        <v>3545.61</v>
      </c>
      <c r="H42" s="17">
        <f>G42</f>
        <v>3545.61</v>
      </c>
      <c r="I42" s="17">
        <v>3545.6</v>
      </c>
      <c r="J42" s="39">
        <v>3545.6</v>
      </c>
      <c r="K42" s="39">
        <v>3545.6</v>
      </c>
      <c r="L42" s="17">
        <f>I42</f>
        <v>3545.6</v>
      </c>
      <c r="M42" s="176"/>
    </row>
    <row r="43" spans="1:13" ht="15.75">
      <c r="A43" s="18" t="s">
        <v>93</v>
      </c>
      <c r="B43" s="29">
        <v>902</v>
      </c>
      <c r="C43" s="16" t="s">
        <v>21</v>
      </c>
      <c r="D43" s="16" t="s">
        <v>27</v>
      </c>
      <c r="E43" s="16" t="s">
        <v>94</v>
      </c>
      <c r="F43" s="16"/>
      <c r="G43" s="40">
        <f aca="true" t="shared" si="17" ref="G43:L43">G44</f>
        <v>9067.900000000001</v>
      </c>
      <c r="H43" s="40">
        <f t="shared" si="17"/>
        <v>9067.900000000001</v>
      </c>
      <c r="I43" s="40">
        <f t="shared" si="17"/>
        <v>9067.900000000001</v>
      </c>
      <c r="J43" s="41">
        <f t="shared" si="17"/>
        <v>9122.300000000001</v>
      </c>
      <c r="K43" s="41">
        <f t="shared" si="17"/>
        <v>9226.2</v>
      </c>
      <c r="L43" s="40">
        <f t="shared" si="17"/>
        <v>9067.900000000001</v>
      </c>
      <c r="M43" s="188" t="s">
        <v>105</v>
      </c>
    </row>
    <row r="44" spans="1:13" ht="31.5">
      <c r="A44" s="18" t="s">
        <v>758</v>
      </c>
      <c r="B44" s="29">
        <v>902</v>
      </c>
      <c r="C44" s="16" t="s">
        <v>21</v>
      </c>
      <c r="D44" s="16" t="s">
        <v>27</v>
      </c>
      <c r="E44" s="16" t="s">
        <v>967</v>
      </c>
      <c r="F44" s="16"/>
      <c r="G44" s="36">
        <f aca="true" t="shared" si="18" ref="G44:L44">G45+G47</f>
        <v>9067.900000000001</v>
      </c>
      <c r="H44" s="36">
        <f t="shared" si="18"/>
        <v>9067.900000000001</v>
      </c>
      <c r="I44" s="36">
        <f t="shared" si="18"/>
        <v>9067.900000000001</v>
      </c>
      <c r="J44" s="37">
        <f t="shared" si="18"/>
        <v>9122.300000000001</v>
      </c>
      <c r="K44" s="37">
        <f t="shared" si="18"/>
        <v>9226.2</v>
      </c>
      <c r="L44" s="36">
        <f t="shared" si="18"/>
        <v>9067.900000000001</v>
      </c>
      <c r="M44" s="189"/>
    </row>
    <row r="45" spans="1:13" ht="94.5">
      <c r="A45" s="18" t="s">
        <v>80</v>
      </c>
      <c r="B45" s="29">
        <v>902</v>
      </c>
      <c r="C45" s="16" t="s">
        <v>21</v>
      </c>
      <c r="D45" s="16" t="s">
        <v>27</v>
      </c>
      <c r="E45" s="16" t="s">
        <v>967</v>
      </c>
      <c r="F45" s="16" t="s">
        <v>81</v>
      </c>
      <c r="G45" s="36">
        <f aca="true" t="shared" si="19" ref="G45:L45">G46</f>
        <v>6958.6</v>
      </c>
      <c r="H45" s="36">
        <f t="shared" si="19"/>
        <v>6958.6</v>
      </c>
      <c r="I45" s="36">
        <f t="shared" si="19"/>
        <v>6958.6</v>
      </c>
      <c r="J45" s="37">
        <f t="shared" si="19"/>
        <v>6958.6</v>
      </c>
      <c r="K45" s="37">
        <f t="shared" si="19"/>
        <v>6958.6</v>
      </c>
      <c r="L45" s="36">
        <f t="shared" si="19"/>
        <v>6958.6</v>
      </c>
      <c r="M45" s="189"/>
    </row>
    <row r="46" spans="1:13" ht="31.5">
      <c r="A46" s="18" t="s">
        <v>82</v>
      </c>
      <c r="B46" s="29">
        <v>902</v>
      </c>
      <c r="C46" s="16" t="s">
        <v>21</v>
      </c>
      <c r="D46" s="16" t="s">
        <v>27</v>
      </c>
      <c r="E46" s="16" t="s">
        <v>967</v>
      </c>
      <c r="F46" s="16" t="s">
        <v>83</v>
      </c>
      <c r="G46" s="17">
        <v>6958.6</v>
      </c>
      <c r="H46" s="17">
        <f>G46</f>
        <v>6958.6</v>
      </c>
      <c r="I46" s="17">
        <v>6958.6</v>
      </c>
      <c r="J46" s="39">
        <f>I46</f>
        <v>6958.6</v>
      </c>
      <c r="K46" s="39">
        <f>J46</f>
        <v>6958.6</v>
      </c>
      <c r="L46" s="17">
        <f>I46</f>
        <v>6958.6</v>
      </c>
      <c r="M46" s="189"/>
    </row>
    <row r="47" spans="1:13" ht="31.5">
      <c r="A47" s="18" t="s">
        <v>84</v>
      </c>
      <c r="B47" s="29">
        <v>902</v>
      </c>
      <c r="C47" s="16" t="s">
        <v>21</v>
      </c>
      <c r="D47" s="16" t="s">
        <v>27</v>
      </c>
      <c r="E47" s="16" t="s">
        <v>967</v>
      </c>
      <c r="F47" s="16" t="s">
        <v>85</v>
      </c>
      <c r="G47" s="36">
        <f aca="true" t="shared" si="20" ref="G47:L47">G48</f>
        <v>2109.3</v>
      </c>
      <c r="H47" s="36">
        <f t="shared" si="20"/>
        <v>2109.3</v>
      </c>
      <c r="I47" s="36">
        <f t="shared" si="20"/>
        <v>2109.3</v>
      </c>
      <c r="J47" s="37">
        <f t="shared" si="20"/>
        <v>2163.7000000000003</v>
      </c>
      <c r="K47" s="37">
        <f t="shared" si="20"/>
        <v>2267.6000000000004</v>
      </c>
      <c r="L47" s="36">
        <f t="shared" si="20"/>
        <v>2109.3</v>
      </c>
      <c r="M47" s="189"/>
    </row>
    <row r="48" spans="1:13" ht="47.25">
      <c r="A48" s="18" t="s">
        <v>86</v>
      </c>
      <c r="B48" s="29">
        <v>902</v>
      </c>
      <c r="C48" s="16" t="s">
        <v>21</v>
      </c>
      <c r="D48" s="16" t="s">
        <v>27</v>
      </c>
      <c r="E48" s="16" t="s">
        <v>967</v>
      </c>
      <c r="F48" s="16" t="s">
        <v>87</v>
      </c>
      <c r="G48" s="17">
        <v>2109.3</v>
      </c>
      <c r="H48" s="17">
        <f>G48</f>
        <v>2109.3</v>
      </c>
      <c r="I48" s="17">
        <v>2109.3</v>
      </c>
      <c r="J48" s="39">
        <f>I48+54.4</f>
        <v>2163.7000000000003</v>
      </c>
      <c r="K48" s="39">
        <f>J48+103.9</f>
        <v>2267.6000000000004</v>
      </c>
      <c r="L48" s="17">
        <f>G48</f>
        <v>2109.3</v>
      </c>
      <c r="M48" s="190"/>
    </row>
    <row r="49" spans="1:13" ht="63">
      <c r="A49" s="35" t="s">
        <v>28</v>
      </c>
      <c r="B49" s="20">
        <v>902</v>
      </c>
      <c r="C49" s="13" t="s">
        <v>21</v>
      </c>
      <c r="D49" s="13" t="s">
        <v>29</v>
      </c>
      <c r="E49" s="13"/>
      <c r="F49" s="16"/>
      <c r="G49" s="33">
        <f aca="true" t="shared" si="21" ref="G49:L52">G50</f>
        <v>1081.7</v>
      </c>
      <c r="H49" s="33">
        <f t="shared" si="21"/>
        <v>1081.7</v>
      </c>
      <c r="I49" s="33">
        <f t="shared" si="21"/>
        <v>1081.7</v>
      </c>
      <c r="J49" s="34">
        <f t="shared" si="21"/>
        <v>1081.7</v>
      </c>
      <c r="K49" s="34">
        <f t="shared" si="21"/>
        <v>1081.7</v>
      </c>
      <c r="L49" s="33">
        <f t="shared" si="21"/>
        <v>1081.7</v>
      </c>
      <c r="M49" s="33"/>
    </row>
    <row r="50" spans="1:13" ht="15.75">
      <c r="A50" s="18" t="s">
        <v>73</v>
      </c>
      <c r="B50" s="29">
        <v>902</v>
      </c>
      <c r="C50" s="16" t="s">
        <v>21</v>
      </c>
      <c r="D50" s="16" t="s">
        <v>29</v>
      </c>
      <c r="E50" s="16" t="s">
        <v>74</v>
      </c>
      <c r="F50" s="16"/>
      <c r="G50" s="36">
        <f t="shared" si="21"/>
        <v>1081.7</v>
      </c>
      <c r="H50" s="36">
        <f t="shared" si="21"/>
        <v>1081.7</v>
      </c>
      <c r="I50" s="36">
        <f t="shared" si="21"/>
        <v>1081.7</v>
      </c>
      <c r="J50" s="37">
        <f t="shared" si="21"/>
        <v>1081.7</v>
      </c>
      <c r="K50" s="37">
        <f t="shared" si="21"/>
        <v>1081.7</v>
      </c>
      <c r="L50" s="36">
        <f t="shared" si="21"/>
        <v>1081.7</v>
      </c>
      <c r="M50" s="174" t="s">
        <v>106</v>
      </c>
    </row>
    <row r="51" spans="1:13" ht="31.5">
      <c r="A51" s="18" t="s">
        <v>75</v>
      </c>
      <c r="B51" s="29">
        <v>902</v>
      </c>
      <c r="C51" s="16" t="s">
        <v>21</v>
      </c>
      <c r="D51" s="16" t="s">
        <v>29</v>
      </c>
      <c r="E51" s="16" t="s">
        <v>76</v>
      </c>
      <c r="F51" s="16"/>
      <c r="G51" s="36">
        <f t="shared" si="21"/>
        <v>1081.7</v>
      </c>
      <c r="H51" s="36">
        <f t="shared" si="21"/>
        <v>1081.7</v>
      </c>
      <c r="I51" s="36">
        <f t="shared" si="21"/>
        <v>1081.7</v>
      </c>
      <c r="J51" s="37">
        <f t="shared" si="21"/>
        <v>1081.7</v>
      </c>
      <c r="K51" s="37">
        <f t="shared" si="21"/>
        <v>1081.7</v>
      </c>
      <c r="L51" s="36">
        <f t="shared" si="21"/>
        <v>1081.7</v>
      </c>
      <c r="M51" s="175"/>
    </row>
    <row r="52" spans="1:13" ht="94.5">
      <c r="A52" s="18" t="s">
        <v>80</v>
      </c>
      <c r="B52" s="29">
        <v>902</v>
      </c>
      <c r="C52" s="16" t="s">
        <v>21</v>
      </c>
      <c r="D52" s="16" t="s">
        <v>29</v>
      </c>
      <c r="E52" s="16" t="s">
        <v>78</v>
      </c>
      <c r="F52" s="16" t="s">
        <v>81</v>
      </c>
      <c r="G52" s="36">
        <f t="shared" si="21"/>
        <v>1081.7</v>
      </c>
      <c r="H52" s="36">
        <f t="shared" si="21"/>
        <v>1081.7</v>
      </c>
      <c r="I52" s="36">
        <f t="shared" si="21"/>
        <v>1081.7</v>
      </c>
      <c r="J52" s="37">
        <f t="shared" si="21"/>
        <v>1081.7</v>
      </c>
      <c r="K52" s="37">
        <f t="shared" si="21"/>
        <v>1081.7</v>
      </c>
      <c r="L52" s="36">
        <f t="shared" si="21"/>
        <v>1081.7</v>
      </c>
      <c r="M52" s="175"/>
    </row>
    <row r="53" spans="1:13" ht="31.5">
      <c r="A53" s="18" t="s">
        <v>82</v>
      </c>
      <c r="B53" s="29">
        <v>902</v>
      </c>
      <c r="C53" s="16" t="s">
        <v>21</v>
      </c>
      <c r="D53" s="16" t="s">
        <v>29</v>
      </c>
      <c r="E53" s="16" t="s">
        <v>78</v>
      </c>
      <c r="F53" s="16" t="s">
        <v>83</v>
      </c>
      <c r="G53" s="17">
        <v>1081.7</v>
      </c>
      <c r="H53" s="17">
        <f>G53</f>
        <v>1081.7</v>
      </c>
      <c r="I53" s="17">
        <v>1081.7</v>
      </c>
      <c r="J53" s="39">
        <f>I53</f>
        <v>1081.7</v>
      </c>
      <c r="K53" s="39">
        <f>J53</f>
        <v>1081.7</v>
      </c>
      <c r="L53" s="17">
        <v>1081.7</v>
      </c>
      <c r="M53" s="176"/>
    </row>
    <row r="54" spans="1:13" ht="15.75">
      <c r="A54" s="35" t="s">
        <v>32</v>
      </c>
      <c r="B54" s="20">
        <v>902</v>
      </c>
      <c r="C54" s="13" t="s">
        <v>21</v>
      </c>
      <c r="D54" s="13" t="s">
        <v>33</v>
      </c>
      <c r="E54" s="13"/>
      <c r="F54" s="13"/>
      <c r="G54" s="33">
        <f aca="true" t="shared" si="22" ref="G54:L54">G55+G59+G82+G65+G78</f>
        <v>13403.199999999999</v>
      </c>
      <c r="H54" s="33">
        <f t="shared" si="22"/>
        <v>13403.199999999999</v>
      </c>
      <c r="I54" s="33">
        <f t="shared" si="22"/>
        <v>13463.8</v>
      </c>
      <c r="J54" s="34">
        <f t="shared" si="22"/>
        <v>12823.099999999999</v>
      </c>
      <c r="K54" s="34">
        <f t="shared" si="22"/>
        <v>12832.400000000001</v>
      </c>
      <c r="L54" s="33">
        <f t="shared" si="22"/>
        <v>13463.8</v>
      </c>
      <c r="M54" s="33"/>
    </row>
    <row r="55" spans="1:13" ht="63">
      <c r="A55" s="18" t="s">
        <v>107</v>
      </c>
      <c r="B55" s="29">
        <v>902</v>
      </c>
      <c r="C55" s="16" t="s">
        <v>21</v>
      </c>
      <c r="D55" s="16" t="s">
        <v>33</v>
      </c>
      <c r="E55" s="16" t="s">
        <v>108</v>
      </c>
      <c r="F55" s="16"/>
      <c r="G55" s="36">
        <f aca="true" t="shared" si="23" ref="G55:L57">G56</f>
        <v>100</v>
      </c>
      <c r="H55" s="36">
        <f t="shared" si="23"/>
        <v>100</v>
      </c>
      <c r="I55" s="36">
        <f t="shared" si="23"/>
        <v>100</v>
      </c>
      <c r="J55" s="37">
        <f t="shared" si="23"/>
        <v>0</v>
      </c>
      <c r="K55" s="37">
        <f t="shared" si="23"/>
        <v>0</v>
      </c>
      <c r="L55" s="36">
        <f t="shared" si="23"/>
        <v>100</v>
      </c>
      <c r="M55" s="36"/>
    </row>
    <row r="56" spans="1:13" ht="31.5">
      <c r="A56" s="18" t="s">
        <v>109</v>
      </c>
      <c r="B56" s="29">
        <v>902</v>
      </c>
      <c r="C56" s="16" t="s">
        <v>21</v>
      </c>
      <c r="D56" s="16" t="s">
        <v>33</v>
      </c>
      <c r="E56" s="16" t="s">
        <v>110</v>
      </c>
      <c r="F56" s="16"/>
      <c r="G56" s="36">
        <f t="shared" si="23"/>
        <v>100</v>
      </c>
      <c r="H56" s="36">
        <f t="shared" si="23"/>
        <v>100</v>
      </c>
      <c r="I56" s="36">
        <f t="shared" si="23"/>
        <v>100</v>
      </c>
      <c r="J56" s="37">
        <f t="shared" si="23"/>
        <v>0</v>
      </c>
      <c r="K56" s="37">
        <f t="shared" si="23"/>
        <v>0</v>
      </c>
      <c r="L56" s="36">
        <f t="shared" si="23"/>
        <v>100</v>
      </c>
      <c r="M56" s="36"/>
    </row>
    <row r="57" spans="1:13" ht="15.75">
      <c r="A57" s="18" t="s">
        <v>88</v>
      </c>
      <c r="B57" s="29">
        <v>902</v>
      </c>
      <c r="C57" s="16" t="s">
        <v>21</v>
      </c>
      <c r="D57" s="16" t="s">
        <v>33</v>
      </c>
      <c r="E57" s="16" t="s">
        <v>110</v>
      </c>
      <c r="F57" s="16" t="s">
        <v>97</v>
      </c>
      <c r="G57" s="36">
        <f t="shared" si="23"/>
        <v>100</v>
      </c>
      <c r="H57" s="36">
        <f t="shared" si="23"/>
        <v>100</v>
      </c>
      <c r="I57" s="36">
        <f t="shared" si="23"/>
        <v>100</v>
      </c>
      <c r="J57" s="37">
        <f t="shared" si="23"/>
        <v>0</v>
      </c>
      <c r="K57" s="37">
        <f t="shared" si="23"/>
        <v>0</v>
      </c>
      <c r="L57" s="36">
        <f t="shared" si="23"/>
        <v>100</v>
      </c>
      <c r="M57" s="36"/>
    </row>
    <row r="58" spans="1:13" ht="78.75">
      <c r="A58" s="18" t="s">
        <v>111</v>
      </c>
      <c r="B58" s="29">
        <v>902</v>
      </c>
      <c r="C58" s="16" t="s">
        <v>21</v>
      </c>
      <c r="D58" s="16" t="s">
        <v>33</v>
      </c>
      <c r="E58" s="16" t="s">
        <v>110</v>
      </c>
      <c r="F58" s="16" t="s">
        <v>112</v>
      </c>
      <c r="G58" s="36">
        <v>100</v>
      </c>
      <c r="H58" s="36">
        <f>G58</f>
        <v>100</v>
      </c>
      <c r="I58" s="36">
        <v>100</v>
      </c>
      <c r="J58" s="37">
        <v>0</v>
      </c>
      <c r="K58" s="37">
        <v>0</v>
      </c>
      <c r="L58" s="36">
        <v>100</v>
      </c>
      <c r="M58" s="36"/>
    </row>
    <row r="59" spans="1:13" ht="47.25">
      <c r="A59" s="18" t="s">
        <v>113</v>
      </c>
      <c r="B59" s="29">
        <v>902</v>
      </c>
      <c r="C59" s="16" t="s">
        <v>21</v>
      </c>
      <c r="D59" s="16" t="s">
        <v>33</v>
      </c>
      <c r="E59" s="16" t="s">
        <v>114</v>
      </c>
      <c r="F59" s="16"/>
      <c r="G59" s="36">
        <f aca="true" t="shared" si="24" ref="G59:L59">G60</f>
        <v>654</v>
      </c>
      <c r="H59" s="36">
        <f t="shared" si="24"/>
        <v>654</v>
      </c>
      <c r="I59" s="36">
        <f t="shared" si="24"/>
        <v>654</v>
      </c>
      <c r="J59" s="37">
        <f t="shared" si="24"/>
        <v>0</v>
      </c>
      <c r="K59" s="37">
        <f t="shared" si="24"/>
        <v>0</v>
      </c>
      <c r="L59" s="36">
        <f t="shared" si="24"/>
        <v>654</v>
      </c>
      <c r="M59" s="36"/>
    </row>
    <row r="60" spans="1:13" ht="31.5">
      <c r="A60" s="18" t="s">
        <v>109</v>
      </c>
      <c r="B60" s="29">
        <v>902</v>
      </c>
      <c r="C60" s="16" t="s">
        <v>21</v>
      </c>
      <c r="D60" s="16" t="s">
        <v>33</v>
      </c>
      <c r="E60" s="16" t="s">
        <v>115</v>
      </c>
      <c r="F60" s="16"/>
      <c r="G60" s="36">
        <f aca="true" t="shared" si="25" ref="G60:L60">G61+G63</f>
        <v>654</v>
      </c>
      <c r="H60" s="36">
        <f t="shared" si="25"/>
        <v>654</v>
      </c>
      <c r="I60" s="36">
        <f t="shared" si="25"/>
        <v>654</v>
      </c>
      <c r="J60" s="37">
        <f t="shared" si="25"/>
        <v>0</v>
      </c>
      <c r="K60" s="37">
        <f t="shared" si="25"/>
        <v>0</v>
      </c>
      <c r="L60" s="36">
        <f t="shared" si="25"/>
        <v>654</v>
      </c>
      <c r="M60" s="36"/>
    </row>
    <row r="61" spans="1:13" ht="94.5">
      <c r="A61" s="18" t="s">
        <v>80</v>
      </c>
      <c r="B61" s="29">
        <v>902</v>
      </c>
      <c r="C61" s="16" t="s">
        <v>21</v>
      </c>
      <c r="D61" s="16" t="s">
        <v>33</v>
      </c>
      <c r="E61" s="16" t="s">
        <v>115</v>
      </c>
      <c r="F61" s="16" t="s">
        <v>81</v>
      </c>
      <c r="G61" s="36">
        <f aca="true" t="shared" si="26" ref="G61:L61">G62</f>
        <v>159.7</v>
      </c>
      <c r="H61" s="36">
        <f t="shared" si="26"/>
        <v>159.7</v>
      </c>
      <c r="I61" s="36">
        <f t="shared" si="26"/>
        <v>159.7</v>
      </c>
      <c r="J61" s="37">
        <f t="shared" si="26"/>
        <v>0</v>
      </c>
      <c r="K61" s="37">
        <f t="shared" si="26"/>
        <v>0</v>
      </c>
      <c r="L61" s="36">
        <f t="shared" si="26"/>
        <v>159.7</v>
      </c>
      <c r="M61" s="36"/>
    </row>
    <row r="62" spans="1:13" ht="31.5">
      <c r="A62" s="18" t="s">
        <v>82</v>
      </c>
      <c r="B62" s="29">
        <v>902</v>
      </c>
      <c r="C62" s="16" t="s">
        <v>21</v>
      </c>
      <c r="D62" s="16" t="s">
        <v>33</v>
      </c>
      <c r="E62" s="16" t="s">
        <v>115</v>
      </c>
      <c r="F62" s="16" t="s">
        <v>83</v>
      </c>
      <c r="G62" s="36">
        <f>250-90.3</f>
        <v>159.7</v>
      </c>
      <c r="H62" s="36">
        <f>G62</f>
        <v>159.7</v>
      </c>
      <c r="I62" s="36">
        <v>159.7</v>
      </c>
      <c r="J62" s="37">
        <v>0</v>
      </c>
      <c r="K62" s="37">
        <v>0</v>
      </c>
      <c r="L62" s="36">
        <f>G62</f>
        <v>159.7</v>
      </c>
      <c r="M62" s="36"/>
    </row>
    <row r="63" spans="1:13" ht="31.5">
      <c r="A63" s="18" t="s">
        <v>84</v>
      </c>
      <c r="B63" s="29">
        <v>902</v>
      </c>
      <c r="C63" s="16" t="s">
        <v>21</v>
      </c>
      <c r="D63" s="16" t="s">
        <v>33</v>
      </c>
      <c r="E63" s="16" t="s">
        <v>115</v>
      </c>
      <c r="F63" s="16" t="s">
        <v>85</v>
      </c>
      <c r="G63" s="36">
        <f aca="true" t="shared" si="27" ref="G63:L63">G64</f>
        <v>494.3</v>
      </c>
      <c r="H63" s="36">
        <f t="shared" si="27"/>
        <v>494.3</v>
      </c>
      <c r="I63" s="36">
        <f t="shared" si="27"/>
        <v>494.3</v>
      </c>
      <c r="J63" s="37">
        <f t="shared" si="27"/>
        <v>0</v>
      </c>
      <c r="K63" s="37">
        <f t="shared" si="27"/>
        <v>0</v>
      </c>
      <c r="L63" s="36">
        <f t="shared" si="27"/>
        <v>494.3</v>
      </c>
      <c r="M63" s="36"/>
    </row>
    <row r="64" spans="1:13" ht="47.25">
      <c r="A64" s="18" t="s">
        <v>86</v>
      </c>
      <c r="B64" s="29">
        <v>902</v>
      </c>
      <c r="C64" s="16" t="s">
        <v>21</v>
      </c>
      <c r="D64" s="16" t="s">
        <v>33</v>
      </c>
      <c r="E64" s="16" t="s">
        <v>115</v>
      </c>
      <c r="F64" s="16" t="s">
        <v>87</v>
      </c>
      <c r="G64" s="36">
        <f>404+90.3</f>
        <v>494.3</v>
      </c>
      <c r="H64" s="36">
        <f>G64</f>
        <v>494.3</v>
      </c>
      <c r="I64" s="36">
        <v>494.3</v>
      </c>
      <c r="J64" s="37">
        <v>0</v>
      </c>
      <c r="K64" s="37">
        <v>0</v>
      </c>
      <c r="L64" s="36">
        <f>G64</f>
        <v>494.3</v>
      </c>
      <c r="M64" s="36"/>
    </row>
    <row r="65" spans="1:13" ht="110.25">
      <c r="A65" s="9" t="s">
        <v>116</v>
      </c>
      <c r="B65" s="29">
        <v>902</v>
      </c>
      <c r="C65" s="42" t="s">
        <v>21</v>
      </c>
      <c r="D65" s="42" t="s">
        <v>33</v>
      </c>
      <c r="E65" s="6" t="s">
        <v>117</v>
      </c>
      <c r="F65" s="42"/>
      <c r="G65" s="36">
        <f aca="true" t="shared" si="28" ref="G65:L65">G66+G70+G74</f>
        <v>80</v>
      </c>
      <c r="H65" s="36">
        <f t="shared" si="28"/>
        <v>80</v>
      </c>
      <c r="I65" s="36">
        <f t="shared" si="28"/>
        <v>80</v>
      </c>
      <c r="J65" s="37">
        <f t="shared" si="28"/>
        <v>120</v>
      </c>
      <c r="K65" s="37">
        <f t="shared" si="28"/>
        <v>0</v>
      </c>
      <c r="L65" s="36">
        <f t="shared" si="28"/>
        <v>80</v>
      </c>
      <c r="M65" s="36"/>
    </row>
    <row r="66" spans="1:13" ht="94.5">
      <c r="A66" s="9" t="s">
        <v>118</v>
      </c>
      <c r="B66" s="29">
        <v>902</v>
      </c>
      <c r="C66" s="42" t="s">
        <v>21</v>
      </c>
      <c r="D66" s="42" t="s">
        <v>33</v>
      </c>
      <c r="E66" s="43" t="s">
        <v>119</v>
      </c>
      <c r="F66" s="42"/>
      <c r="G66" s="36">
        <f aca="true" t="shared" si="29" ref="G66:L68">G67</f>
        <v>15</v>
      </c>
      <c r="H66" s="36">
        <f t="shared" si="29"/>
        <v>15</v>
      </c>
      <c r="I66" s="36">
        <f t="shared" si="29"/>
        <v>15</v>
      </c>
      <c r="J66" s="37">
        <f t="shared" si="29"/>
        <v>120</v>
      </c>
      <c r="K66" s="37">
        <f t="shared" si="29"/>
        <v>0</v>
      </c>
      <c r="L66" s="36">
        <f t="shared" si="29"/>
        <v>15</v>
      </c>
      <c r="M66" s="36"/>
    </row>
    <row r="67" spans="1:13" ht="31.5">
      <c r="A67" s="18" t="s">
        <v>109</v>
      </c>
      <c r="B67" s="29">
        <v>902</v>
      </c>
      <c r="C67" s="42" t="s">
        <v>21</v>
      </c>
      <c r="D67" s="42" t="s">
        <v>33</v>
      </c>
      <c r="E67" s="6" t="s">
        <v>120</v>
      </c>
      <c r="F67" s="42"/>
      <c r="G67" s="36">
        <f t="shared" si="29"/>
        <v>15</v>
      </c>
      <c r="H67" s="36">
        <f t="shared" si="29"/>
        <v>15</v>
      </c>
      <c r="I67" s="36">
        <f t="shared" si="29"/>
        <v>15</v>
      </c>
      <c r="J67" s="37">
        <f t="shared" si="29"/>
        <v>120</v>
      </c>
      <c r="K67" s="37">
        <f t="shared" si="29"/>
        <v>0</v>
      </c>
      <c r="L67" s="36">
        <f t="shared" si="29"/>
        <v>15</v>
      </c>
      <c r="M67" s="36"/>
    </row>
    <row r="68" spans="1:13" ht="31.5">
      <c r="A68" s="18" t="s">
        <v>84</v>
      </c>
      <c r="B68" s="29">
        <v>902</v>
      </c>
      <c r="C68" s="42" t="s">
        <v>21</v>
      </c>
      <c r="D68" s="42" t="s">
        <v>33</v>
      </c>
      <c r="E68" s="6" t="s">
        <v>120</v>
      </c>
      <c r="F68" s="42" t="s">
        <v>85</v>
      </c>
      <c r="G68" s="36">
        <f t="shared" si="29"/>
        <v>15</v>
      </c>
      <c r="H68" s="36">
        <f t="shared" si="29"/>
        <v>15</v>
      </c>
      <c r="I68" s="36">
        <f t="shared" si="29"/>
        <v>15</v>
      </c>
      <c r="J68" s="37">
        <f t="shared" si="29"/>
        <v>120</v>
      </c>
      <c r="K68" s="37">
        <f t="shared" si="29"/>
        <v>0</v>
      </c>
      <c r="L68" s="36">
        <f t="shared" si="29"/>
        <v>15</v>
      </c>
      <c r="M68" s="36"/>
    </row>
    <row r="69" spans="1:13" ht="47.25">
      <c r="A69" s="18" t="s">
        <v>86</v>
      </c>
      <c r="B69" s="29">
        <v>902</v>
      </c>
      <c r="C69" s="42" t="s">
        <v>21</v>
      </c>
      <c r="D69" s="42" t="s">
        <v>33</v>
      </c>
      <c r="E69" s="6" t="s">
        <v>120</v>
      </c>
      <c r="F69" s="42" t="s">
        <v>87</v>
      </c>
      <c r="G69" s="36">
        <v>15</v>
      </c>
      <c r="H69" s="36">
        <f>G69</f>
        <v>15</v>
      </c>
      <c r="I69" s="36">
        <v>15</v>
      </c>
      <c r="J69" s="37">
        <v>120</v>
      </c>
      <c r="K69" s="37">
        <v>0</v>
      </c>
      <c r="L69" s="36">
        <f>G69</f>
        <v>15</v>
      </c>
      <c r="M69" s="36"/>
    </row>
    <row r="70" spans="1:13" ht="78.75">
      <c r="A70" s="9" t="s">
        <v>121</v>
      </c>
      <c r="B70" s="29">
        <v>902</v>
      </c>
      <c r="C70" s="42" t="s">
        <v>21</v>
      </c>
      <c r="D70" s="42" t="s">
        <v>33</v>
      </c>
      <c r="E70" s="43" t="s">
        <v>122</v>
      </c>
      <c r="F70" s="42"/>
      <c r="G70" s="36">
        <f aca="true" t="shared" si="30" ref="G70:L72">G71</f>
        <v>50</v>
      </c>
      <c r="H70" s="36">
        <f t="shared" si="30"/>
        <v>50</v>
      </c>
      <c r="I70" s="36">
        <f t="shared" si="30"/>
        <v>50</v>
      </c>
      <c r="J70" s="37">
        <f t="shared" si="30"/>
        <v>0</v>
      </c>
      <c r="K70" s="37">
        <f t="shared" si="30"/>
        <v>0</v>
      </c>
      <c r="L70" s="36">
        <f t="shared" si="30"/>
        <v>50</v>
      </c>
      <c r="M70" s="36"/>
    </row>
    <row r="71" spans="1:13" ht="31.5">
      <c r="A71" s="18" t="s">
        <v>109</v>
      </c>
      <c r="B71" s="29">
        <v>902</v>
      </c>
      <c r="C71" s="42" t="s">
        <v>21</v>
      </c>
      <c r="D71" s="42" t="s">
        <v>33</v>
      </c>
      <c r="E71" s="6" t="s">
        <v>123</v>
      </c>
      <c r="F71" s="42"/>
      <c r="G71" s="36">
        <f t="shared" si="30"/>
        <v>50</v>
      </c>
      <c r="H71" s="36">
        <f t="shared" si="30"/>
        <v>50</v>
      </c>
      <c r="I71" s="36">
        <f t="shared" si="30"/>
        <v>50</v>
      </c>
      <c r="J71" s="37">
        <f t="shared" si="30"/>
        <v>0</v>
      </c>
      <c r="K71" s="37">
        <f t="shared" si="30"/>
        <v>0</v>
      </c>
      <c r="L71" s="36">
        <f t="shared" si="30"/>
        <v>50</v>
      </c>
      <c r="M71" s="36"/>
    </row>
    <row r="72" spans="1:13" ht="31.5">
      <c r="A72" s="18" t="s">
        <v>84</v>
      </c>
      <c r="B72" s="29">
        <v>902</v>
      </c>
      <c r="C72" s="42" t="s">
        <v>21</v>
      </c>
      <c r="D72" s="42" t="s">
        <v>33</v>
      </c>
      <c r="E72" s="6" t="s">
        <v>123</v>
      </c>
      <c r="F72" s="42" t="s">
        <v>85</v>
      </c>
      <c r="G72" s="36">
        <f t="shared" si="30"/>
        <v>50</v>
      </c>
      <c r="H72" s="36">
        <f t="shared" si="30"/>
        <v>50</v>
      </c>
      <c r="I72" s="36">
        <f t="shared" si="30"/>
        <v>50</v>
      </c>
      <c r="J72" s="37">
        <f t="shared" si="30"/>
        <v>0</v>
      </c>
      <c r="K72" s="37">
        <f t="shared" si="30"/>
        <v>0</v>
      </c>
      <c r="L72" s="36">
        <f t="shared" si="30"/>
        <v>50</v>
      </c>
      <c r="M72" s="36"/>
    </row>
    <row r="73" spans="1:13" ht="47.25">
      <c r="A73" s="18" t="s">
        <v>86</v>
      </c>
      <c r="B73" s="29">
        <v>902</v>
      </c>
      <c r="C73" s="42" t="s">
        <v>21</v>
      </c>
      <c r="D73" s="42" t="s">
        <v>33</v>
      </c>
      <c r="E73" s="6" t="s">
        <v>123</v>
      </c>
      <c r="F73" s="42" t="s">
        <v>87</v>
      </c>
      <c r="G73" s="36">
        <v>50</v>
      </c>
      <c r="H73" s="36">
        <f>G73</f>
        <v>50</v>
      </c>
      <c r="I73" s="36">
        <v>50</v>
      </c>
      <c r="J73" s="37">
        <v>0</v>
      </c>
      <c r="K73" s="37">
        <v>0</v>
      </c>
      <c r="L73" s="36">
        <f>G73</f>
        <v>50</v>
      </c>
      <c r="M73" s="36"/>
    </row>
    <row r="74" spans="1:13" ht="47.25">
      <c r="A74" s="18" t="s">
        <v>124</v>
      </c>
      <c r="B74" s="29">
        <v>902</v>
      </c>
      <c r="C74" s="42" t="s">
        <v>21</v>
      </c>
      <c r="D74" s="42" t="s">
        <v>33</v>
      </c>
      <c r="E74" s="6" t="s">
        <v>125</v>
      </c>
      <c r="F74" s="42"/>
      <c r="G74" s="36">
        <f aca="true" t="shared" si="31" ref="G74:L76">G75</f>
        <v>15</v>
      </c>
      <c r="H74" s="36">
        <f t="shared" si="31"/>
        <v>15</v>
      </c>
      <c r="I74" s="36">
        <f t="shared" si="31"/>
        <v>15</v>
      </c>
      <c r="J74" s="37">
        <f t="shared" si="31"/>
        <v>0</v>
      </c>
      <c r="K74" s="37">
        <f t="shared" si="31"/>
        <v>0</v>
      </c>
      <c r="L74" s="36">
        <f t="shared" si="31"/>
        <v>15</v>
      </c>
      <c r="M74" s="36"/>
    </row>
    <row r="75" spans="1:13" ht="31.5">
      <c r="A75" s="18" t="s">
        <v>109</v>
      </c>
      <c r="B75" s="29">
        <v>902</v>
      </c>
      <c r="C75" s="42" t="s">
        <v>21</v>
      </c>
      <c r="D75" s="42" t="s">
        <v>33</v>
      </c>
      <c r="E75" s="6" t="s">
        <v>126</v>
      </c>
      <c r="F75" s="42"/>
      <c r="G75" s="36">
        <f t="shared" si="31"/>
        <v>15</v>
      </c>
      <c r="H75" s="36">
        <f t="shared" si="31"/>
        <v>15</v>
      </c>
      <c r="I75" s="36">
        <f t="shared" si="31"/>
        <v>15</v>
      </c>
      <c r="J75" s="37">
        <f t="shared" si="31"/>
        <v>0</v>
      </c>
      <c r="K75" s="37">
        <f t="shared" si="31"/>
        <v>0</v>
      </c>
      <c r="L75" s="36">
        <f t="shared" si="31"/>
        <v>15</v>
      </c>
      <c r="M75" s="36"/>
    </row>
    <row r="76" spans="1:13" ht="31.5">
      <c r="A76" s="18" t="s">
        <v>84</v>
      </c>
      <c r="B76" s="29">
        <v>902</v>
      </c>
      <c r="C76" s="42" t="s">
        <v>21</v>
      </c>
      <c r="D76" s="42" t="s">
        <v>33</v>
      </c>
      <c r="E76" s="6" t="s">
        <v>126</v>
      </c>
      <c r="F76" s="42" t="s">
        <v>85</v>
      </c>
      <c r="G76" s="36">
        <f t="shared" si="31"/>
        <v>15</v>
      </c>
      <c r="H76" s="36">
        <f t="shared" si="31"/>
        <v>15</v>
      </c>
      <c r="I76" s="36">
        <f t="shared" si="31"/>
        <v>15</v>
      </c>
      <c r="J76" s="37">
        <f t="shared" si="31"/>
        <v>0</v>
      </c>
      <c r="K76" s="37">
        <f t="shared" si="31"/>
        <v>0</v>
      </c>
      <c r="L76" s="36">
        <f t="shared" si="31"/>
        <v>15</v>
      </c>
      <c r="M76" s="36"/>
    </row>
    <row r="77" spans="1:13" ht="47.25">
      <c r="A77" s="18" t="s">
        <v>86</v>
      </c>
      <c r="B77" s="29">
        <v>902</v>
      </c>
      <c r="C77" s="42" t="s">
        <v>21</v>
      </c>
      <c r="D77" s="42" t="s">
        <v>33</v>
      </c>
      <c r="E77" s="6" t="s">
        <v>126</v>
      </c>
      <c r="F77" s="42" t="s">
        <v>87</v>
      </c>
      <c r="G77" s="36">
        <v>15</v>
      </c>
      <c r="H77" s="36">
        <f>G77</f>
        <v>15</v>
      </c>
      <c r="I77" s="36">
        <v>15</v>
      </c>
      <c r="J77" s="37">
        <v>0</v>
      </c>
      <c r="K77" s="37">
        <v>0</v>
      </c>
      <c r="L77" s="36">
        <f>G77</f>
        <v>15</v>
      </c>
      <c r="M77" s="36"/>
    </row>
    <row r="78" spans="1:13" ht="47.25">
      <c r="A78" s="15" t="s">
        <v>127</v>
      </c>
      <c r="B78" s="29">
        <v>902</v>
      </c>
      <c r="C78" s="16" t="s">
        <v>21</v>
      </c>
      <c r="D78" s="16" t="s">
        <v>33</v>
      </c>
      <c r="E78" s="43" t="s">
        <v>128</v>
      </c>
      <c r="F78" s="44"/>
      <c r="G78" s="36">
        <f>G79</f>
        <v>100</v>
      </c>
      <c r="H78" s="36">
        <f aca="true" t="shared" si="32" ref="H78:L80">H79</f>
        <v>100</v>
      </c>
      <c r="I78" s="36">
        <f t="shared" si="32"/>
        <v>100</v>
      </c>
      <c r="J78" s="37">
        <f t="shared" si="32"/>
        <v>100</v>
      </c>
      <c r="K78" s="37">
        <f t="shared" si="32"/>
        <v>100</v>
      </c>
      <c r="L78" s="36">
        <f t="shared" si="32"/>
        <v>100</v>
      </c>
      <c r="M78" s="36"/>
    </row>
    <row r="79" spans="1:13" ht="31.5">
      <c r="A79" s="18" t="s">
        <v>109</v>
      </c>
      <c r="B79" s="29">
        <v>902</v>
      </c>
      <c r="C79" s="16" t="s">
        <v>21</v>
      </c>
      <c r="D79" s="16" t="s">
        <v>33</v>
      </c>
      <c r="E79" s="16" t="s">
        <v>129</v>
      </c>
      <c r="F79" s="44"/>
      <c r="G79" s="36">
        <f>G80</f>
        <v>100</v>
      </c>
      <c r="H79" s="36">
        <f t="shared" si="32"/>
        <v>100</v>
      </c>
      <c r="I79" s="36">
        <f t="shared" si="32"/>
        <v>100</v>
      </c>
      <c r="J79" s="37">
        <f t="shared" si="32"/>
        <v>100</v>
      </c>
      <c r="K79" s="37">
        <f t="shared" si="32"/>
        <v>100</v>
      </c>
      <c r="L79" s="36">
        <f t="shared" si="32"/>
        <v>100</v>
      </c>
      <c r="M79" s="36"/>
    </row>
    <row r="80" spans="1:13" ht="31.5">
      <c r="A80" s="9" t="s">
        <v>84</v>
      </c>
      <c r="B80" s="29">
        <v>902</v>
      </c>
      <c r="C80" s="16" t="s">
        <v>21</v>
      </c>
      <c r="D80" s="16" t="s">
        <v>33</v>
      </c>
      <c r="E80" s="16" t="s">
        <v>129</v>
      </c>
      <c r="F80" s="44" t="s">
        <v>97</v>
      </c>
      <c r="G80" s="36">
        <f>G81</f>
        <v>100</v>
      </c>
      <c r="H80" s="36">
        <f t="shared" si="32"/>
        <v>100</v>
      </c>
      <c r="I80" s="36">
        <f t="shared" si="32"/>
        <v>100</v>
      </c>
      <c r="J80" s="37">
        <f t="shared" si="32"/>
        <v>100</v>
      </c>
      <c r="K80" s="37">
        <f t="shared" si="32"/>
        <v>100</v>
      </c>
      <c r="L80" s="36">
        <f t="shared" si="32"/>
        <v>100</v>
      </c>
      <c r="M80" s="36"/>
    </row>
    <row r="81" spans="1:13" ht="63">
      <c r="A81" s="9" t="s">
        <v>130</v>
      </c>
      <c r="B81" s="29">
        <v>902</v>
      </c>
      <c r="C81" s="16" t="s">
        <v>21</v>
      </c>
      <c r="D81" s="16" t="s">
        <v>33</v>
      </c>
      <c r="E81" s="16" t="s">
        <v>129</v>
      </c>
      <c r="F81" s="44" t="s">
        <v>112</v>
      </c>
      <c r="G81" s="36">
        <v>100</v>
      </c>
      <c r="H81" s="36">
        <f>G81</f>
        <v>100</v>
      </c>
      <c r="I81" s="36">
        <v>100</v>
      </c>
      <c r="J81" s="37">
        <v>100</v>
      </c>
      <c r="K81" s="37">
        <v>100</v>
      </c>
      <c r="L81" s="36">
        <v>100</v>
      </c>
      <c r="M81" s="36"/>
    </row>
    <row r="82" spans="1:13" ht="15.75">
      <c r="A82" s="18" t="s">
        <v>73</v>
      </c>
      <c r="B82" s="29">
        <v>902</v>
      </c>
      <c r="C82" s="16" t="s">
        <v>21</v>
      </c>
      <c r="D82" s="16" t="s">
        <v>33</v>
      </c>
      <c r="E82" s="16" t="s">
        <v>74</v>
      </c>
      <c r="F82" s="16"/>
      <c r="G82" s="36">
        <f aca="true" t="shared" si="33" ref="G82:L82">G83+G106</f>
        <v>12469.199999999999</v>
      </c>
      <c r="H82" s="36">
        <f t="shared" si="33"/>
        <v>12469.199999999999</v>
      </c>
      <c r="I82" s="36">
        <f t="shared" si="33"/>
        <v>12529.8</v>
      </c>
      <c r="J82" s="37">
        <f t="shared" si="33"/>
        <v>12603.099999999999</v>
      </c>
      <c r="K82" s="37">
        <f t="shared" si="33"/>
        <v>12732.400000000001</v>
      </c>
      <c r="L82" s="36">
        <f t="shared" si="33"/>
        <v>12529.8</v>
      </c>
      <c r="M82" s="36"/>
    </row>
    <row r="83" spans="1:13" ht="31.5">
      <c r="A83" s="18" t="s">
        <v>131</v>
      </c>
      <c r="B83" s="29">
        <v>902</v>
      </c>
      <c r="C83" s="16" t="s">
        <v>21</v>
      </c>
      <c r="D83" s="16" t="s">
        <v>33</v>
      </c>
      <c r="E83" s="16" t="s">
        <v>132</v>
      </c>
      <c r="F83" s="16"/>
      <c r="G83" s="36">
        <f aca="true" t="shared" si="34" ref="G83:L83">G84+G89+G95+G98+G101+G92</f>
        <v>3901.4</v>
      </c>
      <c r="H83" s="36">
        <f t="shared" si="34"/>
        <v>3901.4</v>
      </c>
      <c r="I83" s="36">
        <f t="shared" si="34"/>
        <v>3856.3</v>
      </c>
      <c r="J83" s="37">
        <f t="shared" si="34"/>
        <v>3856.3</v>
      </c>
      <c r="K83" s="37">
        <f t="shared" si="34"/>
        <v>3856.3</v>
      </c>
      <c r="L83" s="36">
        <f t="shared" si="34"/>
        <v>3856.3</v>
      </c>
      <c r="M83" s="36"/>
    </row>
    <row r="84" spans="1:13" ht="47.25" hidden="1">
      <c r="A84" s="18" t="s">
        <v>133</v>
      </c>
      <c r="B84" s="29">
        <v>902</v>
      </c>
      <c r="C84" s="16" t="s">
        <v>21</v>
      </c>
      <c r="D84" s="16" t="s">
        <v>33</v>
      </c>
      <c r="E84" s="16" t="s">
        <v>134</v>
      </c>
      <c r="F84" s="13"/>
      <c r="G84" s="36">
        <f aca="true" t="shared" si="35" ref="G84:L84">G85+G87</f>
        <v>45.1</v>
      </c>
      <c r="H84" s="36">
        <f t="shared" si="35"/>
        <v>45.1</v>
      </c>
      <c r="I84" s="36">
        <f t="shared" si="35"/>
        <v>0</v>
      </c>
      <c r="J84" s="37">
        <f t="shared" si="35"/>
        <v>0</v>
      </c>
      <c r="K84" s="37">
        <f t="shared" si="35"/>
        <v>0</v>
      </c>
      <c r="L84" s="36">
        <f t="shared" si="35"/>
        <v>0</v>
      </c>
      <c r="M84" s="36"/>
    </row>
    <row r="85" spans="1:13" ht="94.5" hidden="1">
      <c r="A85" s="18" t="s">
        <v>80</v>
      </c>
      <c r="B85" s="29">
        <v>902</v>
      </c>
      <c r="C85" s="16" t="s">
        <v>21</v>
      </c>
      <c r="D85" s="16" t="s">
        <v>33</v>
      </c>
      <c r="E85" s="16" t="s">
        <v>134</v>
      </c>
      <c r="F85" s="16" t="s">
        <v>81</v>
      </c>
      <c r="G85" s="36">
        <f aca="true" t="shared" si="36" ref="G85:L85">G86</f>
        <v>33.2</v>
      </c>
      <c r="H85" s="36">
        <f t="shared" si="36"/>
        <v>33.2</v>
      </c>
      <c r="I85" s="36">
        <f>I86</f>
        <v>0</v>
      </c>
      <c r="J85" s="37">
        <f t="shared" si="36"/>
        <v>0</v>
      </c>
      <c r="K85" s="37">
        <f t="shared" si="36"/>
        <v>0</v>
      </c>
      <c r="L85" s="36">
        <f t="shared" si="36"/>
        <v>0</v>
      </c>
      <c r="M85" s="174" t="s">
        <v>135</v>
      </c>
    </row>
    <row r="86" spans="1:13" ht="31.5" hidden="1">
      <c r="A86" s="18" t="s">
        <v>82</v>
      </c>
      <c r="B86" s="29">
        <v>902</v>
      </c>
      <c r="C86" s="16" t="s">
        <v>21</v>
      </c>
      <c r="D86" s="16" t="s">
        <v>33</v>
      </c>
      <c r="E86" s="16" t="s">
        <v>134</v>
      </c>
      <c r="F86" s="16" t="s">
        <v>83</v>
      </c>
      <c r="G86" s="36">
        <v>33.2</v>
      </c>
      <c r="H86" s="36">
        <f>G86</f>
        <v>33.2</v>
      </c>
      <c r="I86" s="36">
        <v>0</v>
      </c>
      <c r="J86" s="45">
        <v>0</v>
      </c>
      <c r="K86" s="45">
        <v>0</v>
      </c>
      <c r="L86" s="36">
        <v>0</v>
      </c>
      <c r="M86" s="175"/>
    </row>
    <row r="87" spans="1:13" ht="31.5" hidden="1">
      <c r="A87" s="18" t="s">
        <v>84</v>
      </c>
      <c r="B87" s="29">
        <v>902</v>
      </c>
      <c r="C87" s="16" t="s">
        <v>21</v>
      </c>
      <c r="D87" s="16" t="s">
        <v>33</v>
      </c>
      <c r="E87" s="16" t="s">
        <v>134</v>
      </c>
      <c r="F87" s="16" t="s">
        <v>85</v>
      </c>
      <c r="G87" s="36">
        <f aca="true" t="shared" si="37" ref="G87:L87">G88</f>
        <v>11.9</v>
      </c>
      <c r="H87" s="36">
        <f t="shared" si="37"/>
        <v>11.9</v>
      </c>
      <c r="I87" s="36">
        <f t="shared" si="37"/>
        <v>0</v>
      </c>
      <c r="J87" s="37">
        <f t="shared" si="37"/>
        <v>0</v>
      </c>
      <c r="K87" s="37">
        <f t="shared" si="37"/>
        <v>0</v>
      </c>
      <c r="L87" s="36">
        <f t="shared" si="37"/>
        <v>0</v>
      </c>
      <c r="M87" s="175"/>
    </row>
    <row r="88" spans="1:13" ht="47.25" hidden="1">
      <c r="A88" s="18" t="s">
        <v>86</v>
      </c>
      <c r="B88" s="29">
        <v>902</v>
      </c>
      <c r="C88" s="16" t="s">
        <v>21</v>
      </c>
      <c r="D88" s="16" t="s">
        <v>33</v>
      </c>
      <c r="E88" s="16" t="s">
        <v>134</v>
      </c>
      <c r="F88" s="16" t="s">
        <v>87</v>
      </c>
      <c r="G88" s="36">
        <v>11.9</v>
      </c>
      <c r="H88" s="36">
        <f>G88</f>
        <v>11.9</v>
      </c>
      <c r="I88" s="36">
        <v>0</v>
      </c>
      <c r="J88" s="45">
        <v>0</v>
      </c>
      <c r="K88" s="45">
        <v>0</v>
      </c>
      <c r="L88" s="36">
        <v>0</v>
      </c>
      <c r="M88" s="176"/>
    </row>
    <row r="89" spans="1:13" ht="63">
      <c r="A89" s="15" t="s">
        <v>136</v>
      </c>
      <c r="B89" s="29">
        <v>902</v>
      </c>
      <c r="C89" s="16" t="s">
        <v>21</v>
      </c>
      <c r="D89" s="16" t="s">
        <v>33</v>
      </c>
      <c r="E89" s="16" t="s">
        <v>137</v>
      </c>
      <c r="F89" s="16"/>
      <c r="G89" s="36">
        <f>G90</f>
        <v>497.3</v>
      </c>
      <c r="H89" s="36">
        <f aca="true" t="shared" si="38" ref="H89:L90">H90</f>
        <v>497.3</v>
      </c>
      <c r="I89" s="36">
        <f t="shared" si="38"/>
        <v>497.3</v>
      </c>
      <c r="J89" s="37">
        <f t="shared" si="38"/>
        <v>497.3</v>
      </c>
      <c r="K89" s="37">
        <f t="shared" si="38"/>
        <v>497.3</v>
      </c>
      <c r="L89" s="36">
        <f t="shared" si="38"/>
        <v>497.3</v>
      </c>
      <c r="M89" s="36"/>
    </row>
    <row r="90" spans="1:13" ht="94.5">
      <c r="A90" s="18" t="s">
        <v>80</v>
      </c>
      <c r="B90" s="29">
        <v>902</v>
      </c>
      <c r="C90" s="16" t="s">
        <v>21</v>
      </c>
      <c r="D90" s="16" t="s">
        <v>33</v>
      </c>
      <c r="E90" s="16" t="s">
        <v>137</v>
      </c>
      <c r="F90" s="16" t="s">
        <v>81</v>
      </c>
      <c r="G90" s="36">
        <f>G91</f>
        <v>497.3</v>
      </c>
      <c r="H90" s="36">
        <f t="shared" si="38"/>
        <v>497.3</v>
      </c>
      <c r="I90" s="36">
        <f t="shared" si="38"/>
        <v>497.3</v>
      </c>
      <c r="J90" s="37">
        <f t="shared" si="38"/>
        <v>497.3</v>
      </c>
      <c r="K90" s="37">
        <f t="shared" si="38"/>
        <v>497.3</v>
      </c>
      <c r="L90" s="36">
        <f t="shared" si="38"/>
        <v>497.3</v>
      </c>
      <c r="M90" s="36"/>
    </row>
    <row r="91" spans="1:13" ht="47.25">
      <c r="A91" s="18" t="s">
        <v>82</v>
      </c>
      <c r="B91" s="29">
        <v>902</v>
      </c>
      <c r="C91" s="16" t="s">
        <v>21</v>
      </c>
      <c r="D91" s="16" t="s">
        <v>33</v>
      </c>
      <c r="E91" s="16" t="s">
        <v>137</v>
      </c>
      <c r="F91" s="16" t="s">
        <v>83</v>
      </c>
      <c r="G91" s="36">
        <v>497.3</v>
      </c>
      <c r="H91" s="36">
        <f>G91</f>
        <v>497.3</v>
      </c>
      <c r="I91" s="36">
        <v>497.3</v>
      </c>
      <c r="J91" s="45">
        <f>I91</f>
        <v>497.3</v>
      </c>
      <c r="K91" s="45">
        <f>J91</f>
        <v>497.3</v>
      </c>
      <c r="L91" s="36">
        <f>I91</f>
        <v>497.3</v>
      </c>
      <c r="M91" s="36" t="s">
        <v>138</v>
      </c>
    </row>
    <row r="92" spans="1:13" ht="47.25">
      <c r="A92" s="46" t="s">
        <v>139</v>
      </c>
      <c r="B92" s="29">
        <v>902</v>
      </c>
      <c r="C92" s="16" t="s">
        <v>21</v>
      </c>
      <c r="D92" s="16" t="s">
        <v>33</v>
      </c>
      <c r="E92" s="16" t="s">
        <v>140</v>
      </c>
      <c r="F92" s="16"/>
      <c r="G92" s="36">
        <f aca="true" t="shared" si="39" ref="G92:L93">G93</f>
        <v>36</v>
      </c>
      <c r="H92" s="36">
        <f t="shared" si="39"/>
        <v>36</v>
      </c>
      <c r="I92" s="36">
        <f t="shared" si="39"/>
        <v>36</v>
      </c>
      <c r="J92" s="37">
        <f t="shared" si="39"/>
        <v>36</v>
      </c>
      <c r="K92" s="37">
        <f t="shared" si="39"/>
        <v>36</v>
      </c>
      <c r="L92" s="36">
        <f t="shared" si="39"/>
        <v>36</v>
      </c>
      <c r="M92" s="36"/>
    </row>
    <row r="93" spans="1:13" ht="31.5">
      <c r="A93" s="18" t="s">
        <v>84</v>
      </c>
      <c r="B93" s="29">
        <v>902</v>
      </c>
      <c r="C93" s="16" t="s">
        <v>21</v>
      </c>
      <c r="D93" s="16" t="s">
        <v>33</v>
      </c>
      <c r="E93" s="16" t="s">
        <v>140</v>
      </c>
      <c r="F93" s="16" t="s">
        <v>85</v>
      </c>
      <c r="G93" s="36">
        <f t="shared" si="39"/>
        <v>36</v>
      </c>
      <c r="H93" s="36">
        <f t="shared" si="39"/>
        <v>36</v>
      </c>
      <c r="I93" s="36">
        <f t="shared" si="39"/>
        <v>36</v>
      </c>
      <c r="J93" s="37">
        <f t="shared" si="39"/>
        <v>36</v>
      </c>
      <c r="K93" s="37">
        <f t="shared" si="39"/>
        <v>36</v>
      </c>
      <c r="L93" s="36">
        <f t="shared" si="39"/>
        <v>36</v>
      </c>
      <c r="M93" s="36"/>
    </row>
    <row r="94" spans="1:13" ht="47.25">
      <c r="A94" s="18" t="s">
        <v>86</v>
      </c>
      <c r="B94" s="29">
        <v>902</v>
      </c>
      <c r="C94" s="16" t="s">
        <v>21</v>
      </c>
      <c r="D94" s="16" t="s">
        <v>33</v>
      </c>
      <c r="E94" s="16" t="s">
        <v>140</v>
      </c>
      <c r="F94" s="16" t="s">
        <v>87</v>
      </c>
      <c r="G94" s="36">
        <v>36</v>
      </c>
      <c r="H94" s="36">
        <f>G94</f>
        <v>36</v>
      </c>
      <c r="I94" s="36">
        <v>36</v>
      </c>
      <c r="J94" s="45">
        <f>I94</f>
        <v>36</v>
      </c>
      <c r="K94" s="45">
        <f>J94</f>
        <v>36</v>
      </c>
      <c r="L94" s="36">
        <f>I94</f>
        <v>36</v>
      </c>
      <c r="M94" s="36" t="s">
        <v>138</v>
      </c>
    </row>
    <row r="95" spans="1:13" ht="31.5" hidden="1">
      <c r="A95" s="15" t="s">
        <v>141</v>
      </c>
      <c r="B95" s="29">
        <v>902</v>
      </c>
      <c r="C95" s="16" t="s">
        <v>21</v>
      </c>
      <c r="D95" s="16" t="s">
        <v>33</v>
      </c>
      <c r="E95" s="16" t="s">
        <v>142</v>
      </c>
      <c r="F95" s="16"/>
      <c r="G95" s="36">
        <f aca="true" t="shared" si="40" ref="G95:L96">G96</f>
        <v>0</v>
      </c>
      <c r="H95" s="36">
        <f t="shared" si="40"/>
        <v>0</v>
      </c>
      <c r="I95" s="36">
        <f t="shared" si="40"/>
        <v>0</v>
      </c>
      <c r="J95" s="37">
        <f t="shared" si="40"/>
        <v>0</v>
      </c>
      <c r="K95" s="37">
        <f t="shared" si="40"/>
        <v>0</v>
      </c>
      <c r="L95" s="36">
        <f t="shared" si="40"/>
        <v>0</v>
      </c>
      <c r="M95" s="36"/>
    </row>
    <row r="96" spans="1:13" ht="31.5" hidden="1">
      <c r="A96" s="18" t="s">
        <v>84</v>
      </c>
      <c r="B96" s="29">
        <v>902</v>
      </c>
      <c r="C96" s="16" t="s">
        <v>21</v>
      </c>
      <c r="D96" s="16" t="s">
        <v>33</v>
      </c>
      <c r="E96" s="16" t="s">
        <v>142</v>
      </c>
      <c r="F96" s="16" t="s">
        <v>85</v>
      </c>
      <c r="G96" s="36">
        <f t="shared" si="40"/>
        <v>0</v>
      </c>
      <c r="H96" s="36">
        <f t="shared" si="40"/>
        <v>0</v>
      </c>
      <c r="I96" s="36">
        <f t="shared" si="40"/>
        <v>0</v>
      </c>
      <c r="J96" s="37">
        <f t="shared" si="40"/>
        <v>0</v>
      </c>
      <c r="K96" s="37">
        <f t="shared" si="40"/>
        <v>0</v>
      </c>
      <c r="L96" s="36">
        <f t="shared" si="40"/>
        <v>0</v>
      </c>
      <c r="M96" s="36"/>
    </row>
    <row r="97" spans="1:13" ht="47.25" hidden="1">
      <c r="A97" s="18" t="s">
        <v>86</v>
      </c>
      <c r="B97" s="29">
        <v>902</v>
      </c>
      <c r="C97" s="16" t="s">
        <v>21</v>
      </c>
      <c r="D97" s="16" t="s">
        <v>33</v>
      </c>
      <c r="E97" s="16" t="s">
        <v>142</v>
      </c>
      <c r="F97" s="16" t="s">
        <v>87</v>
      </c>
      <c r="G97" s="36">
        <v>0</v>
      </c>
      <c r="H97" s="36">
        <f>G97</f>
        <v>0</v>
      </c>
      <c r="I97" s="36">
        <f>G97</f>
        <v>0</v>
      </c>
      <c r="J97" s="45">
        <f>I97</f>
        <v>0</v>
      </c>
      <c r="K97" s="45">
        <f>J97</f>
        <v>0</v>
      </c>
      <c r="L97" s="36">
        <f>G97</f>
        <v>0</v>
      </c>
      <c r="M97" s="36" t="s">
        <v>138</v>
      </c>
    </row>
    <row r="98" spans="1:13" ht="63">
      <c r="A98" s="15" t="s">
        <v>143</v>
      </c>
      <c r="B98" s="29">
        <v>902</v>
      </c>
      <c r="C98" s="16" t="s">
        <v>21</v>
      </c>
      <c r="D98" s="16" t="s">
        <v>33</v>
      </c>
      <c r="E98" s="16" t="s">
        <v>144</v>
      </c>
      <c r="F98" s="16"/>
      <c r="G98" s="36">
        <f>G99</f>
        <v>1752.9</v>
      </c>
      <c r="H98" s="36">
        <f aca="true" t="shared" si="41" ref="H98:L99">H99</f>
        <v>1752.9</v>
      </c>
      <c r="I98" s="36">
        <f t="shared" si="41"/>
        <v>1752.9</v>
      </c>
      <c r="J98" s="37">
        <f t="shared" si="41"/>
        <v>1752.9</v>
      </c>
      <c r="K98" s="37">
        <f t="shared" si="41"/>
        <v>1752.9</v>
      </c>
      <c r="L98" s="36">
        <f t="shared" si="41"/>
        <v>1752.9</v>
      </c>
      <c r="M98" s="36"/>
    </row>
    <row r="99" spans="1:13" ht="94.5">
      <c r="A99" s="18" t="s">
        <v>80</v>
      </c>
      <c r="B99" s="29">
        <v>902</v>
      </c>
      <c r="C99" s="16" t="s">
        <v>21</v>
      </c>
      <c r="D99" s="16" t="s">
        <v>33</v>
      </c>
      <c r="E99" s="16" t="s">
        <v>144</v>
      </c>
      <c r="F99" s="16" t="s">
        <v>81</v>
      </c>
      <c r="G99" s="36">
        <f>G100</f>
        <v>1752.9</v>
      </c>
      <c r="H99" s="36">
        <f t="shared" si="41"/>
        <v>1752.9</v>
      </c>
      <c r="I99" s="36">
        <f t="shared" si="41"/>
        <v>1752.9</v>
      </c>
      <c r="J99" s="37">
        <f t="shared" si="41"/>
        <v>1752.9</v>
      </c>
      <c r="K99" s="37">
        <f t="shared" si="41"/>
        <v>1752.9</v>
      </c>
      <c r="L99" s="36">
        <f t="shared" si="41"/>
        <v>1752.9</v>
      </c>
      <c r="M99" s="36"/>
    </row>
    <row r="100" spans="1:13" ht="47.25">
      <c r="A100" s="18" t="s">
        <v>82</v>
      </c>
      <c r="B100" s="29">
        <v>902</v>
      </c>
      <c r="C100" s="16" t="s">
        <v>21</v>
      </c>
      <c r="D100" s="16" t="s">
        <v>33</v>
      </c>
      <c r="E100" s="16" t="s">
        <v>144</v>
      </c>
      <c r="F100" s="16" t="s">
        <v>83</v>
      </c>
      <c r="G100" s="36">
        <v>1752.9</v>
      </c>
      <c r="H100" s="36">
        <f>G100</f>
        <v>1752.9</v>
      </c>
      <c r="I100" s="36">
        <v>1752.9</v>
      </c>
      <c r="J100" s="45">
        <f>I100</f>
        <v>1752.9</v>
      </c>
      <c r="K100" s="45">
        <f>J100</f>
        <v>1752.9</v>
      </c>
      <c r="L100" s="36">
        <f>I100</f>
        <v>1752.9</v>
      </c>
      <c r="M100" s="36" t="s">
        <v>138</v>
      </c>
    </row>
    <row r="101" spans="1:13" ht="47.25">
      <c r="A101" s="15" t="s">
        <v>145</v>
      </c>
      <c r="B101" s="29">
        <v>902</v>
      </c>
      <c r="C101" s="16" t="s">
        <v>21</v>
      </c>
      <c r="D101" s="16" t="s">
        <v>33</v>
      </c>
      <c r="E101" s="16" t="s">
        <v>146</v>
      </c>
      <c r="F101" s="16"/>
      <c r="G101" s="36">
        <f aca="true" t="shared" si="42" ref="G101:L101">G102+G104</f>
        <v>1570.1</v>
      </c>
      <c r="H101" s="36">
        <f t="shared" si="42"/>
        <v>1570.1</v>
      </c>
      <c r="I101" s="36">
        <f t="shared" si="42"/>
        <v>1570.1</v>
      </c>
      <c r="J101" s="37">
        <f t="shared" si="42"/>
        <v>1570.1</v>
      </c>
      <c r="K101" s="37">
        <f t="shared" si="42"/>
        <v>1570.1</v>
      </c>
      <c r="L101" s="36">
        <f t="shared" si="42"/>
        <v>1570.1</v>
      </c>
      <c r="M101" s="36"/>
    </row>
    <row r="102" spans="1:13" ht="94.5">
      <c r="A102" s="18" t="s">
        <v>80</v>
      </c>
      <c r="B102" s="29">
        <v>902</v>
      </c>
      <c r="C102" s="16" t="s">
        <v>21</v>
      </c>
      <c r="D102" s="16" t="s">
        <v>33</v>
      </c>
      <c r="E102" s="16" t="s">
        <v>146</v>
      </c>
      <c r="F102" s="16" t="s">
        <v>81</v>
      </c>
      <c r="G102" s="36">
        <f aca="true" t="shared" si="43" ref="G102:L102">G103</f>
        <v>1537</v>
      </c>
      <c r="H102" s="36">
        <f t="shared" si="43"/>
        <v>1537</v>
      </c>
      <c r="I102" s="36">
        <f t="shared" si="43"/>
        <v>1537</v>
      </c>
      <c r="J102" s="37">
        <f t="shared" si="43"/>
        <v>1537</v>
      </c>
      <c r="K102" s="37">
        <f t="shared" si="43"/>
        <v>1537</v>
      </c>
      <c r="L102" s="36">
        <f t="shared" si="43"/>
        <v>1537</v>
      </c>
      <c r="M102" s="36"/>
    </row>
    <row r="103" spans="1:13" ht="47.25">
      <c r="A103" s="18" t="s">
        <v>82</v>
      </c>
      <c r="B103" s="29">
        <v>902</v>
      </c>
      <c r="C103" s="16" t="s">
        <v>21</v>
      </c>
      <c r="D103" s="16" t="s">
        <v>33</v>
      </c>
      <c r="E103" s="16" t="s">
        <v>146</v>
      </c>
      <c r="F103" s="16" t="s">
        <v>83</v>
      </c>
      <c r="G103" s="36">
        <v>1537</v>
      </c>
      <c r="H103" s="36">
        <f>G103</f>
        <v>1537</v>
      </c>
      <c r="I103" s="36">
        <v>1537</v>
      </c>
      <c r="J103" s="45">
        <f>I103</f>
        <v>1537</v>
      </c>
      <c r="K103" s="45">
        <f>J103</f>
        <v>1537</v>
      </c>
      <c r="L103" s="36">
        <f>I103</f>
        <v>1537</v>
      </c>
      <c r="M103" s="36" t="s">
        <v>138</v>
      </c>
    </row>
    <row r="104" spans="1:13" ht="47.25">
      <c r="A104" s="18" t="s">
        <v>147</v>
      </c>
      <c r="B104" s="29">
        <v>902</v>
      </c>
      <c r="C104" s="16" t="s">
        <v>21</v>
      </c>
      <c r="D104" s="16" t="s">
        <v>33</v>
      </c>
      <c r="E104" s="16" t="s">
        <v>146</v>
      </c>
      <c r="F104" s="16" t="s">
        <v>85</v>
      </c>
      <c r="G104" s="36">
        <f aca="true" t="shared" si="44" ref="G104:L104">G105</f>
        <v>33.1</v>
      </c>
      <c r="H104" s="36">
        <f t="shared" si="44"/>
        <v>33.1</v>
      </c>
      <c r="I104" s="36">
        <f t="shared" si="44"/>
        <v>33.1</v>
      </c>
      <c r="J104" s="37">
        <f t="shared" si="44"/>
        <v>33.1</v>
      </c>
      <c r="K104" s="37">
        <f t="shared" si="44"/>
        <v>33.1</v>
      </c>
      <c r="L104" s="36">
        <f t="shared" si="44"/>
        <v>33.1</v>
      </c>
      <c r="M104" s="36"/>
    </row>
    <row r="105" spans="1:13" ht="47.25">
      <c r="A105" s="18" t="s">
        <v>86</v>
      </c>
      <c r="B105" s="29">
        <v>902</v>
      </c>
      <c r="C105" s="16" t="s">
        <v>21</v>
      </c>
      <c r="D105" s="16" t="s">
        <v>33</v>
      </c>
      <c r="E105" s="16" t="s">
        <v>146</v>
      </c>
      <c r="F105" s="16" t="s">
        <v>87</v>
      </c>
      <c r="G105" s="36">
        <v>33.1</v>
      </c>
      <c r="H105" s="36">
        <f>G105</f>
        <v>33.1</v>
      </c>
      <c r="I105" s="36">
        <v>33.1</v>
      </c>
      <c r="J105" s="45">
        <f>I105</f>
        <v>33.1</v>
      </c>
      <c r="K105" s="45">
        <f>J105</f>
        <v>33.1</v>
      </c>
      <c r="L105" s="36">
        <f>I105</f>
        <v>33.1</v>
      </c>
      <c r="M105" s="36" t="s">
        <v>138</v>
      </c>
    </row>
    <row r="106" spans="1:13" ht="15.75">
      <c r="A106" s="18" t="s">
        <v>93</v>
      </c>
      <c r="B106" s="29">
        <v>902</v>
      </c>
      <c r="C106" s="16" t="s">
        <v>21</v>
      </c>
      <c r="D106" s="16" t="s">
        <v>33</v>
      </c>
      <c r="E106" s="16" t="s">
        <v>94</v>
      </c>
      <c r="F106" s="16"/>
      <c r="G106" s="36">
        <f aca="true" t="shared" si="45" ref="G106:L106">G110+G116+G119+G124</f>
        <v>8567.8</v>
      </c>
      <c r="H106" s="36">
        <f t="shared" si="45"/>
        <v>8567.8</v>
      </c>
      <c r="I106" s="36">
        <f t="shared" si="45"/>
        <v>8673.5</v>
      </c>
      <c r="J106" s="37">
        <f t="shared" si="45"/>
        <v>8746.8</v>
      </c>
      <c r="K106" s="37">
        <f t="shared" si="45"/>
        <v>8876.1</v>
      </c>
      <c r="L106" s="36">
        <f t="shared" si="45"/>
        <v>8673.5</v>
      </c>
      <c r="M106" s="36"/>
    </row>
    <row r="107" spans="1:13" ht="31.5" hidden="1">
      <c r="A107" s="18" t="s">
        <v>148</v>
      </c>
      <c r="B107" s="29">
        <v>902</v>
      </c>
      <c r="C107" s="16" t="s">
        <v>21</v>
      </c>
      <c r="D107" s="16" t="s">
        <v>33</v>
      </c>
      <c r="E107" s="16" t="s">
        <v>149</v>
      </c>
      <c r="F107" s="16"/>
      <c r="G107" s="36">
        <f aca="true" t="shared" si="46" ref="G107:L108">G108</f>
        <v>0</v>
      </c>
      <c r="H107" s="36">
        <f t="shared" si="46"/>
        <v>0</v>
      </c>
      <c r="I107" s="36">
        <f t="shared" si="46"/>
        <v>0</v>
      </c>
      <c r="J107" s="37">
        <f t="shared" si="46"/>
        <v>0</v>
      </c>
      <c r="K107" s="37">
        <f t="shared" si="46"/>
        <v>0</v>
      </c>
      <c r="L107" s="36">
        <f t="shared" si="46"/>
        <v>0</v>
      </c>
      <c r="M107" s="36"/>
    </row>
    <row r="108" spans="1:13" ht="47.25" hidden="1">
      <c r="A108" s="18" t="s">
        <v>147</v>
      </c>
      <c r="B108" s="29">
        <v>902</v>
      </c>
      <c r="C108" s="16" t="s">
        <v>21</v>
      </c>
      <c r="D108" s="16" t="s">
        <v>33</v>
      </c>
      <c r="E108" s="16" t="s">
        <v>149</v>
      </c>
      <c r="F108" s="16" t="s">
        <v>85</v>
      </c>
      <c r="G108" s="36">
        <f t="shared" si="46"/>
        <v>0</v>
      </c>
      <c r="H108" s="36">
        <f t="shared" si="46"/>
        <v>0</v>
      </c>
      <c r="I108" s="36">
        <f t="shared" si="46"/>
        <v>0</v>
      </c>
      <c r="J108" s="37">
        <f t="shared" si="46"/>
        <v>0</v>
      </c>
      <c r="K108" s="37">
        <f t="shared" si="46"/>
        <v>0</v>
      </c>
      <c r="L108" s="36">
        <f t="shared" si="46"/>
        <v>0</v>
      </c>
      <c r="M108" s="36"/>
    </row>
    <row r="109" spans="1:13" ht="47.25" hidden="1">
      <c r="A109" s="18" t="s">
        <v>86</v>
      </c>
      <c r="B109" s="29">
        <v>902</v>
      </c>
      <c r="C109" s="16" t="s">
        <v>21</v>
      </c>
      <c r="D109" s="16" t="s">
        <v>33</v>
      </c>
      <c r="E109" s="16" t="s">
        <v>149</v>
      </c>
      <c r="F109" s="16" t="s">
        <v>87</v>
      </c>
      <c r="G109" s="36">
        <v>0</v>
      </c>
      <c r="H109" s="36">
        <v>0</v>
      </c>
      <c r="I109" s="36">
        <v>0</v>
      </c>
      <c r="J109" s="37">
        <v>0</v>
      </c>
      <c r="K109" s="37">
        <v>0</v>
      </c>
      <c r="L109" s="36">
        <f>I109</f>
        <v>0</v>
      </c>
      <c r="M109" s="36"/>
    </row>
    <row r="110" spans="1:13" ht="31.5" hidden="1">
      <c r="A110" s="18" t="s">
        <v>150</v>
      </c>
      <c r="B110" s="29">
        <v>902</v>
      </c>
      <c r="C110" s="16" t="s">
        <v>21</v>
      </c>
      <c r="D110" s="16" t="s">
        <v>33</v>
      </c>
      <c r="E110" s="16" t="s">
        <v>151</v>
      </c>
      <c r="F110" s="13"/>
      <c r="G110" s="36">
        <f aca="true" t="shared" si="47" ref="G110:L111">G111</f>
        <v>0</v>
      </c>
      <c r="H110" s="36">
        <f t="shared" si="47"/>
        <v>0</v>
      </c>
      <c r="I110" s="36">
        <f t="shared" si="47"/>
        <v>0</v>
      </c>
      <c r="J110" s="37">
        <f t="shared" si="47"/>
        <v>0</v>
      </c>
      <c r="K110" s="37">
        <f t="shared" si="47"/>
        <v>0</v>
      </c>
      <c r="L110" s="36">
        <f t="shared" si="47"/>
        <v>0</v>
      </c>
      <c r="M110" s="36"/>
    </row>
    <row r="111" spans="1:13" ht="47.25" hidden="1">
      <c r="A111" s="18" t="s">
        <v>147</v>
      </c>
      <c r="B111" s="29">
        <v>902</v>
      </c>
      <c r="C111" s="16" t="s">
        <v>21</v>
      </c>
      <c r="D111" s="16" t="s">
        <v>33</v>
      </c>
      <c r="E111" s="16" t="s">
        <v>151</v>
      </c>
      <c r="F111" s="16" t="s">
        <v>85</v>
      </c>
      <c r="G111" s="36">
        <f t="shared" si="47"/>
        <v>0</v>
      </c>
      <c r="H111" s="36">
        <f t="shared" si="47"/>
        <v>0</v>
      </c>
      <c r="I111" s="36">
        <f t="shared" si="47"/>
        <v>0</v>
      </c>
      <c r="J111" s="37">
        <f t="shared" si="47"/>
        <v>0</v>
      </c>
      <c r="K111" s="37">
        <f t="shared" si="47"/>
        <v>0</v>
      </c>
      <c r="L111" s="36">
        <f t="shared" si="47"/>
        <v>0</v>
      </c>
      <c r="M111" s="36"/>
    </row>
    <row r="112" spans="1:13" ht="47.25" hidden="1">
      <c r="A112" s="18" t="s">
        <v>86</v>
      </c>
      <c r="B112" s="29">
        <v>902</v>
      </c>
      <c r="C112" s="16" t="s">
        <v>21</v>
      </c>
      <c r="D112" s="16" t="s">
        <v>33</v>
      </c>
      <c r="E112" s="16" t="s">
        <v>151</v>
      </c>
      <c r="F112" s="16" t="s">
        <v>87</v>
      </c>
      <c r="G112" s="36">
        <v>0</v>
      </c>
      <c r="H112" s="36">
        <f>G112</f>
        <v>0</v>
      </c>
      <c r="I112" s="36">
        <v>0</v>
      </c>
      <c r="J112" s="37">
        <v>0</v>
      </c>
      <c r="K112" s="37">
        <v>0</v>
      </c>
      <c r="L112" s="36">
        <f>I112</f>
        <v>0</v>
      </c>
      <c r="M112" s="36"/>
    </row>
    <row r="113" spans="1:13" ht="31.5" hidden="1">
      <c r="A113" s="18" t="s">
        <v>152</v>
      </c>
      <c r="B113" s="29">
        <v>902</v>
      </c>
      <c r="C113" s="16" t="s">
        <v>21</v>
      </c>
      <c r="D113" s="16" t="s">
        <v>33</v>
      </c>
      <c r="E113" s="16" t="s">
        <v>153</v>
      </c>
      <c r="F113" s="16"/>
      <c r="G113" s="36">
        <f aca="true" t="shared" si="48" ref="G113:L114">G114</f>
        <v>0</v>
      </c>
      <c r="H113" s="36">
        <f t="shared" si="48"/>
        <v>0</v>
      </c>
      <c r="I113" s="36">
        <f t="shared" si="48"/>
        <v>0</v>
      </c>
      <c r="J113" s="37">
        <f t="shared" si="48"/>
        <v>0</v>
      </c>
      <c r="K113" s="37">
        <f t="shared" si="48"/>
        <v>0</v>
      </c>
      <c r="L113" s="36">
        <f t="shared" si="48"/>
        <v>0</v>
      </c>
      <c r="M113" s="174" t="s">
        <v>154</v>
      </c>
    </row>
    <row r="114" spans="1:13" ht="47.25" hidden="1">
      <c r="A114" s="18" t="s">
        <v>147</v>
      </c>
      <c r="B114" s="29">
        <v>902</v>
      </c>
      <c r="C114" s="16" t="s">
        <v>21</v>
      </c>
      <c r="D114" s="16" t="s">
        <v>33</v>
      </c>
      <c r="E114" s="16" t="s">
        <v>153</v>
      </c>
      <c r="F114" s="16" t="s">
        <v>85</v>
      </c>
      <c r="G114" s="36">
        <f t="shared" si="48"/>
        <v>0</v>
      </c>
      <c r="H114" s="36">
        <f t="shared" si="48"/>
        <v>0</v>
      </c>
      <c r="I114" s="36">
        <f t="shared" si="48"/>
        <v>0</v>
      </c>
      <c r="J114" s="37">
        <f t="shared" si="48"/>
        <v>0</v>
      </c>
      <c r="K114" s="37">
        <f t="shared" si="48"/>
        <v>0</v>
      </c>
      <c r="L114" s="36">
        <f t="shared" si="48"/>
        <v>0</v>
      </c>
      <c r="M114" s="175"/>
    </row>
    <row r="115" spans="1:13" ht="47.25" hidden="1">
      <c r="A115" s="18" t="s">
        <v>86</v>
      </c>
      <c r="B115" s="29">
        <v>902</v>
      </c>
      <c r="C115" s="16" t="s">
        <v>21</v>
      </c>
      <c r="D115" s="16" t="s">
        <v>33</v>
      </c>
      <c r="E115" s="16" t="s">
        <v>153</v>
      </c>
      <c r="F115" s="16" t="s">
        <v>87</v>
      </c>
      <c r="G115" s="36">
        <v>0</v>
      </c>
      <c r="H115" s="36">
        <f>G115</f>
        <v>0</v>
      </c>
      <c r="I115" s="36">
        <v>0</v>
      </c>
      <c r="J115" s="37">
        <v>0</v>
      </c>
      <c r="K115" s="37">
        <v>0</v>
      </c>
      <c r="L115" s="36">
        <f>I115</f>
        <v>0</v>
      </c>
      <c r="M115" s="176"/>
    </row>
    <row r="116" spans="1:13" ht="31.5" hidden="1">
      <c r="A116" s="18" t="s">
        <v>155</v>
      </c>
      <c r="B116" s="29">
        <v>902</v>
      </c>
      <c r="C116" s="16" t="s">
        <v>21</v>
      </c>
      <c r="D116" s="16" t="s">
        <v>33</v>
      </c>
      <c r="E116" s="16" t="s">
        <v>156</v>
      </c>
      <c r="F116" s="16"/>
      <c r="G116" s="36">
        <f aca="true" t="shared" si="49" ref="G116:L117">G117</f>
        <v>10</v>
      </c>
      <c r="H116" s="36">
        <f t="shared" si="49"/>
        <v>10</v>
      </c>
      <c r="I116" s="36">
        <f t="shared" si="49"/>
        <v>0</v>
      </c>
      <c r="J116" s="37">
        <f t="shared" si="49"/>
        <v>0</v>
      </c>
      <c r="K116" s="37">
        <f t="shared" si="49"/>
        <v>0</v>
      </c>
      <c r="L116" s="36">
        <f t="shared" si="49"/>
        <v>0</v>
      </c>
      <c r="M116" s="174" t="s">
        <v>157</v>
      </c>
    </row>
    <row r="117" spans="1:13" ht="47.25" hidden="1">
      <c r="A117" s="18" t="s">
        <v>147</v>
      </c>
      <c r="B117" s="29">
        <v>902</v>
      </c>
      <c r="C117" s="16" t="s">
        <v>21</v>
      </c>
      <c r="D117" s="16" t="s">
        <v>33</v>
      </c>
      <c r="E117" s="16" t="s">
        <v>156</v>
      </c>
      <c r="F117" s="16" t="s">
        <v>85</v>
      </c>
      <c r="G117" s="36">
        <f t="shared" si="49"/>
        <v>10</v>
      </c>
      <c r="H117" s="36">
        <f t="shared" si="49"/>
        <v>10</v>
      </c>
      <c r="I117" s="36">
        <f t="shared" si="49"/>
        <v>0</v>
      </c>
      <c r="J117" s="37">
        <f t="shared" si="49"/>
        <v>0</v>
      </c>
      <c r="K117" s="37">
        <f t="shared" si="49"/>
        <v>0</v>
      </c>
      <c r="L117" s="36">
        <f t="shared" si="49"/>
        <v>0</v>
      </c>
      <c r="M117" s="175"/>
    </row>
    <row r="118" spans="1:13" ht="47.25" hidden="1">
      <c r="A118" s="18" t="s">
        <v>86</v>
      </c>
      <c r="B118" s="29">
        <v>902</v>
      </c>
      <c r="C118" s="16" t="s">
        <v>21</v>
      </c>
      <c r="D118" s="16" t="s">
        <v>33</v>
      </c>
      <c r="E118" s="16" t="s">
        <v>156</v>
      </c>
      <c r="F118" s="16" t="s">
        <v>87</v>
      </c>
      <c r="G118" s="36">
        <v>10</v>
      </c>
      <c r="H118" s="36">
        <f>G118</f>
        <v>10</v>
      </c>
      <c r="I118" s="36">
        <v>0</v>
      </c>
      <c r="J118" s="37">
        <v>0</v>
      </c>
      <c r="K118" s="37">
        <v>0</v>
      </c>
      <c r="L118" s="36">
        <v>0</v>
      </c>
      <c r="M118" s="176"/>
    </row>
    <row r="119" spans="1:13" ht="31.5">
      <c r="A119" s="18" t="s">
        <v>158</v>
      </c>
      <c r="B119" s="29">
        <v>902</v>
      </c>
      <c r="C119" s="16" t="s">
        <v>21</v>
      </c>
      <c r="D119" s="16" t="s">
        <v>33</v>
      </c>
      <c r="E119" s="16" t="s">
        <v>159</v>
      </c>
      <c r="F119" s="16"/>
      <c r="G119" s="36">
        <f aca="true" t="shared" si="50" ref="G119:L119">G120+G122</f>
        <v>5899.4</v>
      </c>
      <c r="H119" s="36">
        <f t="shared" si="50"/>
        <v>5899.4</v>
      </c>
      <c r="I119" s="36">
        <f t="shared" si="50"/>
        <v>5899.4</v>
      </c>
      <c r="J119" s="37">
        <f t="shared" si="50"/>
        <v>5946.2</v>
      </c>
      <c r="K119" s="37">
        <f t="shared" si="50"/>
        <v>6034</v>
      </c>
      <c r="L119" s="36">
        <f t="shared" si="50"/>
        <v>5899.4</v>
      </c>
      <c r="M119" s="174" t="s">
        <v>160</v>
      </c>
    </row>
    <row r="120" spans="1:13" ht="94.5">
      <c r="A120" s="18" t="s">
        <v>80</v>
      </c>
      <c r="B120" s="29">
        <v>902</v>
      </c>
      <c r="C120" s="16" t="s">
        <v>21</v>
      </c>
      <c r="D120" s="16" t="s">
        <v>33</v>
      </c>
      <c r="E120" s="16" t="s">
        <v>159</v>
      </c>
      <c r="F120" s="16" t="s">
        <v>81</v>
      </c>
      <c r="G120" s="36">
        <f aca="true" t="shared" si="51" ref="G120:L120">G121</f>
        <v>5174.7</v>
      </c>
      <c r="H120" s="36">
        <f t="shared" si="51"/>
        <v>5174.7</v>
      </c>
      <c r="I120" s="36">
        <f t="shared" si="51"/>
        <v>5174.7</v>
      </c>
      <c r="J120" s="37">
        <f t="shared" si="51"/>
        <v>5174.7</v>
      </c>
      <c r="K120" s="37">
        <f t="shared" si="51"/>
        <v>5174.7</v>
      </c>
      <c r="L120" s="36">
        <f t="shared" si="51"/>
        <v>5174.7</v>
      </c>
      <c r="M120" s="175"/>
    </row>
    <row r="121" spans="1:13" ht="31.5">
      <c r="A121" s="18" t="s">
        <v>82</v>
      </c>
      <c r="B121" s="29">
        <v>902</v>
      </c>
      <c r="C121" s="16" t="s">
        <v>21</v>
      </c>
      <c r="D121" s="16" t="s">
        <v>33</v>
      </c>
      <c r="E121" s="16" t="s">
        <v>159</v>
      </c>
      <c r="F121" s="16" t="s">
        <v>83</v>
      </c>
      <c r="G121" s="17">
        <v>5174.7</v>
      </c>
      <c r="H121" s="17">
        <f>G121</f>
        <v>5174.7</v>
      </c>
      <c r="I121" s="17">
        <v>5174.7</v>
      </c>
      <c r="J121" s="39">
        <f>I121</f>
        <v>5174.7</v>
      </c>
      <c r="K121" s="39">
        <f>J121</f>
        <v>5174.7</v>
      </c>
      <c r="L121" s="17">
        <f>G121</f>
        <v>5174.7</v>
      </c>
      <c r="M121" s="175"/>
    </row>
    <row r="122" spans="1:13" ht="47.25">
      <c r="A122" s="18" t="s">
        <v>147</v>
      </c>
      <c r="B122" s="29">
        <v>902</v>
      </c>
      <c r="C122" s="16" t="s">
        <v>21</v>
      </c>
      <c r="D122" s="16" t="s">
        <v>33</v>
      </c>
      <c r="E122" s="16" t="s">
        <v>159</v>
      </c>
      <c r="F122" s="16" t="s">
        <v>85</v>
      </c>
      <c r="G122" s="36">
        <f aca="true" t="shared" si="52" ref="G122:L122">G123</f>
        <v>724.7</v>
      </c>
      <c r="H122" s="36">
        <f t="shared" si="52"/>
        <v>724.7</v>
      </c>
      <c r="I122" s="36">
        <f t="shared" si="52"/>
        <v>724.7</v>
      </c>
      <c r="J122" s="37">
        <f t="shared" si="52"/>
        <v>771.5</v>
      </c>
      <c r="K122" s="37">
        <f t="shared" si="52"/>
        <v>859.3</v>
      </c>
      <c r="L122" s="36">
        <f t="shared" si="52"/>
        <v>724.7</v>
      </c>
      <c r="M122" s="175"/>
    </row>
    <row r="123" spans="1:13" ht="47.25">
      <c r="A123" s="18" t="s">
        <v>86</v>
      </c>
      <c r="B123" s="29">
        <v>902</v>
      </c>
      <c r="C123" s="16" t="s">
        <v>21</v>
      </c>
      <c r="D123" s="16" t="s">
        <v>33</v>
      </c>
      <c r="E123" s="16" t="s">
        <v>159</v>
      </c>
      <c r="F123" s="16" t="s">
        <v>87</v>
      </c>
      <c r="G123" s="17">
        <f>393.6+331.1</f>
        <v>724.7</v>
      </c>
      <c r="H123" s="17">
        <f>G123</f>
        <v>724.7</v>
      </c>
      <c r="I123" s="17">
        <v>724.7</v>
      </c>
      <c r="J123" s="39">
        <f>I123+46.8</f>
        <v>771.5</v>
      </c>
      <c r="K123" s="39">
        <f>J123+87.8</f>
        <v>859.3</v>
      </c>
      <c r="L123" s="17">
        <f>G123</f>
        <v>724.7</v>
      </c>
      <c r="M123" s="176"/>
    </row>
    <row r="124" spans="1:13" ht="47.25">
      <c r="A124" s="18" t="s">
        <v>161</v>
      </c>
      <c r="B124" s="29">
        <v>902</v>
      </c>
      <c r="C124" s="16" t="s">
        <v>21</v>
      </c>
      <c r="D124" s="16" t="s">
        <v>33</v>
      </c>
      <c r="E124" s="16" t="s">
        <v>162</v>
      </c>
      <c r="F124" s="16"/>
      <c r="G124" s="36">
        <f aca="true" t="shared" si="53" ref="G124:L124">G125+G127</f>
        <v>2658.4</v>
      </c>
      <c r="H124" s="36">
        <f t="shared" si="53"/>
        <v>2658.4</v>
      </c>
      <c r="I124" s="36">
        <f t="shared" si="53"/>
        <v>2774.1</v>
      </c>
      <c r="J124" s="37">
        <f t="shared" si="53"/>
        <v>2800.6</v>
      </c>
      <c r="K124" s="37">
        <f t="shared" si="53"/>
        <v>2842.1</v>
      </c>
      <c r="L124" s="36">
        <f t="shared" si="53"/>
        <v>2774.1</v>
      </c>
      <c r="M124" s="174" t="s">
        <v>163</v>
      </c>
    </row>
    <row r="125" spans="1:13" ht="94.5">
      <c r="A125" s="18" t="s">
        <v>80</v>
      </c>
      <c r="B125" s="29">
        <v>902</v>
      </c>
      <c r="C125" s="16" t="s">
        <v>21</v>
      </c>
      <c r="D125" s="16" t="s">
        <v>33</v>
      </c>
      <c r="E125" s="16" t="s">
        <v>162</v>
      </c>
      <c r="F125" s="16" t="s">
        <v>81</v>
      </c>
      <c r="G125" s="36">
        <f aca="true" t="shared" si="54" ref="G125:L125">G126</f>
        <v>2276.4</v>
      </c>
      <c r="H125" s="36">
        <f t="shared" si="54"/>
        <v>2276.4</v>
      </c>
      <c r="I125" s="36">
        <f t="shared" si="54"/>
        <v>1952.2</v>
      </c>
      <c r="J125" s="37">
        <f t="shared" si="54"/>
        <v>1952.2</v>
      </c>
      <c r="K125" s="37">
        <f t="shared" si="54"/>
        <v>1952.2</v>
      </c>
      <c r="L125" s="36">
        <f t="shared" si="54"/>
        <v>1952.2</v>
      </c>
      <c r="M125" s="175"/>
    </row>
    <row r="126" spans="1:13" ht="31.5">
      <c r="A126" s="18" t="s">
        <v>82</v>
      </c>
      <c r="B126" s="29">
        <v>902</v>
      </c>
      <c r="C126" s="16" t="s">
        <v>21</v>
      </c>
      <c r="D126" s="16" t="s">
        <v>33</v>
      </c>
      <c r="E126" s="16" t="s">
        <v>162</v>
      </c>
      <c r="F126" s="16" t="s">
        <v>83</v>
      </c>
      <c r="G126" s="17">
        <v>2276.4</v>
      </c>
      <c r="H126" s="17">
        <f>G126</f>
        <v>2276.4</v>
      </c>
      <c r="I126" s="17">
        <v>1952.2</v>
      </c>
      <c r="J126" s="39">
        <f>I126</f>
        <v>1952.2</v>
      </c>
      <c r="K126" s="39">
        <f>J126</f>
        <v>1952.2</v>
      </c>
      <c r="L126" s="17">
        <f>I126</f>
        <v>1952.2</v>
      </c>
      <c r="M126" s="175"/>
    </row>
    <row r="127" spans="1:13" ht="47.25">
      <c r="A127" s="18" t="s">
        <v>147</v>
      </c>
      <c r="B127" s="29">
        <v>902</v>
      </c>
      <c r="C127" s="16" t="s">
        <v>21</v>
      </c>
      <c r="D127" s="16" t="s">
        <v>33</v>
      </c>
      <c r="E127" s="16" t="s">
        <v>162</v>
      </c>
      <c r="F127" s="16" t="s">
        <v>85</v>
      </c>
      <c r="G127" s="36">
        <f aca="true" t="shared" si="55" ref="G127:L127">G128</f>
        <v>382</v>
      </c>
      <c r="H127" s="36">
        <f t="shared" si="55"/>
        <v>382</v>
      </c>
      <c r="I127" s="36">
        <f t="shared" si="55"/>
        <v>821.9</v>
      </c>
      <c r="J127" s="37">
        <f t="shared" si="55"/>
        <v>848.4</v>
      </c>
      <c r="K127" s="37">
        <f t="shared" si="55"/>
        <v>889.9</v>
      </c>
      <c r="L127" s="36">
        <f t="shared" si="55"/>
        <v>821.9</v>
      </c>
      <c r="M127" s="175"/>
    </row>
    <row r="128" spans="1:13" ht="47.25">
      <c r="A128" s="18" t="s">
        <v>86</v>
      </c>
      <c r="B128" s="29">
        <v>902</v>
      </c>
      <c r="C128" s="16" t="s">
        <v>21</v>
      </c>
      <c r="D128" s="16" t="s">
        <v>33</v>
      </c>
      <c r="E128" s="16" t="s">
        <v>162</v>
      </c>
      <c r="F128" s="16" t="s">
        <v>87</v>
      </c>
      <c r="G128" s="36">
        <f>156.4+225.6</f>
        <v>382</v>
      </c>
      <c r="H128" s="36">
        <f>G128</f>
        <v>382</v>
      </c>
      <c r="I128" s="36">
        <v>821.9</v>
      </c>
      <c r="J128" s="37">
        <f>I128+26.5</f>
        <v>848.4</v>
      </c>
      <c r="K128" s="37">
        <f>J128+41.5</f>
        <v>889.9</v>
      </c>
      <c r="L128" s="36">
        <f>I128</f>
        <v>821.9</v>
      </c>
      <c r="M128" s="176"/>
    </row>
    <row r="129" spans="1:13" ht="15.75" hidden="1">
      <c r="A129" s="35" t="s">
        <v>2</v>
      </c>
      <c r="B129" s="20">
        <v>902</v>
      </c>
      <c r="C129" s="13" t="s">
        <v>23</v>
      </c>
      <c r="D129" s="13"/>
      <c r="E129" s="13"/>
      <c r="F129" s="13"/>
      <c r="G129" s="33">
        <f aca="true" t="shared" si="56" ref="G129:L129">G130+G136</f>
        <v>0</v>
      </c>
      <c r="H129" s="33">
        <f t="shared" si="56"/>
        <v>0</v>
      </c>
      <c r="I129" s="33">
        <f t="shared" si="56"/>
        <v>0</v>
      </c>
      <c r="J129" s="34">
        <f t="shared" si="56"/>
        <v>22.3</v>
      </c>
      <c r="K129" s="34">
        <f t="shared" si="56"/>
        <v>22.3</v>
      </c>
      <c r="L129" s="33">
        <f t="shared" si="56"/>
        <v>0</v>
      </c>
      <c r="M129" s="33"/>
    </row>
    <row r="130" spans="1:13" ht="31.5" hidden="1">
      <c r="A130" s="35" t="s">
        <v>34</v>
      </c>
      <c r="B130" s="20">
        <v>902</v>
      </c>
      <c r="C130" s="13" t="s">
        <v>23</v>
      </c>
      <c r="D130" s="13" t="s">
        <v>25</v>
      </c>
      <c r="E130" s="13"/>
      <c r="F130" s="13"/>
      <c r="G130" s="33">
        <f aca="true" t="shared" si="57" ref="G130:L134">G131</f>
        <v>0</v>
      </c>
      <c r="H130" s="33">
        <f t="shared" si="57"/>
        <v>0</v>
      </c>
      <c r="I130" s="33">
        <f t="shared" si="57"/>
        <v>0</v>
      </c>
      <c r="J130" s="34">
        <f t="shared" si="57"/>
        <v>0</v>
      </c>
      <c r="K130" s="34">
        <f t="shared" si="57"/>
        <v>0</v>
      </c>
      <c r="L130" s="33">
        <f t="shared" si="57"/>
        <v>0</v>
      </c>
      <c r="M130" s="33"/>
    </row>
    <row r="131" spans="1:13" ht="15.75" hidden="1">
      <c r="A131" s="18" t="s">
        <v>73</v>
      </c>
      <c r="B131" s="29">
        <v>902</v>
      </c>
      <c r="C131" s="16" t="s">
        <v>23</v>
      </c>
      <c r="D131" s="16" t="s">
        <v>25</v>
      </c>
      <c r="E131" s="16" t="s">
        <v>74</v>
      </c>
      <c r="F131" s="16"/>
      <c r="G131" s="36">
        <f t="shared" si="57"/>
        <v>0</v>
      </c>
      <c r="H131" s="36">
        <f t="shared" si="57"/>
        <v>0</v>
      </c>
      <c r="I131" s="36">
        <f t="shared" si="57"/>
        <v>0</v>
      </c>
      <c r="J131" s="37">
        <f t="shared" si="57"/>
        <v>0</v>
      </c>
      <c r="K131" s="37">
        <f t="shared" si="57"/>
        <v>0</v>
      </c>
      <c r="L131" s="36">
        <f t="shared" si="57"/>
        <v>0</v>
      </c>
      <c r="M131" s="36"/>
    </row>
    <row r="132" spans="1:13" ht="31.5" hidden="1">
      <c r="A132" s="18" t="s">
        <v>131</v>
      </c>
      <c r="B132" s="29">
        <v>902</v>
      </c>
      <c r="C132" s="16" t="s">
        <v>23</v>
      </c>
      <c r="D132" s="16" t="s">
        <v>25</v>
      </c>
      <c r="E132" s="16" t="s">
        <v>132</v>
      </c>
      <c r="F132" s="16"/>
      <c r="G132" s="36">
        <f t="shared" si="57"/>
        <v>0</v>
      </c>
      <c r="H132" s="36">
        <f t="shared" si="57"/>
        <v>0</v>
      </c>
      <c r="I132" s="36">
        <f t="shared" si="57"/>
        <v>0</v>
      </c>
      <c r="J132" s="37">
        <f t="shared" si="57"/>
        <v>0</v>
      </c>
      <c r="K132" s="37">
        <f t="shared" si="57"/>
        <v>0</v>
      </c>
      <c r="L132" s="36">
        <f t="shared" si="57"/>
        <v>0</v>
      </c>
      <c r="M132" s="36"/>
    </row>
    <row r="133" spans="1:13" ht="47.25" hidden="1">
      <c r="A133" s="18" t="s">
        <v>164</v>
      </c>
      <c r="B133" s="29">
        <v>902</v>
      </c>
      <c r="C133" s="16" t="s">
        <v>23</v>
      </c>
      <c r="D133" s="16" t="s">
        <v>25</v>
      </c>
      <c r="E133" s="16" t="s">
        <v>165</v>
      </c>
      <c r="F133" s="16"/>
      <c r="G133" s="36">
        <f>G134</f>
        <v>0</v>
      </c>
      <c r="H133" s="36">
        <f t="shared" si="57"/>
        <v>0</v>
      </c>
      <c r="I133" s="36">
        <f t="shared" si="57"/>
        <v>0</v>
      </c>
      <c r="J133" s="37">
        <f t="shared" si="57"/>
        <v>0</v>
      </c>
      <c r="K133" s="37">
        <f t="shared" si="57"/>
        <v>0</v>
      </c>
      <c r="L133" s="36">
        <f t="shared" si="57"/>
        <v>0</v>
      </c>
      <c r="M133" s="36"/>
    </row>
    <row r="134" spans="1:13" ht="94.5" hidden="1">
      <c r="A134" s="18" t="s">
        <v>80</v>
      </c>
      <c r="B134" s="29">
        <v>902</v>
      </c>
      <c r="C134" s="16" t="s">
        <v>23</v>
      </c>
      <c r="D134" s="16" t="s">
        <v>25</v>
      </c>
      <c r="E134" s="16" t="s">
        <v>165</v>
      </c>
      <c r="F134" s="16" t="s">
        <v>81</v>
      </c>
      <c r="G134" s="36">
        <f>G135</f>
        <v>0</v>
      </c>
      <c r="H134" s="36">
        <f t="shared" si="57"/>
        <v>0</v>
      </c>
      <c r="I134" s="36">
        <f t="shared" si="57"/>
        <v>0</v>
      </c>
      <c r="J134" s="37">
        <f t="shared" si="57"/>
        <v>0</v>
      </c>
      <c r="K134" s="37">
        <f t="shared" si="57"/>
        <v>0</v>
      </c>
      <c r="L134" s="36">
        <f t="shared" si="57"/>
        <v>0</v>
      </c>
      <c r="M134" s="36"/>
    </row>
    <row r="135" spans="1:13" ht="47.25" hidden="1">
      <c r="A135" s="18" t="s">
        <v>82</v>
      </c>
      <c r="B135" s="29">
        <v>902</v>
      </c>
      <c r="C135" s="16" t="s">
        <v>23</v>
      </c>
      <c r="D135" s="16" t="s">
        <v>25</v>
      </c>
      <c r="E135" s="16" t="s">
        <v>165</v>
      </c>
      <c r="F135" s="16" t="s">
        <v>83</v>
      </c>
      <c r="G135" s="17"/>
      <c r="H135" s="17">
        <f>G135</f>
        <v>0</v>
      </c>
      <c r="I135" s="17"/>
      <c r="J135" s="47"/>
      <c r="K135" s="47"/>
      <c r="L135" s="17"/>
      <c r="M135" s="36" t="s">
        <v>138</v>
      </c>
    </row>
    <row r="136" spans="1:13" ht="31.5" hidden="1">
      <c r="A136" s="35" t="s">
        <v>166</v>
      </c>
      <c r="B136" s="20">
        <v>902</v>
      </c>
      <c r="C136" s="13" t="s">
        <v>23</v>
      </c>
      <c r="D136" s="13" t="s">
        <v>36</v>
      </c>
      <c r="E136" s="13"/>
      <c r="F136" s="13"/>
      <c r="G136" s="36">
        <f aca="true" t="shared" si="58" ref="G136:L139">G137</f>
        <v>0</v>
      </c>
      <c r="H136" s="36">
        <f t="shared" si="58"/>
        <v>0</v>
      </c>
      <c r="I136" s="36">
        <f t="shared" si="58"/>
        <v>0</v>
      </c>
      <c r="J136" s="37">
        <f t="shared" si="58"/>
        <v>22.3</v>
      </c>
      <c r="K136" s="37">
        <f t="shared" si="58"/>
        <v>22.3</v>
      </c>
      <c r="L136" s="36">
        <f t="shared" si="58"/>
        <v>0</v>
      </c>
      <c r="M136" s="36"/>
    </row>
    <row r="137" spans="1:13" ht="15.75" hidden="1">
      <c r="A137" s="18" t="s">
        <v>73</v>
      </c>
      <c r="B137" s="29">
        <v>902</v>
      </c>
      <c r="C137" s="16" t="s">
        <v>23</v>
      </c>
      <c r="D137" s="16" t="s">
        <v>36</v>
      </c>
      <c r="E137" s="16" t="s">
        <v>74</v>
      </c>
      <c r="F137" s="16"/>
      <c r="G137" s="36">
        <f t="shared" si="58"/>
        <v>0</v>
      </c>
      <c r="H137" s="36">
        <f t="shared" si="58"/>
        <v>0</v>
      </c>
      <c r="I137" s="36">
        <f t="shared" si="58"/>
        <v>0</v>
      </c>
      <c r="J137" s="37">
        <f t="shared" si="58"/>
        <v>22.3</v>
      </c>
      <c r="K137" s="37">
        <f t="shared" si="58"/>
        <v>22.3</v>
      </c>
      <c r="L137" s="36">
        <f t="shared" si="58"/>
        <v>0</v>
      </c>
      <c r="M137" s="36"/>
    </row>
    <row r="138" spans="1:13" ht="31.5" hidden="1">
      <c r="A138" s="18" t="s">
        <v>167</v>
      </c>
      <c r="B138" s="29">
        <v>902</v>
      </c>
      <c r="C138" s="16" t="s">
        <v>23</v>
      </c>
      <c r="D138" s="16" t="s">
        <v>36</v>
      </c>
      <c r="E138" s="16" t="s">
        <v>168</v>
      </c>
      <c r="F138" s="16"/>
      <c r="G138" s="36">
        <f t="shared" si="58"/>
        <v>0</v>
      </c>
      <c r="H138" s="36">
        <f t="shared" si="58"/>
        <v>0</v>
      </c>
      <c r="I138" s="36">
        <f t="shared" si="58"/>
        <v>0</v>
      </c>
      <c r="J138" s="37">
        <f t="shared" si="58"/>
        <v>22.3</v>
      </c>
      <c r="K138" s="37">
        <f t="shared" si="58"/>
        <v>22.3</v>
      </c>
      <c r="L138" s="36">
        <f t="shared" si="58"/>
        <v>0</v>
      </c>
      <c r="M138" s="174" t="s">
        <v>169</v>
      </c>
    </row>
    <row r="139" spans="1:13" ht="47.25" hidden="1">
      <c r="A139" s="18" t="s">
        <v>147</v>
      </c>
      <c r="B139" s="29">
        <v>902</v>
      </c>
      <c r="C139" s="16" t="s">
        <v>23</v>
      </c>
      <c r="D139" s="16" t="s">
        <v>36</v>
      </c>
      <c r="E139" s="16" t="s">
        <v>168</v>
      </c>
      <c r="F139" s="16" t="s">
        <v>85</v>
      </c>
      <c r="G139" s="36">
        <f t="shared" si="58"/>
        <v>0</v>
      </c>
      <c r="H139" s="36">
        <f t="shared" si="58"/>
        <v>0</v>
      </c>
      <c r="I139" s="36">
        <f t="shared" si="58"/>
        <v>0</v>
      </c>
      <c r="J139" s="37">
        <f t="shared" si="58"/>
        <v>22.3</v>
      </c>
      <c r="K139" s="37">
        <f t="shared" si="58"/>
        <v>22.3</v>
      </c>
      <c r="L139" s="36">
        <f t="shared" si="58"/>
        <v>0</v>
      </c>
      <c r="M139" s="175"/>
    </row>
    <row r="140" spans="1:13" ht="47.25" hidden="1">
      <c r="A140" s="18" t="s">
        <v>86</v>
      </c>
      <c r="B140" s="29">
        <v>902</v>
      </c>
      <c r="C140" s="16" t="s">
        <v>23</v>
      </c>
      <c r="D140" s="16" t="s">
        <v>36</v>
      </c>
      <c r="E140" s="16" t="s">
        <v>168</v>
      </c>
      <c r="F140" s="16" t="s">
        <v>87</v>
      </c>
      <c r="G140" s="36">
        <v>0</v>
      </c>
      <c r="H140" s="36">
        <f>G140</f>
        <v>0</v>
      </c>
      <c r="I140" s="36">
        <v>0</v>
      </c>
      <c r="J140" s="37">
        <v>22.3</v>
      </c>
      <c r="K140" s="37">
        <v>22.3</v>
      </c>
      <c r="L140" s="36"/>
      <c r="M140" s="176"/>
    </row>
    <row r="141" spans="1:13" ht="31.5">
      <c r="A141" s="35" t="s">
        <v>3</v>
      </c>
      <c r="B141" s="20">
        <v>902</v>
      </c>
      <c r="C141" s="13" t="s">
        <v>25</v>
      </c>
      <c r="D141" s="13"/>
      <c r="E141" s="13"/>
      <c r="F141" s="13"/>
      <c r="G141" s="33">
        <f aca="true" t="shared" si="59" ref="G141:L143">G142</f>
        <v>6829.049999999999</v>
      </c>
      <c r="H141" s="33">
        <f t="shared" si="59"/>
        <v>6829.049999999999</v>
      </c>
      <c r="I141" s="33">
        <f t="shared" si="59"/>
        <v>6699.4</v>
      </c>
      <c r="J141" s="34">
        <f t="shared" si="59"/>
        <v>9003.5</v>
      </c>
      <c r="K141" s="34">
        <f t="shared" si="59"/>
        <v>9003.5</v>
      </c>
      <c r="L141" s="33">
        <f t="shared" si="59"/>
        <v>6699.35</v>
      </c>
      <c r="M141" s="33"/>
    </row>
    <row r="142" spans="1:13" ht="63">
      <c r="A142" s="35" t="s">
        <v>35</v>
      </c>
      <c r="B142" s="20">
        <v>902</v>
      </c>
      <c r="C142" s="13" t="s">
        <v>25</v>
      </c>
      <c r="D142" s="13" t="s">
        <v>36</v>
      </c>
      <c r="E142" s="16"/>
      <c r="F142" s="16"/>
      <c r="G142" s="33">
        <f t="shared" si="59"/>
        <v>6829.049999999999</v>
      </c>
      <c r="H142" s="33">
        <f t="shared" si="59"/>
        <v>6829.049999999999</v>
      </c>
      <c r="I142" s="33">
        <f t="shared" si="59"/>
        <v>6699.4</v>
      </c>
      <c r="J142" s="34">
        <f t="shared" si="59"/>
        <v>9003.5</v>
      </c>
      <c r="K142" s="34">
        <f t="shared" si="59"/>
        <v>9003.5</v>
      </c>
      <c r="L142" s="33">
        <f t="shared" si="59"/>
        <v>6699.35</v>
      </c>
      <c r="M142" s="33"/>
    </row>
    <row r="143" spans="1:13" ht="15.75">
      <c r="A143" s="18" t="s">
        <v>73</v>
      </c>
      <c r="B143" s="29">
        <v>902</v>
      </c>
      <c r="C143" s="16" t="s">
        <v>25</v>
      </c>
      <c r="D143" s="16" t="s">
        <v>36</v>
      </c>
      <c r="E143" s="16" t="s">
        <v>74</v>
      </c>
      <c r="F143" s="16"/>
      <c r="G143" s="36">
        <f>G144</f>
        <v>6829.049999999999</v>
      </c>
      <c r="H143" s="36">
        <f t="shared" si="59"/>
        <v>6829.049999999999</v>
      </c>
      <c r="I143" s="36">
        <f t="shared" si="59"/>
        <v>6699.4</v>
      </c>
      <c r="J143" s="37">
        <f t="shared" si="59"/>
        <v>9003.5</v>
      </c>
      <c r="K143" s="37">
        <f t="shared" si="59"/>
        <v>9003.5</v>
      </c>
      <c r="L143" s="36">
        <f t="shared" si="59"/>
        <v>6699.35</v>
      </c>
      <c r="M143" s="36"/>
    </row>
    <row r="144" spans="1:13" ht="15.75">
      <c r="A144" s="18" t="s">
        <v>93</v>
      </c>
      <c r="B144" s="29">
        <v>902</v>
      </c>
      <c r="C144" s="16" t="s">
        <v>25</v>
      </c>
      <c r="D144" s="16" t="s">
        <v>36</v>
      </c>
      <c r="E144" s="16" t="s">
        <v>94</v>
      </c>
      <c r="F144" s="16"/>
      <c r="G144" s="36">
        <f aca="true" t="shared" si="60" ref="G144:L144">G145+G151+G148+G156</f>
        <v>6829.049999999999</v>
      </c>
      <c r="H144" s="36">
        <f t="shared" si="60"/>
        <v>6829.049999999999</v>
      </c>
      <c r="I144" s="36">
        <f t="shared" si="60"/>
        <v>6699.4</v>
      </c>
      <c r="J144" s="37">
        <f t="shared" si="60"/>
        <v>9003.5</v>
      </c>
      <c r="K144" s="37">
        <f t="shared" si="60"/>
        <v>9003.5</v>
      </c>
      <c r="L144" s="36">
        <f t="shared" si="60"/>
        <v>6699.35</v>
      </c>
      <c r="M144" s="36"/>
    </row>
    <row r="145" spans="1:13" ht="47.25">
      <c r="A145" s="18" t="s">
        <v>170</v>
      </c>
      <c r="B145" s="29">
        <v>902</v>
      </c>
      <c r="C145" s="16" t="s">
        <v>25</v>
      </c>
      <c r="D145" s="16" t="s">
        <v>36</v>
      </c>
      <c r="E145" s="16" t="s">
        <v>171</v>
      </c>
      <c r="F145" s="16"/>
      <c r="G145" s="36">
        <f aca="true" t="shared" si="61" ref="G145:L146">G146</f>
        <v>1908.35</v>
      </c>
      <c r="H145" s="36">
        <f t="shared" si="61"/>
        <v>1908.35</v>
      </c>
      <c r="I145" s="36">
        <f t="shared" si="61"/>
        <v>1908.4</v>
      </c>
      <c r="J145" s="37">
        <f t="shared" si="61"/>
        <v>4062.5</v>
      </c>
      <c r="K145" s="37">
        <f t="shared" si="61"/>
        <v>4062.5</v>
      </c>
      <c r="L145" s="36">
        <f t="shared" si="61"/>
        <v>1908.35</v>
      </c>
      <c r="M145" s="174" t="s">
        <v>172</v>
      </c>
    </row>
    <row r="146" spans="1:13" ht="47.25">
      <c r="A146" s="18" t="s">
        <v>147</v>
      </c>
      <c r="B146" s="29">
        <v>902</v>
      </c>
      <c r="C146" s="16" t="s">
        <v>25</v>
      </c>
      <c r="D146" s="16" t="s">
        <v>36</v>
      </c>
      <c r="E146" s="16" t="s">
        <v>171</v>
      </c>
      <c r="F146" s="16" t="s">
        <v>85</v>
      </c>
      <c r="G146" s="36">
        <f t="shared" si="61"/>
        <v>1908.35</v>
      </c>
      <c r="H146" s="36">
        <f t="shared" si="61"/>
        <v>1908.35</v>
      </c>
      <c r="I146" s="36">
        <f t="shared" si="61"/>
        <v>1908.4</v>
      </c>
      <c r="J146" s="37">
        <f t="shared" si="61"/>
        <v>4062.5</v>
      </c>
      <c r="K146" s="37">
        <f t="shared" si="61"/>
        <v>4062.5</v>
      </c>
      <c r="L146" s="36">
        <f t="shared" si="61"/>
        <v>1908.35</v>
      </c>
      <c r="M146" s="175"/>
    </row>
    <row r="147" spans="1:13" ht="47.25">
      <c r="A147" s="18" t="s">
        <v>86</v>
      </c>
      <c r="B147" s="29">
        <v>902</v>
      </c>
      <c r="C147" s="16" t="s">
        <v>25</v>
      </c>
      <c r="D147" s="16" t="s">
        <v>36</v>
      </c>
      <c r="E147" s="16" t="s">
        <v>171</v>
      </c>
      <c r="F147" s="16" t="s">
        <v>87</v>
      </c>
      <c r="G147" s="48">
        <v>1908.35</v>
      </c>
      <c r="H147" s="48">
        <f>G147</f>
        <v>1908.35</v>
      </c>
      <c r="I147" s="48">
        <v>1908.4</v>
      </c>
      <c r="J147" s="49">
        <f>3881.9+180.6</f>
        <v>4062.5</v>
      </c>
      <c r="K147" s="49">
        <f>J147</f>
        <v>4062.5</v>
      </c>
      <c r="L147" s="48">
        <f>G147</f>
        <v>1908.35</v>
      </c>
      <c r="M147" s="176"/>
    </row>
    <row r="148" spans="1:13" ht="15.75" hidden="1">
      <c r="A148" s="18" t="s">
        <v>173</v>
      </c>
      <c r="B148" s="29">
        <v>902</v>
      </c>
      <c r="C148" s="16" t="s">
        <v>25</v>
      </c>
      <c r="D148" s="16" t="s">
        <v>36</v>
      </c>
      <c r="E148" s="16" t="s">
        <v>174</v>
      </c>
      <c r="F148" s="16"/>
      <c r="G148" s="36">
        <f aca="true" t="shared" si="62" ref="G148:L149">G149</f>
        <v>0</v>
      </c>
      <c r="H148" s="36">
        <f t="shared" si="62"/>
        <v>0</v>
      </c>
      <c r="I148" s="36">
        <f t="shared" si="62"/>
        <v>0</v>
      </c>
      <c r="J148" s="37">
        <f t="shared" si="62"/>
        <v>150</v>
      </c>
      <c r="K148" s="37">
        <f t="shared" si="62"/>
        <v>150</v>
      </c>
      <c r="L148" s="36">
        <f t="shared" si="62"/>
        <v>0</v>
      </c>
      <c r="M148" s="174" t="s">
        <v>175</v>
      </c>
    </row>
    <row r="149" spans="1:13" ht="47.25" hidden="1">
      <c r="A149" s="18" t="s">
        <v>147</v>
      </c>
      <c r="B149" s="29">
        <v>902</v>
      </c>
      <c r="C149" s="16" t="s">
        <v>25</v>
      </c>
      <c r="D149" s="16" t="s">
        <v>36</v>
      </c>
      <c r="E149" s="16" t="s">
        <v>174</v>
      </c>
      <c r="F149" s="16" t="s">
        <v>85</v>
      </c>
      <c r="G149" s="36">
        <f t="shared" si="62"/>
        <v>0</v>
      </c>
      <c r="H149" s="36">
        <f t="shared" si="62"/>
        <v>0</v>
      </c>
      <c r="I149" s="36">
        <f t="shared" si="62"/>
        <v>0</v>
      </c>
      <c r="J149" s="37">
        <f t="shared" si="62"/>
        <v>150</v>
      </c>
      <c r="K149" s="37">
        <f t="shared" si="62"/>
        <v>150</v>
      </c>
      <c r="L149" s="36">
        <f t="shared" si="62"/>
        <v>0</v>
      </c>
      <c r="M149" s="175"/>
    </row>
    <row r="150" spans="1:13" ht="47.25" hidden="1">
      <c r="A150" s="18" t="s">
        <v>86</v>
      </c>
      <c r="B150" s="29">
        <v>902</v>
      </c>
      <c r="C150" s="16" t="s">
        <v>25</v>
      </c>
      <c r="D150" s="16" t="s">
        <v>36</v>
      </c>
      <c r="E150" s="16" t="s">
        <v>174</v>
      </c>
      <c r="F150" s="16" t="s">
        <v>87</v>
      </c>
      <c r="G150" s="36">
        <v>0</v>
      </c>
      <c r="H150" s="36">
        <f>G150</f>
        <v>0</v>
      </c>
      <c r="I150" s="36">
        <v>0</v>
      </c>
      <c r="J150" s="37">
        <v>150</v>
      </c>
      <c r="K150" s="37">
        <v>150</v>
      </c>
      <c r="L150" s="36">
        <v>0</v>
      </c>
      <c r="M150" s="176"/>
    </row>
    <row r="151" spans="1:13" ht="31.5">
      <c r="A151" s="18" t="s">
        <v>176</v>
      </c>
      <c r="B151" s="29">
        <v>902</v>
      </c>
      <c r="C151" s="16" t="s">
        <v>25</v>
      </c>
      <c r="D151" s="16" t="s">
        <v>36</v>
      </c>
      <c r="E151" s="16" t="s">
        <v>177</v>
      </c>
      <c r="F151" s="16"/>
      <c r="G151" s="36">
        <f aca="true" t="shared" si="63" ref="G151:L151">G152+G154</f>
        <v>4820.7</v>
      </c>
      <c r="H151" s="36">
        <f t="shared" si="63"/>
        <v>4820.7</v>
      </c>
      <c r="I151" s="36">
        <f t="shared" si="63"/>
        <v>4791</v>
      </c>
      <c r="J151" s="37">
        <f t="shared" si="63"/>
        <v>4791</v>
      </c>
      <c r="K151" s="37">
        <f t="shared" si="63"/>
        <v>4791</v>
      </c>
      <c r="L151" s="36">
        <f t="shared" si="63"/>
        <v>4791</v>
      </c>
      <c r="M151" s="174" t="s">
        <v>178</v>
      </c>
    </row>
    <row r="152" spans="1:13" ht="94.5">
      <c r="A152" s="18" t="s">
        <v>80</v>
      </c>
      <c r="B152" s="29">
        <v>902</v>
      </c>
      <c r="C152" s="16" t="s">
        <v>25</v>
      </c>
      <c r="D152" s="16" t="s">
        <v>36</v>
      </c>
      <c r="E152" s="16" t="s">
        <v>177</v>
      </c>
      <c r="F152" s="16" t="s">
        <v>81</v>
      </c>
      <c r="G152" s="36">
        <f aca="true" t="shared" si="64" ref="G152:L152">G153</f>
        <v>4586.3</v>
      </c>
      <c r="H152" s="36">
        <f t="shared" si="64"/>
        <v>4586.3</v>
      </c>
      <c r="I152" s="36">
        <f t="shared" si="64"/>
        <v>4586.3</v>
      </c>
      <c r="J152" s="37">
        <f t="shared" si="64"/>
        <v>4586.3</v>
      </c>
      <c r="K152" s="37">
        <f t="shared" si="64"/>
        <v>4586.3</v>
      </c>
      <c r="L152" s="36">
        <f t="shared" si="64"/>
        <v>4586.3</v>
      </c>
      <c r="M152" s="175"/>
    </row>
    <row r="153" spans="1:13" ht="31.5">
      <c r="A153" s="18" t="s">
        <v>82</v>
      </c>
      <c r="B153" s="29">
        <v>902</v>
      </c>
      <c r="C153" s="16" t="s">
        <v>25</v>
      </c>
      <c r="D153" s="16" t="s">
        <v>36</v>
      </c>
      <c r="E153" s="16" t="s">
        <v>177</v>
      </c>
      <c r="F153" s="16" t="s">
        <v>83</v>
      </c>
      <c r="G153" s="17">
        <v>4586.3</v>
      </c>
      <c r="H153" s="17">
        <f>G153</f>
        <v>4586.3</v>
      </c>
      <c r="I153" s="17">
        <v>4586.3</v>
      </c>
      <c r="J153" s="39">
        <f>I153</f>
        <v>4586.3</v>
      </c>
      <c r="K153" s="39">
        <f>J153</f>
        <v>4586.3</v>
      </c>
      <c r="L153" s="17">
        <f>G153</f>
        <v>4586.3</v>
      </c>
      <c r="M153" s="175"/>
    </row>
    <row r="154" spans="1:13" ht="47.25">
      <c r="A154" s="18" t="s">
        <v>147</v>
      </c>
      <c r="B154" s="29">
        <v>902</v>
      </c>
      <c r="C154" s="16" t="s">
        <v>25</v>
      </c>
      <c r="D154" s="16" t="s">
        <v>36</v>
      </c>
      <c r="E154" s="16" t="s">
        <v>177</v>
      </c>
      <c r="F154" s="16" t="s">
        <v>85</v>
      </c>
      <c r="G154" s="36">
        <f aca="true" t="shared" si="65" ref="G154:L154">G155</f>
        <v>234.4</v>
      </c>
      <c r="H154" s="36">
        <f t="shared" si="65"/>
        <v>234.4</v>
      </c>
      <c r="I154" s="36">
        <f t="shared" si="65"/>
        <v>204.7</v>
      </c>
      <c r="J154" s="37">
        <f t="shared" si="65"/>
        <v>204.7</v>
      </c>
      <c r="K154" s="37">
        <f t="shared" si="65"/>
        <v>204.7</v>
      </c>
      <c r="L154" s="36">
        <f t="shared" si="65"/>
        <v>204.7</v>
      </c>
      <c r="M154" s="175"/>
    </row>
    <row r="155" spans="1:13" ht="47.25">
      <c r="A155" s="18" t="s">
        <v>86</v>
      </c>
      <c r="B155" s="29">
        <v>902</v>
      </c>
      <c r="C155" s="16" t="s">
        <v>25</v>
      </c>
      <c r="D155" s="16" t="s">
        <v>36</v>
      </c>
      <c r="E155" s="16" t="s">
        <v>177</v>
      </c>
      <c r="F155" s="16" t="s">
        <v>87</v>
      </c>
      <c r="G155" s="17">
        <v>234.4</v>
      </c>
      <c r="H155" s="17">
        <f>G155</f>
        <v>234.4</v>
      </c>
      <c r="I155" s="17">
        <v>204.7</v>
      </c>
      <c r="J155" s="39">
        <f>I155</f>
        <v>204.7</v>
      </c>
      <c r="K155" s="39">
        <f>J155</f>
        <v>204.7</v>
      </c>
      <c r="L155" s="17">
        <f>I155</f>
        <v>204.7</v>
      </c>
      <c r="M155" s="176"/>
    </row>
    <row r="156" spans="1:13" ht="15.75" hidden="1">
      <c r="A156" s="18" t="s">
        <v>179</v>
      </c>
      <c r="B156" s="29">
        <v>902</v>
      </c>
      <c r="C156" s="16" t="s">
        <v>25</v>
      </c>
      <c r="D156" s="16" t="s">
        <v>36</v>
      </c>
      <c r="E156" s="16" t="s">
        <v>180</v>
      </c>
      <c r="F156" s="16"/>
      <c r="G156" s="36">
        <f aca="true" t="shared" si="66" ref="G156:L157">G157</f>
        <v>100</v>
      </c>
      <c r="H156" s="17">
        <f t="shared" si="66"/>
        <v>100</v>
      </c>
      <c r="I156" s="17">
        <f t="shared" si="66"/>
        <v>0</v>
      </c>
      <c r="J156" s="39">
        <f t="shared" si="66"/>
        <v>0</v>
      </c>
      <c r="K156" s="39">
        <f t="shared" si="66"/>
        <v>0</v>
      </c>
      <c r="L156" s="17">
        <f t="shared" si="66"/>
        <v>0</v>
      </c>
      <c r="M156" s="174" t="s">
        <v>181</v>
      </c>
    </row>
    <row r="157" spans="1:13" ht="47.25" hidden="1">
      <c r="A157" s="18" t="s">
        <v>147</v>
      </c>
      <c r="B157" s="29">
        <v>902</v>
      </c>
      <c r="C157" s="16" t="s">
        <v>25</v>
      </c>
      <c r="D157" s="16" t="s">
        <v>36</v>
      </c>
      <c r="E157" s="16" t="s">
        <v>180</v>
      </c>
      <c r="F157" s="16" t="s">
        <v>85</v>
      </c>
      <c r="G157" s="36">
        <f t="shared" si="66"/>
        <v>100</v>
      </c>
      <c r="H157" s="17">
        <f t="shared" si="66"/>
        <v>100</v>
      </c>
      <c r="I157" s="17">
        <f t="shared" si="66"/>
        <v>0</v>
      </c>
      <c r="J157" s="39">
        <f t="shared" si="66"/>
        <v>0</v>
      </c>
      <c r="K157" s="39">
        <f t="shared" si="66"/>
        <v>0</v>
      </c>
      <c r="L157" s="17">
        <f t="shared" si="66"/>
        <v>0</v>
      </c>
      <c r="M157" s="175"/>
    </row>
    <row r="158" spans="1:13" ht="47.25" hidden="1">
      <c r="A158" s="18" t="s">
        <v>86</v>
      </c>
      <c r="B158" s="29">
        <v>902</v>
      </c>
      <c r="C158" s="16" t="s">
        <v>25</v>
      </c>
      <c r="D158" s="16" t="s">
        <v>36</v>
      </c>
      <c r="E158" s="16" t="s">
        <v>180</v>
      </c>
      <c r="F158" s="16" t="s">
        <v>87</v>
      </c>
      <c r="G158" s="36">
        <v>100</v>
      </c>
      <c r="H158" s="17">
        <f>G158</f>
        <v>100</v>
      </c>
      <c r="I158" s="17">
        <v>0</v>
      </c>
      <c r="J158" s="39">
        <v>0</v>
      </c>
      <c r="K158" s="39">
        <v>0</v>
      </c>
      <c r="L158" s="17">
        <v>0</v>
      </c>
      <c r="M158" s="176"/>
    </row>
    <row r="159" spans="1:13" ht="15.75">
      <c r="A159" s="35" t="s">
        <v>4</v>
      </c>
      <c r="B159" s="20">
        <v>902</v>
      </c>
      <c r="C159" s="13" t="s">
        <v>27</v>
      </c>
      <c r="D159" s="13"/>
      <c r="E159" s="13"/>
      <c r="F159" s="16"/>
      <c r="G159" s="33">
        <f aca="true" t="shared" si="67" ref="G159:L159">G166+G160</f>
        <v>1593.7</v>
      </c>
      <c r="H159" s="33">
        <f t="shared" si="67"/>
        <v>1593.7</v>
      </c>
      <c r="I159" s="33">
        <f t="shared" si="67"/>
        <v>1404.8</v>
      </c>
      <c r="J159" s="34">
        <f t="shared" si="67"/>
        <v>1404.8</v>
      </c>
      <c r="K159" s="34">
        <f t="shared" si="67"/>
        <v>1404.8</v>
      </c>
      <c r="L159" s="33">
        <f t="shared" si="67"/>
        <v>1404.8</v>
      </c>
      <c r="M159" s="33"/>
    </row>
    <row r="160" spans="1:13" ht="15.75" hidden="1">
      <c r="A160" s="35" t="s">
        <v>37</v>
      </c>
      <c r="B160" s="20">
        <v>902</v>
      </c>
      <c r="C160" s="13" t="s">
        <v>27</v>
      </c>
      <c r="D160" s="13" t="s">
        <v>38</v>
      </c>
      <c r="E160" s="13"/>
      <c r="F160" s="16"/>
      <c r="G160" s="33">
        <f aca="true" t="shared" si="68" ref="G160:L164">G161</f>
        <v>188.9</v>
      </c>
      <c r="H160" s="33">
        <f t="shared" si="68"/>
        <v>188.9</v>
      </c>
      <c r="I160" s="33">
        <f t="shared" si="68"/>
        <v>0</v>
      </c>
      <c r="J160" s="34">
        <f t="shared" si="68"/>
        <v>0</v>
      </c>
      <c r="K160" s="34">
        <f t="shared" si="68"/>
        <v>0</v>
      </c>
      <c r="L160" s="33">
        <f t="shared" si="68"/>
        <v>0</v>
      </c>
      <c r="M160" s="33"/>
    </row>
    <row r="161" spans="1:13" ht="15.75" hidden="1">
      <c r="A161" s="18" t="s">
        <v>73</v>
      </c>
      <c r="B161" s="29">
        <v>902</v>
      </c>
      <c r="C161" s="16" t="s">
        <v>27</v>
      </c>
      <c r="D161" s="16" t="s">
        <v>38</v>
      </c>
      <c r="E161" s="16" t="s">
        <v>74</v>
      </c>
      <c r="F161" s="16"/>
      <c r="G161" s="36">
        <f t="shared" si="68"/>
        <v>188.9</v>
      </c>
      <c r="H161" s="36">
        <f t="shared" si="68"/>
        <v>188.9</v>
      </c>
      <c r="I161" s="36">
        <f t="shared" si="68"/>
        <v>0</v>
      </c>
      <c r="J161" s="37">
        <f t="shared" si="68"/>
        <v>0</v>
      </c>
      <c r="K161" s="37">
        <f t="shared" si="68"/>
        <v>0</v>
      </c>
      <c r="L161" s="36">
        <f t="shared" si="68"/>
        <v>0</v>
      </c>
      <c r="M161" s="33"/>
    </row>
    <row r="162" spans="1:13" ht="31.5" hidden="1">
      <c r="A162" s="18" t="s">
        <v>131</v>
      </c>
      <c r="B162" s="29">
        <v>902</v>
      </c>
      <c r="C162" s="16" t="s">
        <v>27</v>
      </c>
      <c r="D162" s="16" t="s">
        <v>38</v>
      </c>
      <c r="E162" s="16" t="s">
        <v>132</v>
      </c>
      <c r="F162" s="16"/>
      <c r="G162" s="36">
        <f t="shared" si="68"/>
        <v>188.9</v>
      </c>
      <c r="H162" s="36">
        <f t="shared" si="68"/>
        <v>188.9</v>
      </c>
      <c r="I162" s="36">
        <f t="shared" si="68"/>
        <v>0</v>
      </c>
      <c r="J162" s="37">
        <f t="shared" si="68"/>
        <v>0</v>
      </c>
      <c r="K162" s="37">
        <f t="shared" si="68"/>
        <v>0</v>
      </c>
      <c r="L162" s="36">
        <f t="shared" si="68"/>
        <v>0</v>
      </c>
      <c r="M162" s="33"/>
    </row>
    <row r="163" spans="1:13" ht="31.5" hidden="1">
      <c r="A163" s="18" t="s">
        <v>182</v>
      </c>
      <c r="B163" s="29">
        <v>902</v>
      </c>
      <c r="C163" s="16" t="s">
        <v>27</v>
      </c>
      <c r="D163" s="16" t="s">
        <v>38</v>
      </c>
      <c r="E163" s="16" t="s">
        <v>183</v>
      </c>
      <c r="F163" s="16"/>
      <c r="G163" s="36">
        <f t="shared" si="68"/>
        <v>188.9</v>
      </c>
      <c r="H163" s="36">
        <f t="shared" si="68"/>
        <v>188.9</v>
      </c>
      <c r="I163" s="36">
        <f t="shared" si="68"/>
        <v>0</v>
      </c>
      <c r="J163" s="37">
        <f t="shared" si="68"/>
        <v>0</v>
      </c>
      <c r="K163" s="37">
        <f t="shared" si="68"/>
        <v>0</v>
      </c>
      <c r="L163" s="36">
        <f t="shared" si="68"/>
        <v>0</v>
      </c>
      <c r="M163" s="33"/>
    </row>
    <row r="164" spans="1:13" ht="47.25" hidden="1">
      <c r="A164" s="18" t="s">
        <v>147</v>
      </c>
      <c r="B164" s="29">
        <v>902</v>
      </c>
      <c r="C164" s="16" t="s">
        <v>27</v>
      </c>
      <c r="D164" s="16" t="s">
        <v>38</v>
      </c>
      <c r="E164" s="16" t="s">
        <v>183</v>
      </c>
      <c r="F164" s="16" t="s">
        <v>85</v>
      </c>
      <c r="G164" s="36">
        <f t="shared" si="68"/>
        <v>188.9</v>
      </c>
      <c r="H164" s="36">
        <f t="shared" si="68"/>
        <v>188.9</v>
      </c>
      <c r="I164" s="36">
        <f t="shared" si="68"/>
        <v>0</v>
      </c>
      <c r="J164" s="37">
        <f t="shared" si="68"/>
        <v>0</v>
      </c>
      <c r="K164" s="37">
        <f t="shared" si="68"/>
        <v>0</v>
      </c>
      <c r="L164" s="36">
        <f t="shared" si="68"/>
        <v>0</v>
      </c>
      <c r="M164" s="33"/>
    </row>
    <row r="165" spans="1:13" ht="47.25" hidden="1">
      <c r="A165" s="18" t="s">
        <v>86</v>
      </c>
      <c r="B165" s="29">
        <v>902</v>
      </c>
      <c r="C165" s="16" t="s">
        <v>27</v>
      </c>
      <c r="D165" s="16" t="s">
        <v>38</v>
      </c>
      <c r="E165" s="16" t="s">
        <v>183</v>
      </c>
      <c r="F165" s="16" t="s">
        <v>87</v>
      </c>
      <c r="G165" s="36">
        <v>188.9</v>
      </c>
      <c r="H165" s="36">
        <f>G165</f>
        <v>188.9</v>
      </c>
      <c r="I165" s="36">
        <v>0</v>
      </c>
      <c r="J165" s="45">
        <v>0</v>
      </c>
      <c r="K165" s="45">
        <v>0</v>
      </c>
      <c r="L165" s="36">
        <v>0</v>
      </c>
      <c r="M165" s="36" t="s">
        <v>135</v>
      </c>
    </row>
    <row r="166" spans="1:13" ht="31.5">
      <c r="A166" s="35" t="s">
        <v>42</v>
      </c>
      <c r="B166" s="20">
        <v>902</v>
      </c>
      <c r="C166" s="13" t="s">
        <v>27</v>
      </c>
      <c r="D166" s="13" t="s">
        <v>43</v>
      </c>
      <c r="E166" s="13"/>
      <c r="F166" s="13"/>
      <c r="G166" s="33">
        <f aca="true" t="shared" si="69" ref="G166:L167">G167</f>
        <v>1404.8</v>
      </c>
      <c r="H166" s="33">
        <f t="shared" si="69"/>
        <v>1404.8</v>
      </c>
      <c r="I166" s="33">
        <f t="shared" si="69"/>
        <v>1404.8</v>
      </c>
      <c r="J166" s="34">
        <f t="shared" si="69"/>
        <v>1404.8</v>
      </c>
      <c r="K166" s="34">
        <f t="shared" si="69"/>
        <v>1404.8</v>
      </c>
      <c r="L166" s="33">
        <f t="shared" si="69"/>
        <v>1404.8</v>
      </c>
      <c r="M166" s="33"/>
    </row>
    <row r="167" spans="1:13" ht="15.75">
      <c r="A167" s="18" t="s">
        <v>73</v>
      </c>
      <c r="B167" s="29">
        <v>902</v>
      </c>
      <c r="C167" s="16" t="s">
        <v>27</v>
      </c>
      <c r="D167" s="16" t="s">
        <v>43</v>
      </c>
      <c r="E167" s="16" t="s">
        <v>74</v>
      </c>
      <c r="F167" s="13"/>
      <c r="G167" s="36">
        <f t="shared" si="69"/>
        <v>1404.8</v>
      </c>
      <c r="H167" s="36">
        <f t="shared" si="69"/>
        <v>1404.8</v>
      </c>
      <c r="I167" s="36">
        <f t="shared" si="69"/>
        <v>1404.8</v>
      </c>
      <c r="J167" s="37">
        <f t="shared" si="69"/>
        <v>1404.8</v>
      </c>
      <c r="K167" s="37">
        <f t="shared" si="69"/>
        <v>1404.8</v>
      </c>
      <c r="L167" s="36">
        <f t="shared" si="69"/>
        <v>1404.8</v>
      </c>
      <c r="M167" s="36"/>
    </row>
    <row r="168" spans="1:13" ht="31.5">
      <c r="A168" s="18" t="s">
        <v>131</v>
      </c>
      <c r="B168" s="29">
        <v>902</v>
      </c>
      <c r="C168" s="16" t="s">
        <v>27</v>
      </c>
      <c r="D168" s="16" t="s">
        <v>43</v>
      </c>
      <c r="E168" s="16" t="s">
        <v>132</v>
      </c>
      <c r="F168" s="13"/>
      <c r="G168" s="36">
        <f aca="true" t="shared" si="70" ref="G168:L168">G169+G172</f>
        <v>1404.8</v>
      </c>
      <c r="H168" s="36">
        <f t="shared" si="70"/>
        <v>1404.8</v>
      </c>
      <c r="I168" s="36">
        <f t="shared" si="70"/>
        <v>1404.8</v>
      </c>
      <c r="J168" s="37">
        <f t="shared" si="70"/>
        <v>1404.8</v>
      </c>
      <c r="K168" s="37">
        <f t="shared" si="70"/>
        <v>1404.8</v>
      </c>
      <c r="L168" s="36">
        <f t="shared" si="70"/>
        <v>1404.8</v>
      </c>
      <c r="M168" s="36"/>
    </row>
    <row r="169" spans="1:13" ht="47.25" hidden="1">
      <c r="A169" s="18" t="s">
        <v>184</v>
      </c>
      <c r="B169" s="29">
        <v>902</v>
      </c>
      <c r="C169" s="16" t="s">
        <v>27</v>
      </c>
      <c r="D169" s="16" t="s">
        <v>43</v>
      </c>
      <c r="E169" s="16" t="s">
        <v>185</v>
      </c>
      <c r="F169" s="13"/>
      <c r="G169" s="36">
        <f aca="true" t="shared" si="71" ref="G169:L170">G170</f>
        <v>0</v>
      </c>
      <c r="H169" s="36">
        <f t="shared" si="71"/>
        <v>0</v>
      </c>
      <c r="I169" s="36">
        <f t="shared" si="71"/>
        <v>0</v>
      </c>
      <c r="J169" s="37">
        <f t="shared" si="71"/>
        <v>0</v>
      </c>
      <c r="K169" s="37">
        <f t="shared" si="71"/>
        <v>0</v>
      </c>
      <c r="L169" s="36">
        <f t="shared" si="71"/>
        <v>0</v>
      </c>
      <c r="M169" s="36"/>
    </row>
    <row r="170" spans="1:13" ht="24.75" customHeight="1" hidden="1">
      <c r="A170" s="18" t="s">
        <v>88</v>
      </c>
      <c r="B170" s="29">
        <v>902</v>
      </c>
      <c r="C170" s="16" t="s">
        <v>27</v>
      </c>
      <c r="D170" s="16" t="s">
        <v>43</v>
      </c>
      <c r="E170" s="16" t="s">
        <v>185</v>
      </c>
      <c r="F170" s="16" t="s">
        <v>97</v>
      </c>
      <c r="G170" s="36">
        <f t="shared" si="71"/>
        <v>0</v>
      </c>
      <c r="H170" s="36">
        <f t="shared" si="71"/>
        <v>0</v>
      </c>
      <c r="I170" s="36">
        <f t="shared" si="71"/>
        <v>0</v>
      </c>
      <c r="J170" s="37">
        <f t="shared" si="71"/>
        <v>0</v>
      </c>
      <c r="K170" s="37">
        <f t="shared" si="71"/>
        <v>0</v>
      </c>
      <c r="L170" s="36">
        <f t="shared" si="71"/>
        <v>0</v>
      </c>
      <c r="M170" s="36"/>
    </row>
    <row r="171" spans="1:13" ht="63" hidden="1">
      <c r="A171" s="18" t="s">
        <v>130</v>
      </c>
      <c r="B171" s="29">
        <v>902</v>
      </c>
      <c r="C171" s="16" t="s">
        <v>27</v>
      </c>
      <c r="D171" s="16" t="s">
        <v>43</v>
      </c>
      <c r="E171" s="16" t="s">
        <v>185</v>
      </c>
      <c r="F171" s="16" t="s">
        <v>112</v>
      </c>
      <c r="G171" s="36">
        <v>0</v>
      </c>
      <c r="H171" s="36">
        <v>0</v>
      </c>
      <c r="I171" s="36">
        <f>G171</f>
        <v>0</v>
      </c>
      <c r="J171" s="45">
        <f>I171</f>
        <v>0</v>
      </c>
      <c r="K171" s="45">
        <f>J171</f>
        <v>0</v>
      </c>
      <c r="L171" s="36">
        <f>I171</f>
        <v>0</v>
      </c>
      <c r="M171" s="36" t="s">
        <v>138</v>
      </c>
    </row>
    <row r="172" spans="1:13" ht="78.75">
      <c r="A172" s="15" t="s">
        <v>186</v>
      </c>
      <c r="B172" s="29">
        <v>902</v>
      </c>
      <c r="C172" s="16" t="s">
        <v>27</v>
      </c>
      <c r="D172" s="16" t="s">
        <v>43</v>
      </c>
      <c r="E172" s="16" t="s">
        <v>187</v>
      </c>
      <c r="F172" s="16"/>
      <c r="G172" s="36">
        <f aca="true" t="shared" si="72" ref="G172:L172">G173+G175</f>
        <v>1404.8</v>
      </c>
      <c r="H172" s="36">
        <f t="shared" si="72"/>
        <v>1404.8</v>
      </c>
      <c r="I172" s="36">
        <f t="shared" si="72"/>
        <v>1404.8</v>
      </c>
      <c r="J172" s="37">
        <f t="shared" si="72"/>
        <v>1404.8</v>
      </c>
      <c r="K172" s="37">
        <f t="shared" si="72"/>
        <v>1404.8</v>
      </c>
      <c r="L172" s="36">
        <f t="shared" si="72"/>
        <v>1404.8</v>
      </c>
      <c r="M172" s="36"/>
    </row>
    <row r="173" spans="1:13" ht="94.5">
      <c r="A173" s="18" t="s">
        <v>80</v>
      </c>
      <c r="B173" s="29">
        <v>902</v>
      </c>
      <c r="C173" s="16" t="s">
        <v>27</v>
      </c>
      <c r="D173" s="16" t="s">
        <v>43</v>
      </c>
      <c r="E173" s="16" t="s">
        <v>187</v>
      </c>
      <c r="F173" s="16" t="s">
        <v>81</v>
      </c>
      <c r="G173" s="36">
        <f aca="true" t="shared" si="73" ref="G173:L173">G174</f>
        <v>1302</v>
      </c>
      <c r="H173" s="36">
        <f t="shared" si="73"/>
        <v>1302</v>
      </c>
      <c r="I173" s="36">
        <f t="shared" si="73"/>
        <v>1302</v>
      </c>
      <c r="J173" s="37">
        <f t="shared" si="73"/>
        <v>1302</v>
      </c>
      <c r="K173" s="37">
        <f t="shared" si="73"/>
        <v>1302</v>
      </c>
      <c r="L173" s="36">
        <f t="shared" si="73"/>
        <v>1302</v>
      </c>
      <c r="M173" s="36"/>
    </row>
    <row r="174" spans="1:13" ht="47.25">
      <c r="A174" s="18" t="s">
        <v>82</v>
      </c>
      <c r="B174" s="29">
        <v>902</v>
      </c>
      <c r="C174" s="16" t="s">
        <v>27</v>
      </c>
      <c r="D174" s="16" t="s">
        <v>43</v>
      </c>
      <c r="E174" s="16" t="s">
        <v>187</v>
      </c>
      <c r="F174" s="16" t="s">
        <v>83</v>
      </c>
      <c r="G174" s="36">
        <v>1302</v>
      </c>
      <c r="H174" s="36">
        <f>G174</f>
        <v>1302</v>
      </c>
      <c r="I174" s="36">
        <v>1302</v>
      </c>
      <c r="J174" s="45">
        <f>I174</f>
        <v>1302</v>
      </c>
      <c r="K174" s="45">
        <f>J174</f>
        <v>1302</v>
      </c>
      <c r="L174" s="36">
        <f>I174</f>
        <v>1302</v>
      </c>
      <c r="M174" s="36" t="s">
        <v>138</v>
      </c>
    </row>
    <row r="175" spans="1:13" ht="31.5">
      <c r="A175" s="18" t="s">
        <v>84</v>
      </c>
      <c r="B175" s="29">
        <v>902</v>
      </c>
      <c r="C175" s="16" t="s">
        <v>27</v>
      </c>
      <c r="D175" s="16" t="s">
        <v>43</v>
      </c>
      <c r="E175" s="16" t="s">
        <v>187</v>
      </c>
      <c r="F175" s="16" t="s">
        <v>85</v>
      </c>
      <c r="G175" s="36">
        <f aca="true" t="shared" si="74" ref="G175:L175">G176</f>
        <v>102.8</v>
      </c>
      <c r="H175" s="36">
        <f t="shared" si="74"/>
        <v>102.8</v>
      </c>
      <c r="I175" s="36">
        <f t="shared" si="74"/>
        <v>102.8</v>
      </c>
      <c r="J175" s="37">
        <f t="shared" si="74"/>
        <v>102.8</v>
      </c>
      <c r="K175" s="37">
        <f t="shared" si="74"/>
        <v>102.8</v>
      </c>
      <c r="L175" s="36">
        <f t="shared" si="74"/>
        <v>102.8</v>
      </c>
      <c r="M175" s="36"/>
    </row>
    <row r="176" spans="1:13" ht="47.25">
      <c r="A176" s="18" t="s">
        <v>86</v>
      </c>
      <c r="B176" s="29">
        <v>902</v>
      </c>
      <c r="C176" s="16" t="s">
        <v>27</v>
      </c>
      <c r="D176" s="16" t="s">
        <v>43</v>
      </c>
      <c r="E176" s="16" t="s">
        <v>187</v>
      </c>
      <c r="F176" s="16" t="s">
        <v>87</v>
      </c>
      <c r="G176" s="36">
        <v>102.8</v>
      </c>
      <c r="H176" s="36">
        <f>G176</f>
        <v>102.8</v>
      </c>
      <c r="I176" s="36">
        <v>102.8</v>
      </c>
      <c r="J176" s="45">
        <f>I176</f>
        <v>102.8</v>
      </c>
      <c r="K176" s="45">
        <f>J176</f>
        <v>102.8</v>
      </c>
      <c r="L176" s="36">
        <f>I176</f>
        <v>102.8</v>
      </c>
      <c r="M176" s="36" t="s">
        <v>138</v>
      </c>
    </row>
    <row r="177" spans="1:13" ht="15.75">
      <c r="A177" s="35" t="s">
        <v>9</v>
      </c>
      <c r="B177" s="20">
        <v>902</v>
      </c>
      <c r="C177" s="13" t="s">
        <v>55</v>
      </c>
      <c r="D177" s="13"/>
      <c r="E177" s="13"/>
      <c r="F177" s="13"/>
      <c r="G177" s="33">
        <f aca="true" t="shared" si="75" ref="G177:L177">G178+G184+G194</f>
        <v>12007.900000000001</v>
      </c>
      <c r="H177" s="33">
        <f t="shared" si="75"/>
        <v>12007.900000000001</v>
      </c>
      <c r="I177" s="33">
        <f t="shared" si="75"/>
        <v>12337.1</v>
      </c>
      <c r="J177" s="34">
        <f t="shared" si="75"/>
        <v>12337.1</v>
      </c>
      <c r="K177" s="34">
        <f t="shared" si="75"/>
        <v>12337.1</v>
      </c>
      <c r="L177" s="33">
        <f t="shared" si="75"/>
        <v>12337.1</v>
      </c>
      <c r="M177" s="174" t="s">
        <v>188</v>
      </c>
    </row>
    <row r="178" spans="1:13" ht="15.75">
      <c r="A178" s="35" t="s">
        <v>56</v>
      </c>
      <c r="B178" s="20">
        <v>902</v>
      </c>
      <c r="C178" s="13" t="s">
        <v>55</v>
      </c>
      <c r="D178" s="13" t="s">
        <v>21</v>
      </c>
      <c r="E178" s="13"/>
      <c r="F178" s="13"/>
      <c r="G178" s="33">
        <f aca="true" t="shared" si="76" ref="G178:L182">G179</f>
        <v>8737.2</v>
      </c>
      <c r="H178" s="33">
        <f t="shared" si="76"/>
        <v>8737.2</v>
      </c>
      <c r="I178" s="33">
        <f t="shared" si="76"/>
        <v>9066.4</v>
      </c>
      <c r="J178" s="34">
        <f t="shared" si="76"/>
        <v>9066.4</v>
      </c>
      <c r="K178" s="34">
        <f t="shared" si="76"/>
        <v>9066.4</v>
      </c>
      <c r="L178" s="33">
        <f t="shared" si="76"/>
        <v>9066.4</v>
      </c>
      <c r="M178" s="175"/>
    </row>
    <row r="179" spans="1:13" ht="15.75">
      <c r="A179" s="18" t="s">
        <v>73</v>
      </c>
      <c r="B179" s="29">
        <v>902</v>
      </c>
      <c r="C179" s="16" t="s">
        <v>55</v>
      </c>
      <c r="D179" s="16" t="s">
        <v>21</v>
      </c>
      <c r="E179" s="16" t="s">
        <v>74</v>
      </c>
      <c r="F179" s="16"/>
      <c r="G179" s="36">
        <f t="shared" si="76"/>
        <v>8737.2</v>
      </c>
      <c r="H179" s="36">
        <f t="shared" si="76"/>
        <v>8737.2</v>
      </c>
      <c r="I179" s="36">
        <f t="shared" si="76"/>
        <v>9066.4</v>
      </c>
      <c r="J179" s="37">
        <f t="shared" si="76"/>
        <v>9066.4</v>
      </c>
      <c r="K179" s="37">
        <f t="shared" si="76"/>
        <v>9066.4</v>
      </c>
      <c r="L179" s="36">
        <f t="shared" si="76"/>
        <v>9066.4</v>
      </c>
      <c r="M179" s="175"/>
    </row>
    <row r="180" spans="1:13" ht="15.75">
      <c r="A180" s="18" t="s">
        <v>93</v>
      </c>
      <c r="B180" s="29">
        <v>902</v>
      </c>
      <c r="C180" s="16" t="s">
        <v>55</v>
      </c>
      <c r="D180" s="16" t="s">
        <v>21</v>
      </c>
      <c r="E180" s="16" t="s">
        <v>94</v>
      </c>
      <c r="F180" s="16"/>
      <c r="G180" s="36">
        <f t="shared" si="76"/>
        <v>8737.2</v>
      </c>
      <c r="H180" s="36">
        <f t="shared" si="76"/>
        <v>8737.2</v>
      </c>
      <c r="I180" s="36">
        <f t="shared" si="76"/>
        <v>9066.4</v>
      </c>
      <c r="J180" s="37">
        <f t="shared" si="76"/>
        <v>9066.4</v>
      </c>
      <c r="K180" s="37">
        <f t="shared" si="76"/>
        <v>9066.4</v>
      </c>
      <c r="L180" s="36">
        <f t="shared" si="76"/>
        <v>9066.4</v>
      </c>
      <c r="M180" s="175"/>
    </row>
    <row r="181" spans="1:13" ht="31.5">
      <c r="A181" s="18" t="s">
        <v>189</v>
      </c>
      <c r="B181" s="29">
        <v>902</v>
      </c>
      <c r="C181" s="16" t="s">
        <v>55</v>
      </c>
      <c r="D181" s="16" t="s">
        <v>21</v>
      </c>
      <c r="E181" s="16" t="s">
        <v>190</v>
      </c>
      <c r="F181" s="16"/>
      <c r="G181" s="36">
        <f t="shared" si="76"/>
        <v>8737.2</v>
      </c>
      <c r="H181" s="36">
        <f t="shared" si="76"/>
        <v>8737.2</v>
      </c>
      <c r="I181" s="36">
        <f t="shared" si="76"/>
        <v>9066.4</v>
      </c>
      <c r="J181" s="37">
        <f t="shared" si="76"/>
        <v>9066.4</v>
      </c>
      <c r="K181" s="37">
        <f t="shared" si="76"/>
        <v>9066.4</v>
      </c>
      <c r="L181" s="36">
        <f t="shared" si="76"/>
        <v>9066.4</v>
      </c>
      <c r="M181" s="175"/>
    </row>
    <row r="182" spans="1:13" ht="31.5">
      <c r="A182" s="18" t="s">
        <v>191</v>
      </c>
      <c r="B182" s="29">
        <v>902</v>
      </c>
      <c r="C182" s="16" t="s">
        <v>55</v>
      </c>
      <c r="D182" s="16" t="s">
        <v>21</v>
      </c>
      <c r="E182" s="16" t="s">
        <v>190</v>
      </c>
      <c r="F182" s="16" t="s">
        <v>192</v>
      </c>
      <c r="G182" s="36">
        <f t="shared" si="76"/>
        <v>8737.2</v>
      </c>
      <c r="H182" s="36">
        <f t="shared" si="76"/>
        <v>8737.2</v>
      </c>
      <c r="I182" s="36">
        <f t="shared" si="76"/>
        <v>9066.4</v>
      </c>
      <c r="J182" s="37">
        <f t="shared" si="76"/>
        <v>9066.4</v>
      </c>
      <c r="K182" s="37">
        <f t="shared" si="76"/>
        <v>9066.4</v>
      </c>
      <c r="L182" s="36">
        <f t="shared" si="76"/>
        <v>9066.4</v>
      </c>
      <c r="M182" s="175"/>
    </row>
    <row r="183" spans="1:13" ht="47.25">
      <c r="A183" s="18" t="s">
        <v>193</v>
      </c>
      <c r="B183" s="29">
        <v>902</v>
      </c>
      <c r="C183" s="16" t="s">
        <v>55</v>
      </c>
      <c r="D183" s="16" t="s">
        <v>21</v>
      </c>
      <c r="E183" s="16" t="s">
        <v>190</v>
      </c>
      <c r="F183" s="16" t="s">
        <v>194</v>
      </c>
      <c r="G183" s="17">
        <v>8737.2</v>
      </c>
      <c r="H183" s="17">
        <f>G183</f>
        <v>8737.2</v>
      </c>
      <c r="I183" s="17">
        <v>9066.4</v>
      </c>
      <c r="J183" s="39">
        <f>I183</f>
        <v>9066.4</v>
      </c>
      <c r="K183" s="39">
        <f>J183</f>
        <v>9066.4</v>
      </c>
      <c r="L183" s="17">
        <f>I183</f>
        <v>9066.4</v>
      </c>
      <c r="M183" s="176"/>
    </row>
    <row r="184" spans="1:13" ht="15.75">
      <c r="A184" s="35" t="s">
        <v>57</v>
      </c>
      <c r="B184" s="20">
        <v>902</v>
      </c>
      <c r="C184" s="13" t="s">
        <v>55</v>
      </c>
      <c r="D184" s="13" t="s">
        <v>25</v>
      </c>
      <c r="E184" s="16"/>
      <c r="F184" s="16"/>
      <c r="G184" s="33">
        <f aca="true" t="shared" si="77" ref="G184:L184">G185+G189</f>
        <v>10</v>
      </c>
      <c r="H184" s="33">
        <f t="shared" si="77"/>
        <v>10</v>
      </c>
      <c r="I184" s="33">
        <f t="shared" si="77"/>
        <v>10</v>
      </c>
      <c r="J184" s="34">
        <f t="shared" si="77"/>
        <v>10</v>
      </c>
      <c r="K184" s="34">
        <f t="shared" si="77"/>
        <v>10</v>
      </c>
      <c r="L184" s="33">
        <f t="shared" si="77"/>
        <v>10</v>
      </c>
      <c r="M184" s="33"/>
    </row>
    <row r="185" spans="1:13" ht="78.75">
      <c r="A185" s="18" t="s">
        <v>195</v>
      </c>
      <c r="B185" s="29">
        <v>902</v>
      </c>
      <c r="C185" s="16" t="s">
        <v>55</v>
      </c>
      <c r="D185" s="16" t="s">
        <v>25</v>
      </c>
      <c r="E185" s="16" t="s">
        <v>196</v>
      </c>
      <c r="F185" s="16"/>
      <c r="G185" s="36">
        <f aca="true" t="shared" si="78" ref="G185:L187">G186</f>
        <v>10</v>
      </c>
      <c r="H185" s="36">
        <f t="shared" si="78"/>
        <v>10</v>
      </c>
      <c r="I185" s="36">
        <f t="shared" si="78"/>
        <v>10</v>
      </c>
      <c r="J185" s="37">
        <f t="shared" si="78"/>
        <v>10</v>
      </c>
      <c r="K185" s="37">
        <f t="shared" si="78"/>
        <v>10</v>
      </c>
      <c r="L185" s="36">
        <f t="shared" si="78"/>
        <v>10</v>
      </c>
      <c r="M185" s="36"/>
    </row>
    <row r="186" spans="1:13" ht="31.5">
      <c r="A186" s="18" t="s">
        <v>109</v>
      </c>
      <c r="B186" s="29">
        <v>902</v>
      </c>
      <c r="C186" s="16" t="s">
        <v>55</v>
      </c>
      <c r="D186" s="16" t="s">
        <v>25</v>
      </c>
      <c r="E186" s="16" t="s">
        <v>197</v>
      </c>
      <c r="F186" s="16"/>
      <c r="G186" s="36">
        <f t="shared" si="78"/>
        <v>10</v>
      </c>
      <c r="H186" s="36">
        <f t="shared" si="78"/>
        <v>10</v>
      </c>
      <c r="I186" s="36">
        <f t="shared" si="78"/>
        <v>10</v>
      </c>
      <c r="J186" s="37">
        <f t="shared" si="78"/>
        <v>10</v>
      </c>
      <c r="K186" s="37">
        <f t="shared" si="78"/>
        <v>10</v>
      </c>
      <c r="L186" s="36">
        <f t="shared" si="78"/>
        <v>10</v>
      </c>
      <c r="M186" s="36"/>
    </row>
    <row r="187" spans="1:13" ht="31.5">
      <c r="A187" s="18" t="s">
        <v>191</v>
      </c>
      <c r="B187" s="29">
        <v>902</v>
      </c>
      <c r="C187" s="16" t="s">
        <v>55</v>
      </c>
      <c r="D187" s="16" t="s">
        <v>25</v>
      </c>
      <c r="E187" s="16" t="s">
        <v>197</v>
      </c>
      <c r="F187" s="16" t="s">
        <v>192</v>
      </c>
      <c r="G187" s="36">
        <f t="shared" si="78"/>
        <v>10</v>
      </c>
      <c r="H187" s="36">
        <f t="shared" si="78"/>
        <v>10</v>
      </c>
      <c r="I187" s="36">
        <f t="shared" si="78"/>
        <v>10</v>
      </c>
      <c r="J187" s="37">
        <f t="shared" si="78"/>
        <v>10</v>
      </c>
      <c r="K187" s="37">
        <f t="shared" si="78"/>
        <v>10</v>
      </c>
      <c r="L187" s="36">
        <f t="shared" si="78"/>
        <v>10</v>
      </c>
      <c r="M187" s="36"/>
    </row>
    <row r="188" spans="1:13" ht="36" customHeight="1">
      <c r="A188" s="18" t="s">
        <v>193</v>
      </c>
      <c r="B188" s="29">
        <v>902</v>
      </c>
      <c r="C188" s="16" t="s">
        <v>55</v>
      </c>
      <c r="D188" s="16" t="s">
        <v>25</v>
      </c>
      <c r="E188" s="16" t="s">
        <v>197</v>
      </c>
      <c r="F188" s="16" t="s">
        <v>194</v>
      </c>
      <c r="G188" s="36">
        <v>10</v>
      </c>
      <c r="H188" s="36">
        <f>G188</f>
        <v>10</v>
      </c>
      <c r="I188" s="36">
        <v>10</v>
      </c>
      <c r="J188" s="37">
        <v>10</v>
      </c>
      <c r="K188" s="37">
        <v>10</v>
      </c>
      <c r="L188" s="36">
        <f>I188</f>
        <v>10</v>
      </c>
      <c r="M188" s="36"/>
    </row>
    <row r="189" spans="1:13" ht="15.75" hidden="1">
      <c r="A189" s="18" t="s">
        <v>73</v>
      </c>
      <c r="B189" s="29">
        <v>902</v>
      </c>
      <c r="C189" s="16" t="s">
        <v>55</v>
      </c>
      <c r="D189" s="16" t="s">
        <v>25</v>
      </c>
      <c r="E189" s="16" t="s">
        <v>74</v>
      </c>
      <c r="F189" s="16"/>
      <c r="G189" s="36">
        <f aca="true" t="shared" si="79" ref="G189:L192">G190</f>
        <v>0</v>
      </c>
      <c r="H189" s="36">
        <f t="shared" si="79"/>
        <v>0</v>
      </c>
      <c r="I189" s="36">
        <f t="shared" si="79"/>
        <v>0</v>
      </c>
      <c r="J189" s="37">
        <f t="shared" si="79"/>
        <v>0</v>
      </c>
      <c r="K189" s="37">
        <f t="shared" si="79"/>
        <v>0</v>
      </c>
      <c r="L189" s="36">
        <f t="shared" si="79"/>
        <v>0</v>
      </c>
      <c r="M189" s="36"/>
    </row>
    <row r="190" spans="1:13" ht="31.5" hidden="1">
      <c r="A190" s="18" t="s">
        <v>131</v>
      </c>
      <c r="B190" s="29">
        <v>902</v>
      </c>
      <c r="C190" s="16" t="s">
        <v>55</v>
      </c>
      <c r="D190" s="16" t="s">
        <v>25</v>
      </c>
      <c r="E190" s="16" t="s">
        <v>132</v>
      </c>
      <c r="F190" s="16"/>
      <c r="G190" s="36">
        <f t="shared" si="79"/>
        <v>0</v>
      </c>
      <c r="H190" s="36">
        <f t="shared" si="79"/>
        <v>0</v>
      </c>
      <c r="I190" s="36">
        <f t="shared" si="79"/>
        <v>0</v>
      </c>
      <c r="J190" s="37">
        <f t="shared" si="79"/>
        <v>0</v>
      </c>
      <c r="K190" s="37">
        <f t="shared" si="79"/>
        <v>0</v>
      </c>
      <c r="L190" s="36">
        <f t="shared" si="79"/>
        <v>0</v>
      </c>
      <c r="M190" s="36"/>
    </row>
    <row r="191" spans="1:13" ht="110.25" hidden="1">
      <c r="A191" s="15" t="s">
        <v>198</v>
      </c>
      <c r="B191" s="29">
        <v>902</v>
      </c>
      <c r="C191" s="16" t="s">
        <v>55</v>
      </c>
      <c r="D191" s="16" t="s">
        <v>25</v>
      </c>
      <c r="E191" s="16" t="s">
        <v>199</v>
      </c>
      <c r="F191" s="16"/>
      <c r="G191" s="36">
        <f t="shared" si="79"/>
        <v>0</v>
      </c>
      <c r="H191" s="36">
        <f t="shared" si="79"/>
        <v>0</v>
      </c>
      <c r="I191" s="36">
        <f t="shared" si="79"/>
        <v>0</v>
      </c>
      <c r="J191" s="37">
        <f t="shared" si="79"/>
        <v>0</v>
      </c>
      <c r="K191" s="37">
        <f t="shared" si="79"/>
        <v>0</v>
      </c>
      <c r="L191" s="36">
        <f t="shared" si="79"/>
        <v>0</v>
      </c>
      <c r="M191" s="36"/>
    </row>
    <row r="192" spans="1:13" ht="31.5" hidden="1">
      <c r="A192" s="18" t="s">
        <v>191</v>
      </c>
      <c r="B192" s="29">
        <v>902</v>
      </c>
      <c r="C192" s="16" t="s">
        <v>55</v>
      </c>
      <c r="D192" s="16" t="s">
        <v>25</v>
      </c>
      <c r="E192" s="16" t="s">
        <v>199</v>
      </c>
      <c r="F192" s="16" t="s">
        <v>192</v>
      </c>
      <c r="G192" s="36">
        <f t="shared" si="79"/>
        <v>0</v>
      </c>
      <c r="H192" s="36">
        <f t="shared" si="79"/>
        <v>0</v>
      </c>
      <c r="I192" s="36">
        <f t="shared" si="79"/>
        <v>0</v>
      </c>
      <c r="J192" s="37">
        <f t="shared" si="79"/>
        <v>0</v>
      </c>
      <c r="K192" s="37">
        <f t="shared" si="79"/>
        <v>0</v>
      </c>
      <c r="L192" s="36">
        <f t="shared" si="79"/>
        <v>0</v>
      </c>
      <c r="M192" s="36"/>
    </row>
    <row r="193" spans="1:13" ht="47.25" hidden="1">
      <c r="A193" s="18" t="s">
        <v>193</v>
      </c>
      <c r="B193" s="29">
        <v>902</v>
      </c>
      <c r="C193" s="16" t="s">
        <v>55</v>
      </c>
      <c r="D193" s="16" t="s">
        <v>25</v>
      </c>
      <c r="E193" s="16" t="s">
        <v>199</v>
      </c>
      <c r="F193" s="16" t="s">
        <v>194</v>
      </c>
      <c r="G193" s="36">
        <v>0</v>
      </c>
      <c r="H193" s="36">
        <f>G193</f>
        <v>0</v>
      </c>
      <c r="I193" s="36">
        <f>G193</f>
        <v>0</v>
      </c>
      <c r="J193" s="45">
        <f>I193</f>
        <v>0</v>
      </c>
      <c r="K193" s="45">
        <f>J193</f>
        <v>0</v>
      </c>
      <c r="L193" s="36">
        <f>I193</f>
        <v>0</v>
      </c>
      <c r="M193" s="36" t="s">
        <v>138</v>
      </c>
    </row>
    <row r="194" spans="1:13" ht="31.5">
      <c r="A194" s="35" t="s">
        <v>59</v>
      </c>
      <c r="B194" s="20">
        <v>902</v>
      </c>
      <c r="C194" s="13" t="s">
        <v>55</v>
      </c>
      <c r="D194" s="13" t="s">
        <v>29</v>
      </c>
      <c r="E194" s="13"/>
      <c r="F194" s="13"/>
      <c r="G194" s="33">
        <f aca="true" t="shared" si="80" ref="G194:L196">G195</f>
        <v>3260.7000000000003</v>
      </c>
      <c r="H194" s="33">
        <f t="shared" si="80"/>
        <v>3260.7000000000003</v>
      </c>
      <c r="I194" s="33">
        <f t="shared" si="80"/>
        <v>3260.7000000000003</v>
      </c>
      <c r="J194" s="34">
        <f t="shared" si="80"/>
        <v>3260.7000000000003</v>
      </c>
      <c r="K194" s="34">
        <f t="shared" si="80"/>
        <v>3260.7000000000003</v>
      </c>
      <c r="L194" s="33">
        <f t="shared" si="80"/>
        <v>3260.7000000000003</v>
      </c>
      <c r="M194" s="33"/>
    </row>
    <row r="195" spans="1:13" ht="15.75">
      <c r="A195" s="18" t="s">
        <v>73</v>
      </c>
      <c r="B195" s="29">
        <v>902</v>
      </c>
      <c r="C195" s="16" t="s">
        <v>55</v>
      </c>
      <c r="D195" s="16" t="s">
        <v>29</v>
      </c>
      <c r="E195" s="16" t="s">
        <v>74</v>
      </c>
      <c r="F195" s="13"/>
      <c r="G195" s="36">
        <f t="shared" si="80"/>
        <v>3260.7000000000003</v>
      </c>
      <c r="H195" s="36">
        <f t="shared" si="80"/>
        <v>3260.7000000000003</v>
      </c>
      <c r="I195" s="36">
        <f t="shared" si="80"/>
        <v>3260.7000000000003</v>
      </c>
      <c r="J195" s="37">
        <f t="shared" si="80"/>
        <v>3260.7000000000003</v>
      </c>
      <c r="K195" s="37">
        <f t="shared" si="80"/>
        <v>3260.7000000000003</v>
      </c>
      <c r="L195" s="36">
        <f t="shared" si="80"/>
        <v>3260.7000000000003</v>
      </c>
      <c r="M195" s="36"/>
    </row>
    <row r="196" spans="1:13" ht="31.5">
      <c r="A196" s="18" t="s">
        <v>131</v>
      </c>
      <c r="B196" s="29">
        <v>902</v>
      </c>
      <c r="C196" s="16" t="s">
        <v>55</v>
      </c>
      <c r="D196" s="16" t="s">
        <v>29</v>
      </c>
      <c r="E196" s="16" t="s">
        <v>132</v>
      </c>
      <c r="F196" s="16"/>
      <c r="G196" s="36">
        <f t="shared" si="80"/>
        <v>3260.7000000000003</v>
      </c>
      <c r="H196" s="36">
        <f t="shared" si="80"/>
        <v>3260.7000000000003</v>
      </c>
      <c r="I196" s="36">
        <f t="shared" si="80"/>
        <v>3260.7000000000003</v>
      </c>
      <c r="J196" s="37">
        <f t="shared" si="80"/>
        <v>3260.7000000000003</v>
      </c>
      <c r="K196" s="37">
        <f t="shared" si="80"/>
        <v>3260.7000000000003</v>
      </c>
      <c r="L196" s="36">
        <f t="shared" si="80"/>
        <v>3260.7000000000003</v>
      </c>
      <c r="M196" s="36"/>
    </row>
    <row r="197" spans="1:13" ht="63">
      <c r="A197" s="15" t="s">
        <v>200</v>
      </c>
      <c r="B197" s="29">
        <v>902</v>
      </c>
      <c r="C197" s="16" t="s">
        <v>55</v>
      </c>
      <c r="D197" s="16" t="s">
        <v>29</v>
      </c>
      <c r="E197" s="16" t="s">
        <v>201</v>
      </c>
      <c r="F197" s="16"/>
      <c r="G197" s="36">
        <f aca="true" t="shared" si="81" ref="G197:L197">G198+G200</f>
        <v>3260.7000000000003</v>
      </c>
      <c r="H197" s="36">
        <f t="shared" si="81"/>
        <v>3260.7000000000003</v>
      </c>
      <c r="I197" s="36">
        <f t="shared" si="81"/>
        <v>3260.7000000000003</v>
      </c>
      <c r="J197" s="37">
        <f t="shared" si="81"/>
        <v>3260.7000000000003</v>
      </c>
      <c r="K197" s="37">
        <f t="shared" si="81"/>
        <v>3260.7000000000003</v>
      </c>
      <c r="L197" s="36">
        <f t="shared" si="81"/>
        <v>3260.7000000000003</v>
      </c>
      <c r="M197" s="36"/>
    </row>
    <row r="198" spans="1:13" ht="94.5">
      <c r="A198" s="18" t="s">
        <v>80</v>
      </c>
      <c r="B198" s="29">
        <v>902</v>
      </c>
      <c r="C198" s="16" t="s">
        <v>55</v>
      </c>
      <c r="D198" s="16" t="s">
        <v>29</v>
      </c>
      <c r="E198" s="16" t="s">
        <v>201</v>
      </c>
      <c r="F198" s="16" t="s">
        <v>81</v>
      </c>
      <c r="G198" s="36">
        <f aca="true" t="shared" si="82" ref="G198:L198">G199</f>
        <v>2826.8</v>
      </c>
      <c r="H198" s="36">
        <f t="shared" si="82"/>
        <v>2826.8</v>
      </c>
      <c r="I198" s="36">
        <f t="shared" si="82"/>
        <v>2826.8</v>
      </c>
      <c r="J198" s="37">
        <f t="shared" si="82"/>
        <v>2826.8</v>
      </c>
      <c r="K198" s="37">
        <f t="shared" si="82"/>
        <v>2826.8</v>
      </c>
      <c r="L198" s="36">
        <f t="shared" si="82"/>
        <v>2826.8</v>
      </c>
      <c r="M198" s="36"/>
    </row>
    <row r="199" spans="1:13" ht="47.25">
      <c r="A199" s="18" t="s">
        <v>82</v>
      </c>
      <c r="B199" s="29">
        <v>902</v>
      </c>
      <c r="C199" s="16" t="s">
        <v>55</v>
      </c>
      <c r="D199" s="16" t="s">
        <v>29</v>
      </c>
      <c r="E199" s="16" t="s">
        <v>201</v>
      </c>
      <c r="F199" s="16" t="s">
        <v>83</v>
      </c>
      <c r="G199" s="17">
        <v>2826.8</v>
      </c>
      <c r="H199" s="17">
        <f>G199</f>
        <v>2826.8</v>
      </c>
      <c r="I199" s="17">
        <v>2826.8</v>
      </c>
      <c r="J199" s="47">
        <f>I199</f>
        <v>2826.8</v>
      </c>
      <c r="K199" s="47">
        <f>J199</f>
        <v>2826.8</v>
      </c>
      <c r="L199" s="17">
        <f>I199</f>
        <v>2826.8</v>
      </c>
      <c r="M199" s="36" t="s">
        <v>138</v>
      </c>
    </row>
    <row r="200" spans="1:13" ht="31.5">
      <c r="A200" s="18" t="s">
        <v>84</v>
      </c>
      <c r="B200" s="29">
        <v>902</v>
      </c>
      <c r="C200" s="16" t="s">
        <v>55</v>
      </c>
      <c r="D200" s="16" t="s">
        <v>29</v>
      </c>
      <c r="E200" s="16" t="s">
        <v>201</v>
      </c>
      <c r="F200" s="16" t="s">
        <v>85</v>
      </c>
      <c r="G200" s="36">
        <f aca="true" t="shared" si="83" ref="G200:L200">G201</f>
        <v>433.9</v>
      </c>
      <c r="H200" s="36">
        <f t="shared" si="83"/>
        <v>433.9</v>
      </c>
      <c r="I200" s="36">
        <f t="shared" si="83"/>
        <v>433.9</v>
      </c>
      <c r="J200" s="37">
        <f t="shared" si="83"/>
        <v>433.9</v>
      </c>
      <c r="K200" s="37">
        <f t="shared" si="83"/>
        <v>433.9</v>
      </c>
      <c r="L200" s="36">
        <f t="shared" si="83"/>
        <v>433.9</v>
      </c>
      <c r="M200" s="36"/>
    </row>
    <row r="201" spans="1:13" ht="47.25">
      <c r="A201" s="18" t="s">
        <v>86</v>
      </c>
      <c r="B201" s="29">
        <v>902</v>
      </c>
      <c r="C201" s="16" t="s">
        <v>55</v>
      </c>
      <c r="D201" s="16" t="s">
        <v>29</v>
      </c>
      <c r="E201" s="16" t="s">
        <v>201</v>
      </c>
      <c r="F201" s="16" t="s">
        <v>87</v>
      </c>
      <c r="G201" s="17">
        <v>433.9</v>
      </c>
      <c r="H201" s="17">
        <f>G201</f>
        <v>433.9</v>
      </c>
      <c r="I201" s="17">
        <v>433.9</v>
      </c>
      <c r="J201" s="47">
        <f>I201</f>
        <v>433.9</v>
      </c>
      <c r="K201" s="47">
        <f>J201</f>
        <v>433.9</v>
      </c>
      <c r="L201" s="17">
        <f>I201</f>
        <v>433.9</v>
      </c>
      <c r="M201" s="36" t="s">
        <v>138</v>
      </c>
    </row>
    <row r="202" spans="1:13" ht="47.25">
      <c r="A202" s="20" t="s">
        <v>202</v>
      </c>
      <c r="B202" s="20">
        <v>903</v>
      </c>
      <c r="C202" s="16"/>
      <c r="D202" s="16"/>
      <c r="E202" s="16"/>
      <c r="F202" s="16"/>
      <c r="G202" s="33">
        <f aca="true" t="shared" si="84" ref="G202:L202">G210+G252+G354+G203</f>
        <v>85641.07</v>
      </c>
      <c r="H202" s="33">
        <f t="shared" si="84"/>
        <v>85641.07</v>
      </c>
      <c r="I202" s="33">
        <f t="shared" si="84"/>
        <v>83168.6</v>
      </c>
      <c r="J202" s="34">
        <f t="shared" si="84"/>
        <v>142141.5</v>
      </c>
      <c r="K202" s="34">
        <f t="shared" si="84"/>
        <v>144142.4</v>
      </c>
      <c r="L202" s="33">
        <f t="shared" si="84"/>
        <v>83017.97</v>
      </c>
      <c r="M202" s="33"/>
    </row>
    <row r="203" spans="1:13" ht="15.75" hidden="1">
      <c r="A203" s="35" t="s">
        <v>1</v>
      </c>
      <c r="B203" s="20">
        <v>903</v>
      </c>
      <c r="C203" s="13" t="s">
        <v>21</v>
      </c>
      <c r="D203" s="13"/>
      <c r="E203" s="13"/>
      <c r="F203" s="13"/>
      <c r="G203" s="33">
        <f aca="true" t="shared" si="85" ref="G203:L208">G204</f>
        <v>0</v>
      </c>
      <c r="H203" s="33">
        <f t="shared" si="85"/>
        <v>0</v>
      </c>
      <c r="I203" s="33">
        <f t="shared" si="85"/>
        <v>0</v>
      </c>
      <c r="J203" s="34">
        <f t="shared" si="85"/>
        <v>0</v>
      </c>
      <c r="K203" s="34">
        <f t="shared" si="85"/>
        <v>0</v>
      </c>
      <c r="L203" s="33">
        <f t="shared" si="85"/>
        <v>0</v>
      </c>
      <c r="M203" s="33"/>
    </row>
    <row r="204" spans="1:13" ht="15.75" hidden="1">
      <c r="A204" s="21" t="s">
        <v>32</v>
      </c>
      <c r="B204" s="20">
        <v>903</v>
      </c>
      <c r="C204" s="13" t="s">
        <v>21</v>
      </c>
      <c r="D204" s="13" t="s">
        <v>33</v>
      </c>
      <c r="E204" s="13"/>
      <c r="F204" s="13"/>
      <c r="G204" s="33">
        <f t="shared" si="85"/>
        <v>0</v>
      </c>
      <c r="H204" s="33">
        <f t="shared" si="85"/>
        <v>0</v>
      </c>
      <c r="I204" s="33">
        <f t="shared" si="85"/>
        <v>0</v>
      </c>
      <c r="J204" s="34">
        <f t="shared" si="85"/>
        <v>0</v>
      </c>
      <c r="K204" s="34">
        <f t="shared" si="85"/>
        <v>0</v>
      </c>
      <c r="L204" s="33">
        <f t="shared" si="85"/>
        <v>0</v>
      </c>
      <c r="M204" s="33"/>
    </row>
    <row r="205" spans="1:13" ht="15.75" hidden="1">
      <c r="A205" s="15" t="s">
        <v>73</v>
      </c>
      <c r="B205" s="29">
        <v>903</v>
      </c>
      <c r="C205" s="16" t="s">
        <v>21</v>
      </c>
      <c r="D205" s="16" t="s">
        <v>33</v>
      </c>
      <c r="E205" s="16" t="s">
        <v>74</v>
      </c>
      <c r="F205" s="16"/>
      <c r="G205" s="36">
        <f t="shared" si="85"/>
        <v>0</v>
      </c>
      <c r="H205" s="36">
        <f t="shared" si="85"/>
        <v>0</v>
      </c>
      <c r="I205" s="36">
        <f t="shared" si="85"/>
        <v>0</v>
      </c>
      <c r="J205" s="37">
        <f t="shared" si="85"/>
        <v>0</v>
      </c>
      <c r="K205" s="37">
        <f t="shared" si="85"/>
        <v>0</v>
      </c>
      <c r="L205" s="36">
        <f t="shared" si="85"/>
        <v>0</v>
      </c>
      <c r="M205" s="33"/>
    </row>
    <row r="206" spans="1:13" ht="15.75" hidden="1">
      <c r="A206" s="15" t="s">
        <v>93</v>
      </c>
      <c r="B206" s="29">
        <v>903</v>
      </c>
      <c r="C206" s="16" t="s">
        <v>21</v>
      </c>
      <c r="D206" s="16" t="s">
        <v>33</v>
      </c>
      <c r="E206" s="16" t="s">
        <v>94</v>
      </c>
      <c r="F206" s="16"/>
      <c r="G206" s="36">
        <f t="shared" si="85"/>
        <v>0</v>
      </c>
      <c r="H206" s="36">
        <f t="shared" si="85"/>
        <v>0</v>
      </c>
      <c r="I206" s="36">
        <f t="shared" si="85"/>
        <v>0</v>
      </c>
      <c r="J206" s="37">
        <f t="shared" si="85"/>
        <v>0</v>
      </c>
      <c r="K206" s="37">
        <f t="shared" si="85"/>
        <v>0</v>
      </c>
      <c r="L206" s="36">
        <f t="shared" si="85"/>
        <v>0</v>
      </c>
      <c r="M206" s="33"/>
    </row>
    <row r="207" spans="1:13" ht="31.5" hidden="1">
      <c r="A207" s="18" t="s">
        <v>155</v>
      </c>
      <c r="B207" s="29">
        <v>903</v>
      </c>
      <c r="C207" s="16" t="s">
        <v>21</v>
      </c>
      <c r="D207" s="16" t="s">
        <v>33</v>
      </c>
      <c r="E207" s="16" t="s">
        <v>203</v>
      </c>
      <c r="F207" s="16"/>
      <c r="G207" s="36">
        <f t="shared" si="85"/>
        <v>0</v>
      </c>
      <c r="H207" s="36">
        <f t="shared" si="85"/>
        <v>0</v>
      </c>
      <c r="I207" s="36">
        <f t="shared" si="85"/>
        <v>0</v>
      </c>
      <c r="J207" s="37">
        <f t="shared" si="85"/>
        <v>0</v>
      </c>
      <c r="K207" s="37">
        <f t="shared" si="85"/>
        <v>0</v>
      </c>
      <c r="L207" s="36">
        <f t="shared" si="85"/>
        <v>0</v>
      </c>
      <c r="M207" s="33"/>
    </row>
    <row r="208" spans="1:13" ht="31.5" hidden="1">
      <c r="A208" s="18" t="s">
        <v>84</v>
      </c>
      <c r="B208" s="29">
        <v>903</v>
      </c>
      <c r="C208" s="16" t="s">
        <v>21</v>
      </c>
      <c r="D208" s="16" t="s">
        <v>33</v>
      </c>
      <c r="E208" s="16" t="s">
        <v>203</v>
      </c>
      <c r="F208" s="16" t="s">
        <v>85</v>
      </c>
      <c r="G208" s="36">
        <f t="shared" si="85"/>
        <v>0</v>
      </c>
      <c r="H208" s="36">
        <f t="shared" si="85"/>
        <v>0</v>
      </c>
      <c r="I208" s="36">
        <f t="shared" si="85"/>
        <v>0</v>
      </c>
      <c r="J208" s="37">
        <f t="shared" si="85"/>
        <v>0</v>
      </c>
      <c r="K208" s="37">
        <f t="shared" si="85"/>
        <v>0</v>
      </c>
      <c r="L208" s="36">
        <f t="shared" si="85"/>
        <v>0</v>
      </c>
      <c r="M208" s="33"/>
    </row>
    <row r="209" spans="1:13" ht="47.25" hidden="1">
      <c r="A209" s="18" t="s">
        <v>86</v>
      </c>
      <c r="B209" s="29">
        <v>903</v>
      </c>
      <c r="C209" s="16" t="s">
        <v>21</v>
      </c>
      <c r="D209" s="16" t="s">
        <v>33</v>
      </c>
      <c r="E209" s="16" t="s">
        <v>203</v>
      </c>
      <c r="F209" s="16" t="s">
        <v>87</v>
      </c>
      <c r="G209" s="36">
        <v>0</v>
      </c>
      <c r="H209" s="36">
        <f>G209</f>
        <v>0</v>
      </c>
      <c r="I209" s="36"/>
      <c r="J209" s="37"/>
      <c r="K209" s="37"/>
      <c r="L209" s="36"/>
      <c r="M209" s="33"/>
    </row>
    <row r="210" spans="1:13" ht="15.75">
      <c r="A210" s="35" t="s">
        <v>6</v>
      </c>
      <c r="B210" s="20">
        <v>903</v>
      </c>
      <c r="C210" s="13" t="s">
        <v>48</v>
      </c>
      <c r="D210" s="16"/>
      <c r="E210" s="16"/>
      <c r="F210" s="16"/>
      <c r="G210" s="33">
        <f aca="true" t="shared" si="86" ref="G210:L210">G211+G246</f>
        <v>16777.91</v>
      </c>
      <c r="H210" s="33">
        <f t="shared" si="86"/>
        <v>16777.91</v>
      </c>
      <c r="I210" s="33">
        <f t="shared" si="86"/>
        <v>16777.9</v>
      </c>
      <c r="J210" s="34">
        <f t="shared" si="86"/>
        <v>21011.4</v>
      </c>
      <c r="K210" s="34">
        <f t="shared" si="86"/>
        <v>21512.600000000002</v>
      </c>
      <c r="L210" s="33">
        <f t="shared" si="86"/>
        <v>16777.91</v>
      </c>
      <c r="M210" s="33"/>
    </row>
    <row r="211" spans="1:13" ht="15.75">
      <c r="A211" s="35" t="s">
        <v>50</v>
      </c>
      <c r="B211" s="20">
        <v>903</v>
      </c>
      <c r="C211" s="13" t="s">
        <v>48</v>
      </c>
      <c r="D211" s="13" t="s">
        <v>23</v>
      </c>
      <c r="E211" s="13"/>
      <c r="F211" s="13"/>
      <c r="G211" s="33">
        <f aca="true" t="shared" si="87" ref="G211:L211">G212+G235</f>
        <v>16777.91</v>
      </c>
      <c r="H211" s="33">
        <f t="shared" si="87"/>
        <v>16777.91</v>
      </c>
      <c r="I211" s="33">
        <f t="shared" si="87"/>
        <v>16777.9</v>
      </c>
      <c r="J211" s="34">
        <f t="shared" si="87"/>
        <v>21011.4</v>
      </c>
      <c r="K211" s="34">
        <f t="shared" si="87"/>
        <v>21512.600000000002</v>
      </c>
      <c r="L211" s="33">
        <f t="shared" si="87"/>
        <v>16777.91</v>
      </c>
      <c r="M211" s="33"/>
    </row>
    <row r="212" spans="1:13" ht="47.25">
      <c r="A212" s="18" t="s">
        <v>204</v>
      </c>
      <c r="B212" s="29">
        <v>903</v>
      </c>
      <c r="C212" s="16" t="s">
        <v>48</v>
      </c>
      <c r="D212" s="16" t="s">
        <v>23</v>
      </c>
      <c r="E212" s="16" t="s">
        <v>205</v>
      </c>
      <c r="F212" s="16"/>
      <c r="G212" s="36">
        <f aca="true" t="shared" si="88" ref="G212:L212">G213</f>
        <v>15622.01</v>
      </c>
      <c r="H212" s="36">
        <f t="shared" si="88"/>
        <v>15622.01</v>
      </c>
      <c r="I212" s="36">
        <f t="shared" si="88"/>
        <v>15622</v>
      </c>
      <c r="J212" s="37">
        <f t="shared" si="88"/>
        <v>19855.5</v>
      </c>
      <c r="K212" s="37">
        <f t="shared" si="88"/>
        <v>20356.7</v>
      </c>
      <c r="L212" s="36">
        <f t="shared" si="88"/>
        <v>15622.01</v>
      </c>
      <c r="M212" s="36"/>
    </row>
    <row r="213" spans="1:13" ht="63">
      <c r="A213" s="18" t="s">
        <v>206</v>
      </c>
      <c r="B213" s="29">
        <v>903</v>
      </c>
      <c r="C213" s="16" t="s">
        <v>48</v>
      </c>
      <c r="D213" s="16" t="s">
        <v>23</v>
      </c>
      <c r="E213" s="16" t="s">
        <v>207</v>
      </c>
      <c r="F213" s="16"/>
      <c r="G213" s="36">
        <f aca="true" t="shared" si="89" ref="G213:L213">G214+G226+G217+G220+G223+G229+G232</f>
        <v>15622.01</v>
      </c>
      <c r="H213" s="36">
        <f t="shared" si="89"/>
        <v>15622.01</v>
      </c>
      <c r="I213" s="36">
        <f t="shared" si="89"/>
        <v>15622</v>
      </c>
      <c r="J213" s="37">
        <f t="shared" si="89"/>
        <v>19855.5</v>
      </c>
      <c r="K213" s="37">
        <f t="shared" si="89"/>
        <v>20356.7</v>
      </c>
      <c r="L213" s="36">
        <f t="shared" si="89"/>
        <v>15622.01</v>
      </c>
      <c r="M213" s="36"/>
    </row>
    <row r="214" spans="1:13" ht="47.25">
      <c r="A214" s="18" t="s">
        <v>208</v>
      </c>
      <c r="B214" s="29">
        <v>903</v>
      </c>
      <c r="C214" s="16" t="s">
        <v>48</v>
      </c>
      <c r="D214" s="16" t="s">
        <v>23</v>
      </c>
      <c r="E214" s="16" t="s">
        <v>209</v>
      </c>
      <c r="F214" s="16"/>
      <c r="G214" s="36">
        <f aca="true" t="shared" si="90" ref="G214:L215">G215</f>
        <v>15572.01</v>
      </c>
      <c r="H214" s="36">
        <f t="shared" si="90"/>
        <v>15572.01</v>
      </c>
      <c r="I214" s="36">
        <f t="shared" si="90"/>
        <v>15572</v>
      </c>
      <c r="J214" s="37">
        <f t="shared" si="90"/>
        <v>18558.3</v>
      </c>
      <c r="K214" s="37">
        <f t="shared" si="90"/>
        <v>18693.3</v>
      </c>
      <c r="L214" s="36">
        <f t="shared" si="90"/>
        <v>15572.01</v>
      </c>
      <c r="M214" s="187" t="s">
        <v>210</v>
      </c>
    </row>
    <row r="215" spans="1:13" ht="47.25">
      <c r="A215" s="18" t="s">
        <v>211</v>
      </c>
      <c r="B215" s="29">
        <v>903</v>
      </c>
      <c r="C215" s="16" t="s">
        <v>48</v>
      </c>
      <c r="D215" s="16" t="s">
        <v>23</v>
      </c>
      <c r="E215" s="16" t="s">
        <v>209</v>
      </c>
      <c r="F215" s="16" t="s">
        <v>212</v>
      </c>
      <c r="G215" s="36">
        <f t="shared" si="90"/>
        <v>15572.01</v>
      </c>
      <c r="H215" s="36">
        <f t="shared" si="90"/>
        <v>15572.01</v>
      </c>
      <c r="I215" s="36">
        <f t="shared" si="90"/>
        <v>15572</v>
      </c>
      <c r="J215" s="37">
        <f t="shared" si="90"/>
        <v>18558.3</v>
      </c>
      <c r="K215" s="37">
        <f t="shared" si="90"/>
        <v>18693.3</v>
      </c>
      <c r="L215" s="36">
        <f t="shared" si="90"/>
        <v>15572.01</v>
      </c>
      <c r="M215" s="187"/>
    </row>
    <row r="216" spans="1:13" ht="15.75">
      <c r="A216" s="18" t="s">
        <v>213</v>
      </c>
      <c r="B216" s="29">
        <v>903</v>
      </c>
      <c r="C216" s="16" t="s">
        <v>48</v>
      </c>
      <c r="D216" s="16" t="s">
        <v>23</v>
      </c>
      <c r="E216" s="16" t="s">
        <v>209</v>
      </c>
      <c r="F216" s="16" t="s">
        <v>214</v>
      </c>
      <c r="G216" s="17">
        <v>15572.01</v>
      </c>
      <c r="H216" s="17">
        <f>G216</f>
        <v>15572.01</v>
      </c>
      <c r="I216" s="17">
        <v>15572</v>
      </c>
      <c r="J216" s="39">
        <v>18558.3</v>
      </c>
      <c r="K216" s="39">
        <v>18693.3</v>
      </c>
      <c r="L216" s="17">
        <f>G216</f>
        <v>15572.01</v>
      </c>
      <c r="M216" s="187"/>
    </row>
    <row r="217" spans="1:13" ht="47.25" hidden="1">
      <c r="A217" s="18" t="s">
        <v>215</v>
      </c>
      <c r="B217" s="29">
        <v>903</v>
      </c>
      <c r="C217" s="16" t="s">
        <v>48</v>
      </c>
      <c r="D217" s="16" t="s">
        <v>23</v>
      </c>
      <c r="E217" s="16" t="s">
        <v>216</v>
      </c>
      <c r="F217" s="16"/>
      <c r="G217" s="36">
        <f aca="true" t="shared" si="91" ref="G217:L218">G218</f>
        <v>0</v>
      </c>
      <c r="H217" s="36">
        <f t="shared" si="91"/>
        <v>0</v>
      </c>
      <c r="I217" s="36">
        <f t="shared" si="91"/>
        <v>0</v>
      </c>
      <c r="J217" s="37">
        <f t="shared" si="91"/>
        <v>47.2</v>
      </c>
      <c r="K217" s="37">
        <f t="shared" si="91"/>
        <v>48.4</v>
      </c>
      <c r="L217" s="36">
        <f t="shared" si="91"/>
        <v>0</v>
      </c>
      <c r="M217" s="174" t="s">
        <v>217</v>
      </c>
    </row>
    <row r="218" spans="1:13" ht="47.25" hidden="1">
      <c r="A218" s="18" t="s">
        <v>211</v>
      </c>
      <c r="B218" s="29">
        <v>903</v>
      </c>
      <c r="C218" s="16" t="s">
        <v>48</v>
      </c>
      <c r="D218" s="16" t="s">
        <v>23</v>
      </c>
      <c r="E218" s="16" t="s">
        <v>216</v>
      </c>
      <c r="F218" s="16" t="s">
        <v>212</v>
      </c>
      <c r="G218" s="36">
        <f t="shared" si="91"/>
        <v>0</v>
      </c>
      <c r="H218" s="36">
        <f t="shared" si="91"/>
        <v>0</v>
      </c>
      <c r="I218" s="36">
        <f t="shared" si="91"/>
        <v>0</v>
      </c>
      <c r="J218" s="37">
        <f t="shared" si="91"/>
        <v>47.2</v>
      </c>
      <c r="K218" s="37">
        <f t="shared" si="91"/>
        <v>48.4</v>
      </c>
      <c r="L218" s="36">
        <f t="shared" si="91"/>
        <v>0</v>
      </c>
      <c r="M218" s="175"/>
    </row>
    <row r="219" spans="1:13" ht="15.75" hidden="1">
      <c r="A219" s="18" t="s">
        <v>213</v>
      </c>
      <c r="B219" s="29">
        <v>903</v>
      </c>
      <c r="C219" s="16" t="s">
        <v>48</v>
      </c>
      <c r="D219" s="16" t="s">
        <v>23</v>
      </c>
      <c r="E219" s="16" t="s">
        <v>216</v>
      </c>
      <c r="F219" s="16" t="s">
        <v>214</v>
      </c>
      <c r="G219" s="36">
        <v>0</v>
      </c>
      <c r="H219" s="36">
        <f>G219</f>
        <v>0</v>
      </c>
      <c r="I219" s="36">
        <v>0</v>
      </c>
      <c r="J219" s="37">
        <v>47.2</v>
      </c>
      <c r="K219" s="37">
        <v>48.4</v>
      </c>
      <c r="L219" s="36">
        <v>0</v>
      </c>
      <c r="M219" s="175"/>
    </row>
    <row r="220" spans="1:13" ht="47.25" hidden="1">
      <c r="A220" s="18" t="s">
        <v>218</v>
      </c>
      <c r="B220" s="29">
        <v>903</v>
      </c>
      <c r="C220" s="16" t="s">
        <v>48</v>
      </c>
      <c r="D220" s="16" t="s">
        <v>23</v>
      </c>
      <c r="E220" s="16" t="s">
        <v>219</v>
      </c>
      <c r="F220" s="16"/>
      <c r="G220" s="36">
        <f aca="true" t="shared" si="92" ref="G220:L221">G221</f>
        <v>0</v>
      </c>
      <c r="H220" s="36">
        <f t="shared" si="92"/>
        <v>0</v>
      </c>
      <c r="I220" s="36">
        <f t="shared" si="92"/>
        <v>0</v>
      </c>
      <c r="J220" s="37">
        <f t="shared" si="92"/>
        <v>175</v>
      </c>
      <c r="K220" s="37">
        <f t="shared" si="92"/>
        <v>760</v>
      </c>
      <c r="L220" s="36">
        <f t="shared" si="92"/>
        <v>0</v>
      </c>
      <c r="M220" s="175"/>
    </row>
    <row r="221" spans="1:13" ht="47.25" hidden="1">
      <c r="A221" s="18" t="s">
        <v>211</v>
      </c>
      <c r="B221" s="29">
        <v>903</v>
      </c>
      <c r="C221" s="16" t="s">
        <v>48</v>
      </c>
      <c r="D221" s="16" t="s">
        <v>23</v>
      </c>
      <c r="E221" s="16" t="s">
        <v>219</v>
      </c>
      <c r="F221" s="16" t="s">
        <v>212</v>
      </c>
      <c r="G221" s="36">
        <f t="shared" si="92"/>
        <v>0</v>
      </c>
      <c r="H221" s="36">
        <f t="shared" si="92"/>
        <v>0</v>
      </c>
      <c r="I221" s="36">
        <f t="shared" si="92"/>
        <v>0</v>
      </c>
      <c r="J221" s="37">
        <f t="shared" si="92"/>
        <v>175</v>
      </c>
      <c r="K221" s="37">
        <f t="shared" si="92"/>
        <v>760</v>
      </c>
      <c r="L221" s="36">
        <f t="shared" si="92"/>
        <v>0</v>
      </c>
      <c r="M221" s="175"/>
    </row>
    <row r="222" spans="1:13" ht="15.75" hidden="1">
      <c r="A222" s="18" t="s">
        <v>213</v>
      </c>
      <c r="B222" s="29">
        <v>903</v>
      </c>
      <c r="C222" s="16" t="s">
        <v>48</v>
      </c>
      <c r="D222" s="16" t="s">
        <v>23</v>
      </c>
      <c r="E222" s="16" t="s">
        <v>219</v>
      </c>
      <c r="F222" s="16" t="s">
        <v>214</v>
      </c>
      <c r="G222" s="36">
        <v>0</v>
      </c>
      <c r="H222" s="36">
        <f>G222</f>
        <v>0</v>
      </c>
      <c r="I222" s="36">
        <v>0</v>
      </c>
      <c r="J222" s="37">
        <v>175</v>
      </c>
      <c r="K222" s="37">
        <v>760</v>
      </c>
      <c r="L222" s="36">
        <v>0</v>
      </c>
      <c r="M222" s="175"/>
    </row>
    <row r="223" spans="1:13" ht="31.5" hidden="1">
      <c r="A223" s="18" t="s">
        <v>220</v>
      </c>
      <c r="B223" s="29">
        <v>903</v>
      </c>
      <c r="C223" s="16" t="s">
        <v>48</v>
      </c>
      <c r="D223" s="16" t="s">
        <v>23</v>
      </c>
      <c r="E223" s="16" t="s">
        <v>221</v>
      </c>
      <c r="F223" s="16"/>
      <c r="G223" s="36">
        <f aca="true" t="shared" si="93" ref="G223:L224">G224</f>
        <v>0</v>
      </c>
      <c r="H223" s="36">
        <f t="shared" si="93"/>
        <v>0</v>
      </c>
      <c r="I223" s="36">
        <f t="shared" si="93"/>
        <v>0</v>
      </c>
      <c r="J223" s="37">
        <f t="shared" si="93"/>
        <v>150</v>
      </c>
      <c r="K223" s="37">
        <f t="shared" si="93"/>
        <v>530</v>
      </c>
      <c r="L223" s="36">
        <f t="shared" si="93"/>
        <v>0</v>
      </c>
      <c r="M223" s="175"/>
    </row>
    <row r="224" spans="1:13" ht="47.25" hidden="1">
      <c r="A224" s="18" t="s">
        <v>211</v>
      </c>
      <c r="B224" s="29">
        <v>903</v>
      </c>
      <c r="C224" s="16" t="s">
        <v>48</v>
      </c>
      <c r="D224" s="16" t="s">
        <v>23</v>
      </c>
      <c r="E224" s="16" t="s">
        <v>221</v>
      </c>
      <c r="F224" s="16" t="s">
        <v>212</v>
      </c>
      <c r="G224" s="36">
        <f t="shared" si="93"/>
        <v>0</v>
      </c>
      <c r="H224" s="36">
        <f t="shared" si="93"/>
        <v>0</v>
      </c>
      <c r="I224" s="36">
        <f t="shared" si="93"/>
        <v>0</v>
      </c>
      <c r="J224" s="37">
        <f t="shared" si="93"/>
        <v>150</v>
      </c>
      <c r="K224" s="37">
        <f t="shared" si="93"/>
        <v>530</v>
      </c>
      <c r="L224" s="36">
        <f t="shared" si="93"/>
        <v>0</v>
      </c>
      <c r="M224" s="175"/>
    </row>
    <row r="225" spans="1:13" ht="15.75" hidden="1">
      <c r="A225" s="18" t="s">
        <v>213</v>
      </c>
      <c r="B225" s="29">
        <v>903</v>
      </c>
      <c r="C225" s="16" t="s">
        <v>48</v>
      </c>
      <c r="D225" s="16" t="s">
        <v>23</v>
      </c>
      <c r="E225" s="16" t="s">
        <v>221</v>
      </c>
      <c r="F225" s="16" t="s">
        <v>214</v>
      </c>
      <c r="G225" s="36">
        <v>0</v>
      </c>
      <c r="H225" s="36">
        <f>G225</f>
        <v>0</v>
      </c>
      <c r="I225" s="36">
        <v>0</v>
      </c>
      <c r="J225" s="37">
        <v>150</v>
      </c>
      <c r="K225" s="37">
        <v>530</v>
      </c>
      <c r="L225" s="36">
        <v>0</v>
      </c>
      <c r="M225" s="175"/>
    </row>
    <row r="226" spans="1:13" ht="47.25">
      <c r="A226" s="18" t="s">
        <v>222</v>
      </c>
      <c r="B226" s="29">
        <v>903</v>
      </c>
      <c r="C226" s="16" t="s">
        <v>48</v>
      </c>
      <c r="D226" s="16" t="s">
        <v>23</v>
      </c>
      <c r="E226" s="16" t="s">
        <v>223</v>
      </c>
      <c r="F226" s="16"/>
      <c r="G226" s="36">
        <f aca="true" t="shared" si="94" ref="G226:L227">G227</f>
        <v>50</v>
      </c>
      <c r="H226" s="36">
        <f t="shared" si="94"/>
        <v>50</v>
      </c>
      <c r="I226" s="36">
        <f t="shared" si="94"/>
        <v>50</v>
      </c>
      <c r="J226" s="37">
        <f t="shared" si="94"/>
        <v>50</v>
      </c>
      <c r="K226" s="37">
        <f t="shared" si="94"/>
        <v>50</v>
      </c>
      <c r="L226" s="36">
        <f t="shared" si="94"/>
        <v>50</v>
      </c>
      <c r="M226" s="175"/>
    </row>
    <row r="227" spans="1:13" ht="47.25">
      <c r="A227" s="18" t="s">
        <v>211</v>
      </c>
      <c r="B227" s="29">
        <v>903</v>
      </c>
      <c r="C227" s="16" t="s">
        <v>48</v>
      </c>
      <c r="D227" s="16" t="s">
        <v>23</v>
      </c>
      <c r="E227" s="16" t="s">
        <v>223</v>
      </c>
      <c r="F227" s="16" t="s">
        <v>212</v>
      </c>
      <c r="G227" s="36">
        <f>G228</f>
        <v>50</v>
      </c>
      <c r="H227" s="36">
        <f t="shared" si="94"/>
        <v>50</v>
      </c>
      <c r="I227" s="36">
        <f t="shared" si="94"/>
        <v>50</v>
      </c>
      <c r="J227" s="37">
        <f t="shared" si="94"/>
        <v>50</v>
      </c>
      <c r="K227" s="37">
        <f t="shared" si="94"/>
        <v>50</v>
      </c>
      <c r="L227" s="36">
        <f t="shared" si="94"/>
        <v>50</v>
      </c>
      <c r="M227" s="175"/>
    </row>
    <row r="228" spans="1:13" ht="15.75">
      <c r="A228" s="18" t="s">
        <v>213</v>
      </c>
      <c r="B228" s="29">
        <v>903</v>
      </c>
      <c r="C228" s="16" t="s">
        <v>48</v>
      </c>
      <c r="D228" s="16" t="s">
        <v>23</v>
      </c>
      <c r="E228" s="16" t="s">
        <v>223</v>
      </c>
      <c r="F228" s="16" t="s">
        <v>214</v>
      </c>
      <c r="G228" s="36">
        <v>50</v>
      </c>
      <c r="H228" s="36">
        <f>G228</f>
        <v>50</v>
      </c>
      <c r="I228" s="36">
        <v>50</v>
      </c>
      <c r="J228" s="37">
        <v>50</v>
      </c>
      <c r="K228" s="37">
        <v>50</v>
      </c>
      <c r="L228" s="36">
        <v>50</v>
      </c>
      <c r="M228" s="175"/>
    </row>
    <row r="229" spans="1:13" ht="31.5" hidden="1">
      <c r="A229" s="18" t="s">
        <v>224</v>
      </c>
      <c r="B229" s="29">
        <v>903</v>
      </c>
      <c r="C229" s="16" t="s">
        <v>48</v>
      </c>
      <c r="D229" s="16" t="s">
        <v>23</v>
      </c>
      <c r="E229" s="16" t="s">
        <v>225</v>
      </c>
      <c r="F229" s="16"/>
      <c r="G229" s="36">
        <f aca="true" t="shared" si="95" ref="G229:L230">G230</f>
        <v>0</v>
      </c>
      <c r="H229" s="36">
        <f t="shared" si="95"/>
        <v>0</v>
      </c>
      <c r="I229" s="36">
        <f t="shared" si="95"/>
        <v>0</v>
      </c>
      <c r="J229" s="37">
        <f t="shared" si="95"/>
        <v>275</v>
      </c>
      <c r="K229" s="37">
        <f t="shared" si="95"/>
        <v>275</v>
      </c>
      <c r="L229" s="36">
        <f t="shared" si="95"/>
        <v>0</v>
      </c>
      <c r="M229" s="175"/>
    </row>
    <row r="230" spans="1:13" ht="47.25" hidden="1">
      <c r="A230" s="18" t="s">
        <v>211</v>
      </c>
      <c r="B230" s="29">
        <v>903</v>
      </c>
      <c r="C230" s="16" t="s">
        <v>48</v>
      </c>
      <c r="D230" s="16" t="s">
        <v>23</v>
      </c>
      <c r="E230" s="16" t="s">
        <v>226</v>
      </c>
      <c r="F230" s="16" t="s">
        <v>212</v>
      </c>
      <c r="G230" s="36">
        <f t="shared" si="95"/>
        <v>0</v>
      </c>
      <c r="H230" s="36">
        <f t="shared" si="95"/>
        <v>0</v>
      </c>
      <c r="I230" s="36">
        <f t="shared" si="95"/>
        <v>0</v>
      </c>
      <c r="J230" s="37">
        <f t="shared" si="95"/>
        <v>275</v>
      </c>
      <c r="K230" s="37">
        <f t="shared" si="95"/>
        <v>275</v>
      </c>
      <c r="L230" s="36">
        <f t="shared" si="95"/>
        <v>0</v>
      </c>
      <c r="M230" s="175"/>
    </row>
    <row r="231" spans="1:13" ht="15.75" hidden="1">
      <c r="A231" s="18" t="s">
        <v>213</v>
      </c>
      <c r="B231" s="29">
        <v>903</v>
      </c>
      <c r="C231" s="16" t="s">
        <v>48</v>
      </c>
      <c r="D231" s="16" t="s">
        <v>23</v>
      </c>
      <c r="E231" s="16" t="s">
        <v>226</v>
      </c>
      <c r="F231" s="16" t="s">
        <v>214</v>
      </c>
      <c r="G231" s="36">
        <v>0</v>
      </c>
      <c r="H231" s="36">
        <f>G231</f>
        <v>0</v>
      </c>
      <c r="I231" s="36">
        <v>0</v>
      </c>
      <c r="J231" s="37">
        <v>275</v>
      </c>
      <c r="K231" s="37">
        <v>275</v>
      </c>
      <c r="L231" s="36">
        <v>0</v>
      </c>
      <c r="M231" s="175"/>
    </row>
    <row r="232" spans="1:13" ht="47.25" hidden="1">
      <c r="A232" s="50" t="s">
        <v>227</v>
      </c>
      <c r="B232" s="29">
        <v>903</v>
      </c>
      <c r="C232" s="16" t="s">
        <v>48</v>
      </c>
      <c r="D232" s="16" t="s">
        <v>23</v>
      </c>
      <c r="E232" s="16" t="s">
        <v>228</v>
      </c>
      <c r="F232" s="16"/>
      <c r="G232" s="36">
        <f aca="true" t="shared" si="96" ref="G232:L232">G233</f>
        <v>0</v>
      </c>
      <c r="H232" s="36">
        <f t="shared" si="96"/>
        <v>0</v>
      </c>
      <c r="I232" s="36">
        <f t="shared" si="96"/>
        <v>0</v>
      </c>
      <c r="J232" s="37">
        <f t="shared" si="96"/>
        <v>600</v>
      </c>
      <c r="K232" s="37">
        <f t="shared" si="96"/>
        <v>0</v>
      </c>
      <c r="L232" s="36">
        <f t="shared" si="96"/>
        <v>0</v>
      </c>
      <c r="M232" s="175"/>
    </row>
    <row r="233" spans="1:13" ht="47.25" hidden="1">
      <c r="A233" s="18" t="s">
        <v>211</v>
      </c>
      <c r="B233" s="29">
        <v>903</v>
      </c>
      <c r="C233" s="16" t="s">
        <v>48</v>
      </c>
      <c r="D233" s="16" t="s">
        <v>23</v>
      </c>
      <c r="E233" s="16" t="s">
        <v>228</v>
      </c>
      <c r="F233" s="16" t="s">
        <v>212</v>
      </c>
      <c r="G233" s="36">
        <f aca="true" t="shared" si="97" ref="G233:L233">G234</f>
        <v>0</v>
      </c>
      <c r="H233" s="36">
        <f t="shared" si="97"/>
        <v>0</v>
      </c>
      <c r="I233" s="36">
        <f t="shared" si="97"/>
        <v>0</v>
      </c>
      <c r="J233" s="37">
        <f t="shared" si="97"/>
        <v>600</v>
      </c>
      <c r="K233" s="37">
        <f t="shared" si="97"/>
        <v>0</v>
      </c>
      <c r="L233" s="36">
        <f t="shared" si="97"/>
        <v>0</v>
      </c>
      <c r="M233" s="175"/>
    </row>
    <row r="234" spans="1:13" ht="15.75" hidden="1">
      <c r="A234" s="18" t="s">
        <v>213</v>
      </c>
      <c r="B234" s="29">
        <v>903</v>
      </c>
      <c r="C234" s="16" t="s">
        <v>48</v>
      </c>
      <c r="D234" s="16" t="s">
        <v>23</v>
      </c>
      <c r="E234" s="16" t="s">
        <v>228</v>
      </c>
      <c r="F234" s="16" t="s">
        <v>214</v>
      </c>
      <c r="G234" s="36">
        <v>0</v>
      </c>
      <c r="H234" s="36">
        <v>0</v>
      </c>
      <c r="I234" s="36">
        <v>0</v>
      </c>
      <c r="J234" s="37">
        <v>600</v>
      </c>
      <c r="K234" s="37">
        <v>0</v>
      </c>
      <c r="L234" s="36">
        <v>0</v>
      </c>
      <c r="M234" s="176"/>
    </row>
    <row r="235" spans="1:13" ht="15.75">
      <c r="A235" s="18" t="s">
        <v>73</v>
      </c>
      <c r="B235" s="29">
        <v>903</v>
      </c>
      <c r="C235" s="16" t="s">
        <v>48</v>
      </c>
      <c r="D235" s="16" t="s">
        <v>23</v>
      </c>
      <c r="E235" s="16" t="s">
        <v>74</v>
      </c>
      <c r="F235" s="16"/>
      <c r="G235" s="36">
        <f aca="true" t="shared" si="98" ref="G235:L235">G236</f>
        <v>1155.9</v>
      </c>
      <c r="H235" s="36">
        <f t="shared" si="98"/>
        <v>1155.9</v>
      </c>
      <c r="I235" s="36">
        <f t="shared" si="98"/>
        <v>1155.9</v>
      </c>
      <c r="J235" s="37">
        <f t="shared" si="98"/>
        <v>1155.9</v>
      </c>
      <c r="K235" s="37">
        <f t="shared" si="98"/>
        <v>1155.9</v>
      </c>
      <c r="L235" s="36">
        <f t="shared" si="98"/>
        <v>1155.9</v>
      </c>
      <c r="M235" s="36"/>
    </row>
    <row r="236" spans="1:13" ht="31.5">
      <c r="A236" s="18" t="s">
        <v>131</v>
      </c>
      <c r="B236" s="29">
        <v>903</v>
      </c>
      <c r="C236" s="16" t="s">
        <v>48</v>
      </c>
      <c r="D236" s="16" t="s">
        <v>23</v>
      </c>
      <c r="E236" s="16" t="s">
        <v>132</v>
      </c>
      <c r="F236" s="16"/>
      <c r="G236" s="36">
        <f aca="true" t="shared" si="99" ref="G236:L236">G237+G240+G243</f>
        <v>1155.9</v>
      </c>
      <c r="H236" s="36">
        <f t="shared" si="99"/>
        <v>1155.9</v>
      </c>
      <c r="I236" s="36">
        <f t="shared" si="99"/>
        <v>1155.9</v>
      </c>
      <c r="J236" s="37">
        <f t="shared" si="99"/>
        <v>1155.9</v>
      </c>
      <c r="K236" s="37">
        <f t="shared" si="99"/>
        <v>1155.9</v>
      </c>
      <c r="L236" s="36">
        <f t="shared" si="99"/>
        <v>1155.9</v>
      </c>
      <c r="M236" s="36"/>
    </row>
    <row r="237" spans="1:13" ht="78.75">
      <c r="A237" s="15" t="s">
        <v>229</v>
      </c>
      <c r="B237" s="29">
        <v>903</v>
      </c>
      <c r="C237" s="16" t="s">
        <v>48</v>
      </c>
      <c r="D237" s="16" t="s">
        <v>23</v>
      </c>
      <c r="E237" s="16" t="s">
        <v>230</v>
      </c>
      <c r="F237" s="16"/>
      <c r="G237" s="36">
        <f aca="true" t="shared" si="100" ref="G237:L238">G238</f>
        <v>162.6</v>
      </c>
      <c r="H237" s="36">
        <f t="shared" si="100"/>
        <v>162.6</v>
      </c>
      <c r="I237" s="36">
        <f t="shared" si="100"/>
        <v>162.6</v>
      </c>
      <c r="J237" s="37">
        <f t="shared" si="100"/>
        <v>162.6</v>
      </c>
      <c r="K237" s="37">
        <f t="shared" si="100"/>
        <v>162.6</v>
      </c>
      <c r="L237" s="36">
        <f t="shared" si="100"/>
        <v>162.6</v>
      </c>
      <c r="M237" s="36"/>
    </row>
    <row r="238" spans="1:13" ht="47.25">
      <c r="A238" s="18" t="s">
        <v>211</v>
      </c>
      <c r="B238" s="29">
        <v>903</v>
      </c>
      <c r="C238" s="16" t="s">
        <v>48</v>
      </c>
      <c r="D238" s="16" t="s">
        <v>23</v>
      </c>
      <c r="E238" s="16" t="s">
        <v>230</v>
      </c>
      <c r="F238" s="16" t="s">
        <v>212</v>
      </c>
      <c r="G238" s="36">
        <f>G239</f>
        <v>162.6</v>
      </c>
      <c r="H238" s="36">
        <f t="shared" si="100"/>
        <v>162.6</v>
      </c>
      <c r="I238" s="36">
        <f t="shared" si="100"/>
        <v>162.6</v>
      </c>
      <c r="J238" s="37">
        <f t="shared" si="100"/>
        <v>162.6</v>
      </c>
      <c r="K238" s="37">
        <f t="shared" si="100"/>
        <v>162.6</v>
      </c>
      <c r="L238" s="36">
        <f t="shared" si="100"/>
        <v>162.6</v>
      </c>
      <c r="M238" s="36"/>
    </row>
    <row r="239" spans="1:13" ht="19.5" customHeight="1">
      <c r="A239" s="18" t="s">
        <v>213</v>
      </c>
      <c r="B239" s="29">
        <v>903</v>
      </c>
      <c r="C239" s="16" t="s">
        <v>48</v>
      </c>
      <c r="D239" s="16" t="s">
        <v>23</v>
      </c>
      <c r="E239" s="16" t="s">
        <v>230</v>
      </c>
      <c r="F239" s="16" t="s">
        <v>214</v>
      </c>
      <c r="G239" s="36">
        <v>162.6</v>
      </c>
      <c r="H239" s="36">
        <f>G239</f>
        <v>162.6</v>
      </c>
      <c r="I239" s="36">
        <v>162.6</v>
      </c>
      <c r="J239" s="45">
        <f>I239</f>
        <v>162.6</v>
      </c>
      <c r="K239" s="45">
        <f>J239</f>
        <v>162.6</v>
      </c>
      <c r="L239" s="36">
        <f>I239</f>
        <v>162.6</v>
      </c>
      <c r="M239" s="36" t="s">
        <v>138</v>
      </c>
    </row>
    <row r="240" spans="1:13" ht="78.75">
      <c r="A240" s="15" t="s">
        <v>231</v>
      </c>
      <c r="B240" s="29">
        <v>903</v>
      </c>
      <c r="C240" s="16" t="s">
        <v>48</v>
      </c>
      <c r="D240" s="16" t="s">
        <v>23</v>
      </c>
      <c r="E240" s="16" t="s">
        <v>232</v>
      </c>
      <c r="F240" s="16"/>
      <c r="G240" s="36">
        <f aca="true" t="shared" si="101" ref="G240:L241">G241</f>
        <v>393.3</v>
      </c>
      <c r="H240" s="36">
        <f t="shared" si="101"/>
        <v>393.3</v>
      </c>
      <c r="I240" s="36">
        <f t="shared" si="101"/>
        <v>393.3</v>
      </c>
      <c r="J240" s="37">
        <f t="shared" si="101"/>
        <v>393.3</v>
      </c>
      <c r="K240" s="37">
        <f t="shared" si="101"/>
        <v>393.3</v>
      </c>
      <c r="L240" s="36">
        <f t="shared" si="101"/>
        <v>393.3</v>
      </c>
      <c r="M240" s="36"/>
    </row>
    <row r="241" spans="1:13" ht="47.25">
      <c r="A241" s="18" t="s">
        <v>211</v>
      </c>
      <c r="B241" s="29">
        <v>903</v>
      </c>
      <c r="C241" s="16" t="s">
        <v>48</v>
      </c>
      <c r="D241" s="16" t="s">
        <v>23</v>
      </c>
      <c r="E241" s="16" t="s">
        <v>232</v>
      </c>
      <c r="F241" s="16" t="s">
        <v>212</v>
      </c>
      <c r="G241" s="36">
        <f>G242</f>
        <v>393.3</v>
      </c>
      <c r="H241" s="36">
        <f t="shared" si="101"/>
        <v>393.3</v>
      </c>
      <c r="I241" s="36">
        <f t="shared" si="101"/>
        <v>393.3</v>
      </c>
      <c r="J241" s="37">
        <f t="shared" si="101"/>
        <v>393.3</v>
      </c>
      <c r="K241" s="37">
        <f t="shared" si="101"/>
        <v>393.3</v>
      </c>
      <c r="L241" s="36">
        <f t="shared" si="101"/>
        <v>393.3</v>
      </c>
      <c r="M241" s="36"/>
    </row>
    <row r="242" spans="1:13" ht="17.25" customHeight="1">
      <c r="A242" s="18" t="s">
        <v>213</v>
      </c>
      <c r="B242" s="29">
        <v>903</v>
      </c>
      <c r="C242" s="16" t="s">
        <v>48</v>
      </c>
      <c r="D242" s="16" t="s">
        <v>23</v>
      </c>
      <c r="E242" s="16" t="s">
        <v>232</v>
      </c>
      <c r="F242" s="16" t="s">
        <v>214</v>
      </c>
      <c r="G242" s="36">
        <v>393.3</v>
      </c>
      <c r="H242" s="36">
        <f>G242</f>
        <v>393.3</v>
      </c>
      <c r="I242" s="36">
        <v>393.3</v>
      </c>
      <c r="J242" s="45">
        <f>I242</f>
        <v>393.3</v>
      </c>
      <c r="K242" s="45">
        <f>J242</f>
        <v>393.3</v>
      </c>
      <c r="L242" s="36">
        <f>I242</f>
        <v>393.3</v>
      </c>
      <c r="M242" s="36" t="s">
        <v>138</v>
      </c>
    </row>
    <row r="243" spans="1:13" ht="110.25">
      <c r="A243" s="15" t="s">
        <v>233</v>
      </c>
      <c r="B243" s="29">
        <v>903</v>
      </c>
      <c r="C243" s="16" t="s">
        <v>48</v>
      </c>
      <c r="D243" s="16" t="s">
        <v>23</v>
      </c>
      <c r="E243" s="16" t="s">
        <v>234</v>
      </c>
      <c r="F243" s="16"/>
      <c r="G243" s="36">
        <f aca="true" t="shared" si="102" ref="G243:L244">G244</f>
        <v>600</v>
      </c>
      <c r="H243" s="36">
        <f t="shared" si="102"/>
        <v>600</v>
      </c>
      <c r="I243" s="36">
        <f t="shared" si="102"/>
        <v>600</v>
      </c>
      <c r="J243" s="37">
        <f t="shared" si="102"/>
        <v>600</v>
      </c>
      <c r="K243" s="37">
        <f t="shared" si="102"/>
        <v>600</v>
      </c>
      <c r="L243" s="36">
        <f t="shared" si="102"/>
        <v>600</v>
      </c>
      <c r="M243" s="36"/>
    </row>
    <row r="244" spans="1:13" ht="47.25">
      <c r="A244" s="18" t="s">
        <v>211</v>
      </c>
      <c r="B244" s="29">
        <v>903</v>
      </c>
      <c r="C244" s="16" t="s">
        <v>48</v>
      </c>
      <c r="D244" s="16" t="s">
        <v>23</v>
      </c>
      <c r="E244" s="16" t="s">
        <v>234</v>
      </c>
      <c r="F244" s="16" t="s">
        <v>212</v>
      </c>
      <c r="G244" s="36">
        <f>G245</f>
        <v>600</v>
      </c>
      <c r="H244" s="36">
        <f t="shared" si="102"/>
        <v>600</v>
      </c>
      <c r="I244" s="36">
        <f t="shared" si="102"/>
        <v>600</v>
      </c>
      <c r="J244" s="37">
        <f t="shared" si="102"/>
        <v>600</v>
      </c>
      <c r="K244" s="37">
        <f t="shared" si="102"/>
        <v>600</v>
      </c>
      <c r="L244" s="36">
        <f t="shared" si="102"/>
        <v>600</v>
      </c>
      <c r="M244" s="36"/>
    </row>
    <row r="245" spans="1:13" ht="15" customHeight="1">
      <c r="A245" s="18" t="s">
        <v>213</v>
      </c>
      <c r="B245" s="29">
        <v>903</v>
      </c>
      <c r="C245" s="16" t="s">
        <v>48</v>
      </c>
      <c r="D245" s="16" t="s">
        <v>23</v>
      </c>
      <c r="E245" s="16" t="s">
        <v>234</v>
      </c>
      <c r="F245" s="16" t="s">
        <v>214</v>
      </c>
      <c r="G245" s="36">
        <v>600</v>
      </c>
      <c r="H245" s="36">
        <f>G245</f>
        <v>600</v>
      </c>
      <c r="I245" s="36">
        <v>600</v>
      </c>
      <c r="J245" s="45">
        <f>I245</f>
        <v>600</v>
      </c>
      <c r="K245" s="45">
        <f>J245</f>
        <v>600</v>
      </c>
      <c r="L245" s="36">
        <f>I245</f>
        <v>600</v>
      </c>
      <c r="M245" s="36" t="s">
        <v>138</v>
      </c>
    </row>
    <row r="246" spans="1:13" ht="15.75" hidden="1">
      <c r="A246" s="35" t="s">
        <v>52</v>
      </c>
      <c r="B246" s="20">
        <v>903</v>
      </c>
      <c r="C246" s="13" t="s">
        <v>48</v>
      </c>
      <c r="D246" s="13" t="s">
        <v>36</v>
      </c>
      <c r="E246" s="13"/>
      <c r="F246" s="13"/>
      <c r="G246" s="36">
        <f aca="true" t="shared" si="103" ref="G246:L248">G247</f>
        <v>0</v>
      </c>
      <c r="H246" s="36">
        <f t="shared" si="103"/>
        <v>0</v>
      </c>
      <c r="I246" s="36">
        <f t="shared" si="103"/>
        <v>0</v>
      </c>
      <c r="J246" s="37">
        <f t="shared" si="103"/>
        <v>0</v>
      </c>
      <c r="K246" s="37">
        <f t="shared" si="103"/>
        <v>0</v>
      </c>
      <c r="L246" s="36">
        <f t="shared" si="103"/>
        <v>0</v>
      </c>
      <c r="M246" s="36"/>
    </row>
    <row r="247" spans="1:13" ht="15.75" hidden="1">
      <c r="A247" s="18" t="s">
        <v>73</v>
      </c>
      <c r="B247" s="29">
        <v>903</v>
      </c>
      <c r="C247" s="16" t="s">
        <v>48</v>
      </c>
      <c r="D247" s="16" t="s">
        <v>36</v>
      </c>
      <c r="E247" s="16" t="s">
        <v>74</v>
      </c>
      <c r="F247" s="16"/>
      <c r="G247" s="36">
        <f t="shared" si="103"/>
        <v>0</v>
      </c>
      <c r="H247" s="36">
        <f t="shared" si="103"/>
        <v>0</v>
      </c>
      <c r="I247" s="36">
        <f t="shared" si="103"/>
        <v>0</v>
      </c>
      <c r="J247" s="37">
        <f t="shared" si="103"/>
        <v>0</v>
      </c>
      <c r="K247" s="37">
        <f t="shared" si="103"/>
        <v>0</v>
      </c>
      <c r="L247" s="36">
        <f t="shared" si="103"/>
        <v>0</v>
      </c>
      <c r="M247" s="36"/>
    </row>
    <row r="248" spans="1:13" ht="31.5" hidden="1">
      <c r="A248" s="18" t="s">
        <v>131</v>
      </c>
      <c r="B248" s="29">
        <v>903</v>
      </c>
      <c r="C248" s="16" t="s">
        <v>48</v>
      </c>
      <c r="D248" s="16" t="s">
        <v>36</v>
      </c>
      <c r="E248" s="16" t="s">
        <v>132</v>
      </c>
      <c r="F248" s="16"/>
      <c r="G248" s="36">
        <f>G249</f>
        <v>0</v>
      </c>
      <c r="H248" s="36">
        <f t="shared" si="103"/>
        <v>0</v>
      </c>
      <c r="I248" s="36">
        <f t="shared" si="103"/>
        <v>0</v>
      </c>
      <c r="J248" s="37">
        <f t="shared" si="103"/>
        <v>0</v>
      </c>
      <c r="K248" s="37">
        <f t="shared" si="103"/>
        <v>0</v>
      </c>
      <c r="L248" s="36">
        <f t="shared" si="103"/>
        <v>0</v>
      </c>
      <c r="M248" s="36"/>
    </row>
    <row r="249" spans="1:13" ht="47.25" hidden="1">
      <c r="A249" s="51" t="s">
        <v>235</v>
      </c>
      <c r="B249" s="52">
        <v>903</v>
      </c>
      <c r="C249" s="16" t="s">
        <v>48</v>
      </c>
      <c r="D249" s="16" t="s">
        <v>36</v>
      </c>
      <c r="E249" s="16" t="s">
        <v>236</v>
      </c>
      <c r="F249" s="16"/>
      <c r="G249" s="36">
        <f aca="true" t="shared" si="104" ref="G249:L250">G250</f>
        <v>0</v>
      </c>
      <c r="H249" s="36">
        <f t="shared" si="104"/>
        <v>0</v>
      </c>
      <c r="I249" s="36">
        <f t="shared" si="104"/>
        <v>0</v>
      </c>
      <c r="J249" s="37">
        <f t="shared" si="104"/>
        <v>0</v>
      </c>
      <c r="K249" s="37">
        <f t="shared" si="104"/>
        <v>0</v>
      </c>
      <c r="L249" s="36">
        <f t="shared" si="104"/>
        <v>0</v>
      </c>
      <c r="M249" s="36"/>
    </row>
    <row r="250" spans="1:13" ht="15.75" hidden="1">
      <c r="A250" s="18" t="s">
        <v>88</v>
      </c>
      <c r="B250" s="29">
        <v>903</v>
      </c>
      <c r="C250" s="16" t="s">
        <v>48</v>
      </c>
      <c r="D250" s="16" t="s">
        <v>36</v>
      </c>
      <c r="E250" s="16" t="s">
        <v>236</v>
      </c>
      <c r="F250" s="16" t="s">
        <v>97</v>
      </c>
      <c r="G250" s="36">
        <f t="shared" si="104"/>
        <v>0</v>
      </c>
      <c r="H250" s="36">
        <f t="shared" si="104"/>
        <v>0</v>
      </c>
      <c r="I250" s="36">
        <f t="shared" si="104"/>
        <v>0</v>
      </c>
      <c r="J250" s="37">
        <f t="shared" si="104"/>
        <v>0</v>
      </c>
      <c r="K250" s="37">
        <f t="shared" si="104"/>
        <v>0</v>
      </c>
      <c r="L250" s="36">
        <f t="shared" si="104"/>
        <v>0</v>
      </c>
      <c r="M250" s="36"/>
    </row>
    <row r="251" spans="1:13" ht="63" hidden="1">
      <c r="A251" s="18" t="s">
        <v>130</v>
      </c>
      <c r="B251" s="29">
        <v>903</v>
      </c>
      <c r="C251" s="16" t="s">
        <v>48</v>
      </c>
      <c r="D251" s="16" t="s">
        <v>36</v>
      </c>
      <c r="E251" s="16" t="s">
        <v>236</v>
      </c>
      <c r="F251" s="16" t="s">
        <v>112</v>
      </c>
      <c r="G251" s="36">
        <v>0</v>
      </c>
      <c r="H251" s="36">
        <f>G251</f>
        <v>0</v>
      </c>
      <c r="I251" s="36">
        <f>G251</f>
        <v>0</v>
      </c>
      <c r="J251" s="45">
        <f>I251</f>
        <v>0</v>
      </c>
      <c r="K251" s="45">
        <f>J251</f>
        <v>0</v>
      </c>
      <c r="L251" s="36">
        <f>I251</f>
        <v>0</v>
      </c>
      <c r="M251" s="36" t="s">
        <v>138</v>
      </c>
    </row>
    <row r="252" spans="1:13" ht="15.75">
      <c r="A252" s="35" t="s">
        <v>7</v>
      </c>
      <c r="B252" s="20">
        <v>903</v>
      </c>
      <c r="C252" s="13" t="s">
        <v>40</v>
      </c>
      <c r="D252" s="13"/>
      <c r="E252" s="13"/>
      <c r="F252" s="13"/>
      <c r="G252" s="33">
        <f aca="true" t="shared" si="105" ref="G252:L252">G253+G338</f>
        <v>62691.66</v>
      </c>
      <c r="H252" s="33">
        <f t="shared" si="105"/>
        <v>62691.66</v>
      </c>
      <c r="I252" s="33">
        <f t="shared" si="105"/>
        <v>62850.8</v>
      </c>
      <c r="J252" s="34">
        <f t="shared" si="105"/>
        <v>115870.1</v>
      </c>
      <c r="K252" s="34">
        <f t="shared" si="105"/>
        <v>117274.8</v>
      </c>
      <c r="L252" s="33">
        <f t="shared" si="105"/>
        <v>62850.66</v>
      </c>
      <c r="M252" s="33"/>
    </row>
    <row r="253" spans="1:13" ht="15.75">
      <c r="A253" s="35" t="s">
        <v>53</v>
      </c>
      <c r="B253" s="20">
        <v>903</v>
      </c>
      <c r="C253" s="13" t="s">
        <v>40</v>
      </c>
      <c r="D253" s="13" t="s">
        <v>21</v>
      </c>
      <c r="E253" s="13"/>
      <c r="F253" s="13"/>
      <c r="G253" s="33">
        <f aca="true" t="shared" si="106" ref="G253:L253">G254+G316+G312</f>
        <v>45656.630000000005</v>
      </c>
      <c r="H253" s="33">
        <f t="shared" si="106"/>
        <v>45656.630000000005</v>
      </c>
      <c r="I253" s="33">
        <f t="shared" si="106"/>
        <v>45815.700000000004</v>
      </c>
      <c r="J253" s="34">
        <f t="shared" si="106"/>
        <v>98812.5</v>
      </c>
      <c r="K253" s="34">
        <f t="shared" si="106"/>
        <v>100182.5</v>
      </c>
      <c r="L253" s="33">
        <f t="shared" si="106"/>
        <v>45815.630000000005</v>
      </c>
      <c r="M253" s="33"/>
    </row>
    <row r="254" spans="1:13" ht="47.25">
      <c r="A254" s="18" t="s">
        <v>204</v>
      </c>
      <c r="B254" s="29">
        <v>903</v>
      </c>
      <c r="C254" s="16" t="s">
        <v>40</v>
      </c>
      <c r="D254" s="16" t="s">
        <v>21</v>
      </c>
      <c r="E254" s="16" t="s">
        <v>205</v>
      </c>
      <c r="F254" s="16"/>
      <c r="G254" s="36">
        <f aca="true" t="shared" si="107" ref="G254:L254">G255+G281</f>
        <v>43166.83</v>
      </c>
      <c r="H254" s="36">
        <f t="shared" si="107"/>
        <v>43166.83</v>
      </c>
      <c r="I254" s="36">
        <f t="shared" si="107"/>
        <v>43159.9</v>
      </c>
      <c r="J254" s="37">
        <f t="shared" si="107"/>
        <v>96156.7</v>
      </c>
      <c r="K254" s="37">
        <f t="shared" si="107"/>
        <v>97726.7</v>
      </c>
      <c r="L254" s="36">
        <f t="shared" si="107"/>
        <v>43159.83</v>
      </c>
      <c r="M254" s="36"/>
    </row>
    <row r="255" spans="1:13" ht="63">
      <c r="A255" s="18" t="s">
        <v>237</v>
      </c>
      <c r="B255" s="29">
        <v>903</v>
      </c>
      <c r="C255" s="16" t="s">
        <v>40</v>
      </c>
      <c r="D255" s="16" t="s">
        <v>21</v>
      </c>
      <c r="E255" s="16" t="s">
        <v>238</v>
      </c>
      <c r="F255" s="16"/>
      <c r="G255" s="36">
        <f aca="true" t="shared" si="108" ref="G255:L255">G256+G274+G259+G262+G265+G268+G271</f>
        <v>25081.85</v>
      </c>
      <c r="H255" s="36">
        <f t="shared" si="108"/>
        <v>25081.85</v>
      </c>
      <c r="I255" s="36">
        <f t="shared" si="108"/>
        <v>25081.9</v>
      </c>
      <c r="J255" s="37">
        <f t="shared" si="108"/>
        <v>61279.1</v>
      </c>
      <c r="K255" s="37">
        <f t="shared" si="108"/>
        <v>61047.6</v>
      </c>
      <c r="L255" s="36">
        <f t="shared" si="108"/>
        <v>25081.85</v>
      </c>
      <c r="M255" s="36"/>
    </row>
    <row r="256" spans="1:13" ht="47.25">
      <c r="A256" s="18" t="s">
        <v>239</v>
      </c>
      <c r="B256" s="29">
        <v>903</v>
      </c>
      <c r="C256" s="16" t="s">
        <v>40</v>
      </c>
      <c r="D256" s="16" t="s">
        <v>21</v>
      </c>
      <c r="E256" s="16" t="s">
        <v>240</v>
      </c>
      <c r="F256" s="16"/>
      <c r="G256" s="36">
        <f aca="true" t="shared" si="109" ref="G256:L257">G257</f>
        <v>16317.45</v>
      </c>
      <c r="H256" s="36">
        <f t="shared" si="109"/>
        <v>16317.45</v>
      </c>
      <c r="I256" s="36">
        <f t="shared" si="109"/>
        <v>25081.9</v>
      </c>
      <c r="J256" s="37">
        <f t="shared" si="109"/>
        <v>55297.4</v>
      </c>
      <c r="K256" s="37">
        <f t="shared" si="109"/>
        <v>55525.5</v>
      </c>
      <c r="L256" s="36">
        <f t="shared" si="109"/>
        <v>25081.85</v>
      </c>
      <c r="M256" s="187" t="s">
        <v>241</v>
      </c>
    </row>
    <row r="257" spans="1:13" ht="47.25">
      <c r="A257" s="18" t="s">
        <v>211</v>
      </c>
      <c r="B257" s="29">
        <v>903</v>
      </c>
      <c r="C257" s="16" t="s">
        <v>40</v>
      </c>
      <c r="D257" s="16" t="s">
        <v>21</v>
      </c>
      <c r="E257" s="16" t="s">
        <v>240</v>
      </c>
      <c r="F257" s="16" t="s">
        <v>212</v>
      </c>
      <c r="G257" s="36">
        <f>G258</f>
        <v>16317.45</v>
      </c>
      <c r="H257" s="36">
        <f t="shared" si="109"/>
        <v>16317.45</v>
      </c>
      <c r="I257" s="36">
        <f t="shared" si="109"/>
        <v>25081.9</v>
      </c>
      <c r="J257" s="37">
        <f t="shared" si="109"/>
        <v>55297.4</v>
      </c>
      <c r="K257" s="37">
        <f t="shared" si="109"/>
        <v>55525.5</v>
      </c>
      <c r="L257" s="36">
        <f t="shared" si="109"/>
        <v>25081.85</v>
      </c>
      <c r="M257" s="187"/>
    </row>
    <row r="258" spans="1:13" ht="15.75">
      <c r="A258" s="18" t="s">
        <v>213</v>
      </c>
      <c r="B258" s="29">
        <v>903</v>
      </c>
      <c r="C258" s="16" t="s">
        <v>40</v>
      </c>
      <c r="D258" s="16" t="s">
        <v>21</v>
      </c>
      <c r="E258" s="16" t="s">
        <v>240</v>
      </c>
      <c r="F258" s="16" t="s">
        <v>214</v>
      </c>
      <c r="G258" s="17">
        <v>16317.45</v>
      </c>
      <c r="H258" s="17">
        <f>G258</f>
        <v>16317.45</v>
      </c>
      <c r="I258" s="17">
        <v>25081.9</v>
      </c>
      <c r="J258" s="39">
        <f>36899.5+18397.9</f>
        <v>55297.4</v>
      </c>
      <c r="K258" s="39">
        <f>37311.1+18214.4</f>
        <v>55525.5</v>
      </c>
      <c r="L258" s="17">
        <f>G258+8764.4</f>
        <v>25081.85</v>
      </c>
      <c r="M258" s="187"/>
    </row>
    <row r="259" spans="1:13" ht="47.25" hidden="1">
      <c r="A259" s="18" t="s">
        <v>215</v>
      </c>
      <c r="B259" s="29">
        <v>903</v>
      </c>
      <c r="C259" s="16" t="s">
        <v>40</v>
      </c>
      <c r="D259" s="16" t="s">
        <v>21</v>
      </c>
      <c r="E259" s="16" t="s">
        <v>242</v>
      </c>
      <c r="F259" s="16"/>
      <c r="G259" s="36">
        <f aca="true" t="shared" si="110" ref="G259:L260">G260</f>
        <v>0</v>
      </c>
      <c r="H259" s="36">
        <f t="shared" si="110"/>
        <v>0</v>
      </c>
      <c r="I259" s="36">
        <f t="shared" si="110"/>
        <v>0</v>
      </c>
      <c r="J259" s="37">
        <f t="shared" si="110"/>
        <v>541.7</v>
      </c>
      <c r="K259" s="37">
        <f t="shared" si="110"/>
        <v>567.1</v>
      </c>
      <c r="L259" s="36">
        <f t="shared" si="110"/>
        <v>0</v>
      </c>
      <c r="M259" s="174" t="s">
        <v>243</v>
      </c>
    </row>
    <row r="260" spans="1:13" ht="47.25" hidden="1">
      <c r="A260" s="18" t="s">
        <v>211</v>
      </c>
      <c r="B260" s="29">
        <v>903</v>
      </c>
      <c r="C260" s="16" t="s">
        <v>40</v>
      </c>
      <c r="D260" s="16" t="s">
        <v>21</v>
      </c>
      <c r="E260" s="16" t="s">
        <v>242</v>
      </c>
      <c r="F260" s="16" t="s">
        <v>212</v>
      </c>
      <c r="G260" s="36">
        <f t="shared" si="110"/>
        <v>0</v>
      </c>
      <c r="H260" s="36">
        <f t="shared" si="110"/>
        <v>0</v>
      </c>
      <c r="I260" s="36">
        <f t="shared" si="110"/>
        <v>0</v>
      </c>
      <c r="J260" s="37">
        <f t="shared" si="110"/>
        <v>541.7</v>
      </c>
      <c r="K260" s="37">
        <f t="shared" si="110"/>
        <v>567.1</v>
      </c>
      <c r="L260" s="36">
        <f t="shared" si="110"/>
        <v>0</v>
      </c>
      <c r="M260" s="175"/>
    </row>
    <row r="261" spans="1:13" ht="15.75" hidden="1">
      <c r="A261" s="18" t="s">
        <v>213</v>
      </c>
      <c r="B261" s="29">
        <v>903</v>
      </c>
      <c r="C261" s="16" t="s">
        <v>40</v>
      </c>
      <c r="D261" s="16" t="s">
        <v>21</v>
      </c>
      <c r="E261" s="16" t="s">
        <v>242</v>
      </c>
      <c r="F261" s="16" t="s">
        <v>214</v>
      </c>
      <c r="G261" s="36">
        <v>0</v>
      </c>
      <c r="H261" s="36">
        <f>G261</f>
        <v>0</v>
      </c>
      <c r="I261" s="36">
        <v>0</v>
      </c>
      <c r="J261" s="37">
        <v>541.7</v>
      </c>
      <c r="K261" s="37">
        <v>567.1</v>
      </c>
      <c r="L261" s="36">
        <v>0</v>
      </c>
      <c r="M261" s="175"/>
    </row>
    <row r="262" spans="1:13" ht="47.25" hidden="1">
      <c r="A262" s="18" t="s">
        <v>218</v>
      </c>
      <c r="B262" s="29">
        <v>903</v>
      </c>
      <c r="C262" s="16" t="s">
        <v>40</v>
      </c>
      <c r="D262" s="16" t="s">
        <v>21</v>
      </c>
      <c r="E262" s="16" t="s">
        <v>244</v>
      </c>
      <c r="F262" s="16"/>
      <c r="G262" s="36">
        <f aca="true" t="shared" si="111" ref="G262:L263">G263</f>
        <v>0</v>
      </c>
      <c r="H262" s="36">
        <f t="shared" si="111"/>
        <v>0</v>
      </c>
      <c r="I262" s="36">
        <f t="shared" si="111"/>
        <v>0</v>
      </c>
      <c r="J262" s="37">
        <f t="shared" si="111"/>
        <v>3820</v>
      </c>
      <c r="K262" s="37">
        <f t="shared" si="111"/>
        <v>3320</v>
      </c>
      <c r="L262" s="36">
        <f t="shared" si="111"/>
        <v>0</v>
      </c>
      <c r="M262" s="175"/>
    </row>
    <row r="263" spans="1:13" ht="47.25" hidden="1">
      <c r="A263" s="18" t="s">
        <v>211</v>
      </c>
      <c r="B263" s="29">
        <v>903</v>
      </c>
      <c r="C263" s="16" t="s">
        <v>40</v>
      </c>
      <c r="D263" s="16" t="s">
        <v>21</v>
      </c>
      <c r="E263" s="16" t="s">
        <v>244</v>
      </c>
      <c r="F263" s="16" t="s">
        <v>212</v>
      </c>
      <c r="G263" s="36">
        <f t="shared" si="111"/>
        <v>0</v>
      </c>
      <c r="H263" s="36">
        <f t="shared" si="111"/>
        <v>0</v>
      </c>
      <c r="I263" s="36">
        <f t="shared" si="111"/>
        <v>0</v>
      </c>
      <c r="J263" s="37">
        <f t="shared" si="111"/>
        <v>3820</v>
      </c>
      <c r="K263" s="37">
        <f t="shared" si="111"/>
        <v>3320</v>
      </c>
      <c r="L263" s="36">
        <f t="shared" si="111"/>
        <v>0</v>
      </c>
      <c r="M263" s="175"/>
    </row>
    <row r="264" spans="1:13" ht="15.75" hidden="1">
      <c r="A264" s="18" t="s">
        <v>213</v>
      </c>
      <c r="B264" s="29">
        <v>903</v>
      </c>
      <c r="C264" s="16" t="s">
        <v>40</v>
      </c>
      <c r="D264" s="16" t="s">
        <v>21</v>
      </c>
      <c r="E264" s="16" t="s">
        <v>244</v>
      </c>
      <c r="F264" s="16" t="s">
        <v>214</v>
      </c>
      <c r="G264" s="36">
        <v>0</v>
      </c>
      <c r="H264" s="36">
        <f>G264</f>
        <v>0</v>
      </c>
      <c r="I264" s="36">
        <v>0</v>
      </c>
      <c r="J264" s="37">
        <v>3820</v>
      </c>
      <c r="K264" s="37">
        <v>3320</v>
      </c>
      <c r="L264" s="36">
        <v>0</v>
      </c>
      <c r="M264" s="175"/>
    </row>
    <row r="265" spans="1:13" ht="31.5" hidden="1">
      <c r="A265" s="18" t="s">
        <v>220</v>
      </c>
      <c r="B265" s="29">
        <v>903</v>
      </c>
      <c r="C265" s="16" t="s">
        <v>40</v>
      </c>
      <c r="D265" s="16" t="s">
        <v>21</v>
      </c>
      <c r="E265" s="16" t="s">
        <v>245</v>
      </c>
      <c r="F265" s="16"/>
      <c r="G265" s="36">
        <f aca="true" t="shared" si="112" ref="G265:L266">G266</f>
        <v>0</v>
      </c>
      <c r="H265" s="36">
        <f t="shared" si="112"/>
        <v>0</v>
      </c>
      <c r="I265" s="36">
        <f t="shared" si="112"/>
        <v>0</v>
      </c>
      <c r="J265" s="37">
        <f t="shared" si="112"/>
        <v>1620</v>
      </c>
      <c r="K265" s="37">
        <f t="shared" si="112"/>
        <v>1360</v>
      </c>
      <c r="L265" s="36">
        <f t="shared" si="112"/>
        <v>0</v>
      </c>
      <c r="M265" s="175"/>
    </row>
    <row r="266" spans="1:13" ht="47.25" hidden="1">
      <c r="A266" s="18" t="s">
        <v>211</v>
      </c>
      <c r="B266" s="29">
        <v>903</v>
      </c>
      <c r="C266" s="16" t="s">
        <v>40</v>
      </c>
      <c r="D266" s="16" t="s">
        <v>21</v>
      </c>
      <c r="E266" s="16" t="s">
        <v>245</v>
      </c>
      <c r="F266" s="16" t="s">
        <v>212</v>
      </c>
      <c r="G266" s="36">
        <f t="shared" si="112"/>
        <v>0</v>
      </c>
      <c r="H266" s="36">
        <f t="shared" si="112"/>
        <v>0</v>
      </c>
      <c r="I266" s="36">
        <f t="shared" si="112"/>
        <v>0</v>
      </c>
      <c r="J266" s="37">
        <f t="shared" si="112"/>
        <v>1620</v>
      </c>
      <c r="K266" s="37">
        <f t="shared" si="112"/>
        <v>1360</v>
      </c>
      <c r="L266" s="36">
        <f t="shared" si="112"/>
        <v>0</v>
      </c>
      <c r="M266" s="175"/>
    </row>
    <row r="267" spans="1:13" ht="15.75" hidden="1">
      <c r="A267" s="18" t="s">
        <v>213</v>
      </c>
      <c r="B267" s="29">
        <v>903</v>
      </c>
      <c r="C267" s="16" t="s">
        <v>40</v>
      </c>
      <c r="D267" s="16" t="s">
        <v>21</v>
      </c>
      <c r="E267" s="16" t="s">
        <v>245</v>
      </c>
      <c r="F267" s="16" t="s">
        <v>214</v>
      </c>
      <c r="G267" s="36">
        <v>0</v>
      </c>
      <c r="H267" s="36">
        <f>G267</f>
        <v>0</v>
      </c>
      <c r="I267" s="36">
        <v>0</v>
      </c>
      <c r="J267" s="37">
        <v>1620</v>
      </c>
      <c r="K267" s="37">
        <v>1360</v>
      </c>
      <c r="L267" s="36">
        <v>0</v>
      </c>
      <c r="M267" s="175"/>
    </row>
    <row r="268" spans="1:13" ht="31.5" hidden="1">
      <c r="A268" s="18" t="s">
        <v>224</v>
      </c>
      <c r="B268" s="29">
        <v>903</v>
      </c>
      <c r="C268" s="16" t="s">
        <v>40</v>
      </c>
      <c r="D268" s="16" t="s">
        <v>21</v>
      </c>
      <c r="E268" s="16" t="s">
        <v>225</v>
      </c>
      <c r="F268" s="16"/>
      <c r="G268" s="36">
        <f aca="true" t="shared" si="113" ref="G268:L269">G269</f>
        <v>0</v>
      </c>
      <c r="H268" s="36">
        <f t="shared" si="113"/>
        <v>0</v>
      </c>
      <c r="I268" s="36">
        <f t="shared" si="113"/>
        <v>0</v>
      </c>
      <c r="J268" s="37">
        <f t="shared" si="113"/>
        <v>0</v>
      </c>
      <c r="K268" s="37">
        <f t="shared" si="113"/>
        <v>275</v>
      </c>
      <c r="L268" s="36">
        <f t="shared" si="113"/>
        <v>0</v>
      </c>
      <c r="M268" s="175"/>
    </row>
    <row r="269" spans="1:13" ht="47.25" hidden="1">
      <c r="A269" s="18" t="s">
        <v>211</v>
      </c>
      <c r="B269" s="29">
        <v>903</v>
      </c>
      <c r="C269" s="16" t="s">
        <v>40</v>
      </c>
      <c r="D269" s="16" t="s">
        <v>21</v>
      </c>
      <c r="E269" s="16" t="s">
        <v>225</v>
      </c>
      <c r="F269" s="16" t="s">
        <v>212</v>
      </c>
      <c r="G269" s="36">
        <f t="shared" si="113"/>
        <v>0</v>
      </c>
      <c r="H269" s="36">
        <f t="shared" si="113"/>
        <v>0</v>
      </c>
      <c r="I269" s="36">
        <f t="shared" si="113"/>
        <v>0</v>
      </c>
      <c r="J269" s="37">
        <f t="shared" si="113"/>
        <v>0</v>
      </c>
      <c r="K269" s="37">
        <f t="shared" si="113"/>
        <v>275</v>
      </c>
      <c r="L269" s="36">
        <f t="shared" si="113"/>
        <v>0</v>
      </c>
      <c r="M269" s="175"/>
    </row>
    <row r="270" spans="1:13" ht="15.75" hidden="1">
      <c r="A270" s="18" t="s">
        <v>213</v>
      </c>
      <c r="B270" s="29">
        <v>903</v>
      </c>
      <c r="C270" s="16" t="s">
        <v>40</v>
      </c>
      <c r="D270" s="16" t="s">
        <v>21</v>
      </c>
      <c r="E270" s="16" t="s">
        <v>225</v>
      </c>
      <c r="F270" s="16" t="s">
        <v>214</v>
      </c>
      <c r="G270" s="36">
        <v>0</v>
      </c>
      <c r="H270" s="36">
        <f>G270</f>
        <v>0</v>
      </c>
      <c r="I270" s="36">
        <v>0</v>
      </c>
      <c r="J270" s="37">
        <v>0</v>
      </c>
      <c r="K270" s="37">
        <v>275</v>
      </c>
      <c r="L270" s="36">
        <v>0</v>
      </c>
      <c r="M270" s="175"/>
    </row>
    <row r="271" spans="1:13" ht="47.25" hidden="1">
      <c r="A271" s="50" t="s">
        <v>227</v>
      </c>
      <c r="B271" s="29">
        <v>903</v>
      </c>
      <c r="C271" s="16" t="s">
        <v>40</v>
      </c>
      <c r="D271" s="16" t="s">
        <v>21</v>
      </c>
      <c r="E271" s="16" t="s">
        <v>246</v>
      </c>
      <c r="F271" s="16"/>
      <c r="G271" s="36">
        <f aca="true" t="shared" si="114" ref="G271:L271">G272</f>
        <v>0</v>
      </c>
      <c r="H271" s="36">
        <f t="shared" si="114"/>
        <v>0</v>
      </c>
      <c r="I271" s="36">
        <f t="shared" si="114"/>
        <v>0</v>
      </c>
      <c r="J271" s="37">
        <f t="shared" si="114"/>
        <v>0</v>
      </c>
      <c r="K271" s="37">
        <f t="shared" si="114"/>
        <v>0</v>
      </c>
      <c r="L271" s="36">
        <f t="shared" si="114"/>
        <v>0</v>
      </c>
      <c r="M271" s="175"/>
    </row>
    <row r="272" spans="1:13" ht="47.25" hidden="1">
      <c r="A272" s="18" t="s">
        <v>211</v>
      </c>
      <c r="B272" s="29">
        <v>903</v>
      </c>
      <c r="C272" s="16" t="s">
        <v>40</v>
      </c>
      <c r="D272" s="16" t="s">
        <v>21</v>
      </c>
      <c r="E272" s="16" t="s">
        <v>246</v>
      </c>
      <c r="F272" s="16" t="s">
        <v>212</v>
      </c>
      <c r="G272" s="36">
        <f aca="true" t="shared" si="115" ref="G272:L272">G273</f>
        <v>0</v>
      </c>
      <c r="H272" s="36">
        <f t="shared" si="115"/>
        <v>0</v>
      </c>
      <c r="I272" s="36">
        <f t="shared" si="115"/>
        <v>0</v>
      </c>
      <c r="J272" s="37">
        <f t="shared" si="115"/>
        <v>0</v>
      </c>
      <c r="K272" s="37">
        <f t="shared" si="115"/>
        <v>0</v>
      </c>
      <c r="L272" s="36">
        <f t="shared" si="115"/>
        <v>0</v>
      </c>
      <c r="M272" s="175"/>
    </row>
    <row r="273" spans="1:13" ht="15.75" hidden="1">
      <c r="A273" s="18" t="s">
        <v>213</v>
      </c>
      <c r="B273" s="29">
        <v>903</v>
      </c>
      <c r="C273" s="16" t="s">
        <v>40</v>
      </c>
      <c r="D273" s="16" t="s">
        <v>21</v>
      </c>
      <c r="E273" s="16" t="s">
        <v>246</v>
      </c>
      <c r="F273" s="16" t="s">
        <v>214</v>
      </c>
      <c r="G273" s="36">
        <v>0</v>
      </c>
      <c r="H273" s="36">
        <v>0</v>
      </c>
      <c r="I273" s="36">
        <v>0</v>
      </c>
      <c r="J273" s="37">
        <v>0</v>
      </c>
      <c r="K273" s="37">
        <v>0</v>
      </c>
      <c r="L273" s="36">
        <v>0</v>
      </c>
      <c r="M273" s="176"/>
    </row>
    <row r="274" spans="1:13" ht="31.5" hidden="1">
      <c r="A274" s="18" t="s">
        <v>247</v>
      </c>
      <c r="B274" s="29">
        <v>903</v>
      </c>
      <c r="C274" s="16" t="s">
        <v>40</v>
      </c>
      <c r="D274" s="16" t="s">
        <v>21</v>
      </c>
      <c r="E274" s="16" t="s">
        <v>248</v>
      </c>
      <c r="F274" s="16"/>
      <c r="G274" s="36">
        <f aca="true" t="shared" si="116" ref="G274:L274">G275+G277+G279</f>
        <v>8764.4</v>
      </c>
      <c r="H274" s="36">
        <f t="shared" si="116"/>
        <v>8764.4</v>
      </c>
      <c r="I274" s="36">
        <f t="shared" si="116"/>
        <v>0</v>
      </c>
      <c r="J274" s="37">
        <f t="shared" si="116"/>
        <v>0</v>
      </c>
      <c r="K274" s="37">
        <f t="shared" si="116"/>
        <v>0</v>
      </c>
      <c r="L274" s="36">
        <f t="shared" si="116"/>
        <v>0</v>
      </c>
      <c r="M274" s="174" t="s">
        <v>249</v>
      </c>
    </row>
    <row r="275" spans="1:13" ht="94.5" hidden="1">
      <c r="A275" s="18" t="s">
        <v>80</v>
      </c>
      <c r="B275" s="29">
        <v>903</v>
      </c>
      <c r="C275" s="16" t="s">
        <v>40</v>
      </c>
      <c r="D275" s="16" t="s">
        <v>21</v>
      </c>
      <c r="E275" s="16" t="s">
        <v>248</v>
      </c>
      <c r="F275" s="16" t="s">
        <v>81</v>
      </c>
      <c r="G275" s="36">
        <f aca="true" t="shared" si="117" ref="G275:L275">G276</f>
        <v>7415.5</v>
      </c>
      <c r="H275" s="36">
        <f t="shared" si="117"/>
        <v>7415.5</v>
      </c>
      <c r="I275" s="36">
        <f t="shared" si="117"/>
        <v>0</v>
      </c>
      <c r="J275" s="37">
        <f t="shared" si="117"/>
        <v>0</v>
      </c>
      <c r="K275" s="37">
        <f t="shared" si="117"/>
        <v>0</v>
      </c>
      <c r="L275" s="36">
        <f t="shared" si="117"/>
        <v>0</v>
      </c>
      <c r="M275" s="175"/>
    </row>
    <row r="276" spans="1:13" ht="31.5" hidden="1">
      <c r="A276" s="18" t="s">
        <v>250</v>
      </c>
      <c r="B276" s="29">
        <v>903</v>
      </c>
      <c r="C276" s="16" t="s">
        <v>40</v>
      </c>
      <c r="D276" s="16" t="s">
        <v>21</v>
      </c>
      <c r="E276" s="16" t="s">
        <v>248</v>
      </c>
      <c r="F276" s="16" t="s">
        <v>251</v>
      </c>
      <c r="G276" s="17">
        <v>7415.5</v>
      </c>
      <c r="H276" s="17">
        <f>G276</f>
        <v>7415.5</v>
      </c>
      <c r="I276" s="17">
        <v>0</v>
      </c>
      <c r="J276" s="39">
        <v>0</v>
      </c>
      <c r="K276" s="39">
        <v>0</v>
      </c>
      <c r="L276" s="17">
        <v>0</v>
      </c>
      <c r="M276" s="175"/>
    </row>
    <row r="277" spans="1:13" ht="31.5" hidden="1">
      <c r="A277" s="18" t="s">
        <v>84</v>
      </c>
      <c r="B277" s="29">
        <v>903</v>
      </c>
      <c r="C277" s="16" t="s">
        <v>40</v>
      </c>
      <c r="D277" s="16" t="s">
        <v>21</v>
      </c>
      <c r="E277" s="16" t="s">
        <v>248</v>
      </c>
      <c r="F277" s="16" t="s">
        <v>85</v>
      </c>
      <c r="G277" s="36">
        <f aca="true" t="shared" si="118" ref="G277:L277">G278</f>
        <v>1333.9</v>
      </c>
      <c r="H277" s="36">
        <f t="shared" si="118"/>
        <v>1333.9</v>
      </c>
      <c r="I277" s="36">
        <f t="shared" si="118"/>
        <v>0</v>
      </c>
      <c r="J277" s="37">
        <f t="shared" si="118"/>
        <v>0</v>
      </c>
      <c r="K277" s="37">
        <f t="shared" si="118"/>
        <v>0</v>
      </c>
      <c r="L277" s="36">
        <f t="shared" si="118"/>
        <v>0</v>
      </c>
      <c r="M277" s="175"/>
    </row>
    <row r="278" spans="1:13" ht="47.25" hidden="1">
      <c r="A278" s="18" t="s">
        <v>86</v>
      </c>
      <c r="B278" s="29">
        <v>903</v>
      </c>
      <c r="C278" s="16" t="s">
        <v>40</v>
      </c>
      <c r="D278" s="16" t="s">
        <v>21</v>
      </c>
      <c r="E278" s="16" t="s">
        <v>248</v>
      </c>
      <c r="F278" s="16" t="s">
        <v>87</v>
      </c>
      <c r="G278" s="17">
        <v>1333.9</v>
      </c>
      <c r="H278" s="17">
        <f>G278</f>
        <v>1333.9</v>
      </c>
      <c r="I278" s="17">
        <v>0</v>
      </c>
      <c r="J278" s="39">
        <v>0</v>
      </c>
      <c r="K278" s="39">
        <v>0</v>
      </c>
      <c r="L278" s="17">
        <v>0</v>
      </c>
      <c r="M278" s="175"/>
    </row>
    <row r="279" spans="1:13" ht="15.75" hidden="1">
      <c r="A279" s="18" t="s">
        <v>88</v>
      </c>
      <c r="B279" s="29">
        <v>903</v>
      </c>
      <c r="C279" s="16" t="s">
        <v>40</v>
      </c>
      <c r="D279" s="16" t="s">
        <v>21</v>
      </c>
      <c r="E279" s="16" t="s">
        <v>248</v>
      </c>
      <c r="F279" s="16" t="s">
        <v>97</v>
      </c>
      <c r="G279" s="36">
        <f aca="true" t="shared" si="119" ref="G279:L279">G280</f>
        <v>15</v>
      </c>
      <c r="H279" s="36">
        <f t="shared" si="119"/>
        <v>15</v>
      </c>
      <c r="I279" s="36">
        <f t="shared" si="119"/>
        <v>0</v>
      </c>
      <c r="J279" s="37">
        <f t="shared" si="119"/>
        <v>0</v>
      </c>
      <c r="K279" s="37">
        <f t="shared" si="119"/>
        <v>0</v>
      </c>
      <c r="L279" s="36">
        <f t="shared" si="119"/>
        <v>0</v>
      </c>
      <c r="M279" s="175"/>
    </row>
    <row r="280" spans="1:13" ht="15.75" hidden="1">
      <c r="A280" s="18" t="s">
        <v>90</v>
      </c>
      <c r="B280" s="29">
        <v>903</v>
      </c>
      <c r="C280" s="16" t="s">
        <v>40</v>
      </c>
      <c r="D280" s="16" t="s">
        <v>21</v>
      </c>
      <c r="E280" s="16" t="s">
        <v>248</v>
      </c>
      <c r="F280" s="16" t="s">
        <v>91</v>
      </c>
      <c r="G280" s="53">
        <f>10+5</f>
        <v>15</v>
      </c>
      <c r="H280" s="53">
        <f>G280</f>
        <v>15</v>
      </c>
      <c r="I280" s="36">
        <v>0</v>
      </c>
      <c r="J280" s="37">
        <v>0</v>
      </c>
      <c r="K280" s="37">
        <v>0</v>
      </c>
      <c r="L280" s="53">
        <v>0</v>
      </c>
      <c r="M280" s="176"/>
    </row>
    <row r="281" spans="1:13" ht="47.25">
      <c r="A281" s="18" t="s">
        <v>252</v>
      </c>
      <c r="B281" s="29">
        <v>903</v>
      </c>
      <c r="C281" s="16" t="s">
        <v>40</v>
      </c>
      <c r="D281" s="16" t="s">
        <v>21</v>
      </c>
      <c r="E281" s="16" t="s">
        <v>253</v>
      </c>
      <c r="F281" s="16"/>
      <c r="G281" s="36">
        <f aca="true" t="shared" si="120" ref="G281:L281">G282+G302+G305+G290+G293+G296+G299+G285</f>
        <v>18084.98</v>
      </c>
      <c r="H281" s="36">
        <f t="shared" si="120"/>
        <v>18084.98</v>
      </c>
      <c r="I281" s="36">
        <f t="shared" si="120"/>
        <v>18078</v>
      </c>
      <c r="J281" s="37">
        <f t="shared" si="120"/>
        <v>34877.6</v>
      </c>
      <c r="K281" s="37">
        <f t="shared" si="120"/>
        <v>36679.1</v>
      </c>
      <c r="L281" s="36">
        <f t="shared" si="120"/>
        <v>18077.98</v>
      </c>
      <c r="M281" s="38"/>
    </row>
    <row r="282" spans="1:13" ht="47.25">
      <c r="A282" s="18" t="s">
        <v>239</v>
      </c>
      <c r="B282" s="29">
        <v>903</v>
      </c>
      <c r="C282" s="16" t="s">
        <v>40</v>
      </c>
      <c r="D282" s="16" t="s">
        <v>21</v>
      </c>
      <c r="E282" s="16" t="s">
        <v>254</v>
      </c>
      <c r="F282" s="16"/>
      <c r="G282" s="36">
        <f aca="true" t="shared" si="121" ref="G282:L283">G283</f>
        <v>14464.38</v>
      </c>
      <c r="H282" s="36">
        <f t="shared" si="121"/>
        <v>14464.38</v>
      </c>
      <c r="I282" s="36">
        <f t="shared" si="121"/>
        <v>18073</v>
      </c>
      <c r="J282" s="37">
        <f t="shared" si="121"/>
        <v>32777.4</v>
      </c>
      <c r="K282" s="37">
        <f t="shared" si="121"/>
        <v>33221.1</v>
      </c>
      <c r="L282" s="36">
        <f t="shared" si="121"/>
        <v>18072.98</v>
      </c>
      <c r="M282" s="187" t="s">
        <v>255</v>
      </c>
    </row>
    <row r="283" spans="1:13" ht="47.25">
      <c r="A283" s="18" t="s">
        <v>211</v>
      </c>
      <c r="B283" s="29">
        <v>903</v>
      </c>
      <c r="C283" s="16" t="s">
        <v>40</v>
      </c>
      <c r="D283" s="16" t="s">
        <v>21</v>
      </c>
      <c r="E283" s="16" t="s">
        <v>254</v>
      </c>
      <c r="F283" s="16" t="s">
        <v>212</v>
      </c>
      <c r="G283" s="36">
        <f>G284</f>
        <v>14464.38</v>
      </c>
      <c r="H283" s="36">
        <f t="shared" si="121"/>
        <v>14464.38</v>
      </c>
      <c r="I283" s="36">
        <f t="shared" si="121"/>
        <v>18073</v>
      </c>
      <c r="J283" s="37">
        <f t="shared" si="121"/>
        <v>32777.4</v>
      </c>
      <c r="K283" s="37">
        <f t="shared" si="121"/>
        <v>33221.1</v>
      </c>
      <c r="L283" s="36">
        <f t="shared" si="121"/>
        <v>18072.98</v>
      </c>
      <c r="M283" s="187"/>
    </row>
    <row r="284" spans="1:13" ht="15.75">
      <c r="A284" s="18" t="s">
        <v>213</v>
      </c>
      <c r="B284" s="29">
        <v>903</v>
      </c>
      <c r="C284" s="16" t="s">
        <v>40</v>
      </c>
      <c r="D284" s="16" t="s">
        <v>21</v>
      </c>
      <c r="E284" s="16" t="s">
        <v>254</v>
      </c>
      <c r="F284" s="16" t="s">
        <v>214</v>
      </c>
      <c r="G284" s="17">
        <f>15464.38-1000</f>
        <v>14464.38</v>
      </c>
      <c r="H284" s="17">
        <f>G284</f>
        <v>14464.38</v>
      </c>
      <c r="I284" s="17">
        <v>18073</v>
      </c>
      <c r="J284" s="39">
        <f>26243.7+6533.7</f>
        <v>32777.4</v>
      </c>
      <c r="K284" s="39">
        <f>26369.9+6851.2</f>
        <v>33221.1</v>
      </c>
      <c r="L284" s="17">
        <f>G284+3608.6</f>
        <v>18072.98</v>
      </c>
      <c r="M284" s="187"/>
    </row>
    <row r="285" spans="1:13" ht="31.5">
      <c r="A285" s="18" t="s">
        <v>256</v>
      </c>
      <c r="B285" s="29">
        <v>903</v>
      </c>
      <c r="C285" s="16" t="s">
        <v>40</v>
      </c>
      <c r="D285" s="16" t="s">
        <v>21</v>
      </c>
      <c r="E285" s="16" t="s">
        <v>257</v>
      </c>
      <c r="F285" s="16"/>
      <c r="G285" s="36">
        <f aca="true" t="shared" si="122" ref="G285:L285">G286+G288</f>
        <v>5</v>
      </c>
      <c r="H285" s="17">
        <f t="shared" si="122"/>
        <v>5</v>
      </c>
      <c r="I285" s="17">
        <f t="shared" si="122"/>
        <v>5</v>
      </c>
      <c r="J285" s="39">
        <f t="shared" si="122"/>
        <v>0</v>
      </c>
      <c r="K285" s="39">
        <f t="shared" si="122"/>
        <v>0</v>
      </c>
      <c r="L285" s="17">
        <f t="shared" si="122"/>
        <v>5</v>
      </c>
      <c r="M285" s="184" t="s">
        <v>258</v>
      </c>
    </row>
    <row r="286" spans="1:13" ht="31.5" hidden="1">
      <c r="A286" s="18" t="s">
        <v>84</v>
      </c>
      <c r="B286" s="29">
        <v>903</v>
      </c>
      <c r="C286" s="16" t="s">
        <v>40</v>
      </c>
      <c r="D286" s="16" t="s">
        <v>21</v>
      </c>
      <c r="E286" s="16" t="s">
        <v>257</v>
      </c>
      <c r="F286" s="16" t="s">
        <v>85</v>
      </c>
      <c r="G286" s="36">
        <f aca="true" t="shared" si="123" ref="G286:L286">G287</f>
        <v>1.6</v>
      </c>
      <c r="H286" s="17">
        <f t="shared" si="123"/>
        <v>1.6</v>
      </c>
      <c r="I286" s="17">
        <f t="shared" si="123"/>
        <v>0</v>
      </c>
      <c r="J286" s="39">
        <f t="shared" si="123"/>
        <v>0</v>
      </c>
      <c r="K286" s="39">
        <f t="shared" si="123"/>
        <v>0</v>
      </c>
      <c r="L286" s="17">
        <f t="shared" si="123"/>
        <v>0</v>
      </c>
      <c r="M286" s="185"/>
    </row>
    <row r="287" spans="1:13" ht="47.25" hidden="1">
      <c r="A287" s="18" t="s">
        <v>86</v>
      </c>
      <c r="B287" s="29">
        <v>903</v>
      </c>
      <c r="C287" s="16" t="s">
        <v>40</v>
      </c>
      <c r="D287" s="16" t="s">
        <v>21</v>
      </c>
      <c r="E287" s="16" t="s">
        <v>257</v>
      </c>
      <c r="F287" s="16" t="s">
        <v>87</v>
      </c>
      <c r="G287" s="36">
        <v>1.6</v>
      </c>
      <c r="H287" s="17">
        <f>G287</f>
        <v>1.6</v>
      </c>
      <c r="I287" s="17">
        <v>0</v>
      </c>
      <c r="J287" s="39">
        <v>0</v>
      </c>
      <c r="K287" s="39">
        <v>0</v>
      </c>
      <c r="L287" s="17">
        <f>I287</f>
        <v>0</v>
      </c>
      <c r="M287" s="185"/>
    </row>
    <row r="288" spans="1:13" ht="47.25">
      <c r="A288" s="18" t="s">
        <v>211</v>
      </c>
      <c r="B288" s="29">
        <v>903</v>
      </c>
      <c r="C288" s="16" t="s">
        <v>40</v>
      </c>
      <c r="D288" s="16" t="s">
        <v>21</v>
      </c>
      <c r="E288" s="16" t="s">
        <v>257</v>
      </c>
      <c r="F288" s="16" t="s">
        <v>212</v>
      </c>
      <c r="G288" s="36">
        <f aca="true" t="shared" si="124" ref="G288:L288">G289</f>
        <v>3.4</v>
      </c>
      <c r="H288" s="17">
        <f t="shared" si="124"/>
        <v>3.4</v>
      </c>
      <c r="I288" s="17">
        <f t="shared" si="124"/>
        <v>5</v>
      </c>
      <c r="J288" s="39">
        <f t="shared" si="124"/>
        <v>0</v>
      </c>
      <c r="K288" s="39">
        <f t="shared" si="124"/>
        <v>0</v>
      </c>
      <c r="L288" s="17">
        <f t="shared" si="124"/>
        <v>5</v>
      </c>
      <c r="M288" s="185"/>
    </row>
    <row r="289" spans="1:13" ht="15.75">
      <c r="A289" s="18" t="s">
        <v>213</v>
      </c>
      <c r="B289" s="29">
        <v>903</v>
      </c>
      <c r="C289" s="16" t="s">
        <v>40</v>
      </c>
      <c r="D289" s="16" t="s">
        <v>21</v>
      </c>
      <c r="E289" s="16" t="s">
        <v>257</v>
      </c>
      <c r="F289" s="16" t="s">
        <v>214</v>
      </c>
      <c r="G289" s="36">
        <v>3.4</v>
      </c>
      <c r="H289" s="17">
        <f>G289</f>
        <v>3.4</v>
      </c>
      <c r="I289" s="17">
        <v>5</v>
      </c>
      <c r="J289" s="39">
        <v>0</v>
      </c>
      <c r="K289" s="39">
        <v>0</v>
      </c>
      <c r="L289" s="17">
        <f>I289</f>
        <v>5</v>
      </c>
      <c r="M289" s="186"/>
    </row>
    <row r="290" spans="1:13" ht="47.25" hidden="1">
      <c r="A290" s="18" t="s">
        <v>215</v>
      </c>
      <c r="B290" s="29">
        <v>903</v>
      </c>
      <c r="C290" s="16" t="s">
        <v>40</v>
      </c>
      <c r="D290" s="16" t="s">
        <v>21</v>
      </c>
      <c r="E290" s="16" t="s">
        <v>259</v>
      </c>
      <c r="F290" s="16"/>
      <c r="G290" s="36">
        <f aca="true" t="shared" si="125" ref="G290:L291">G291</f>
        <v>0</v>
      </c>
      <c r="H290" s="36">
        <f t="shared" si="125"/>
        <v>0</v>
      </c>
      <c r="I290" s="36">
        <f t="shared" si="125"/>
        <v>0</v>
      </c>
      <c r="J290" s="37">
        <f t="shared" si="125"/>
        <v>65.2</v>
      </c>
      <c r="K290" s="37">
        <f t="shared" si="125"/>
        <v>68</v>
      </c>
      <c r="L290" s="36">
        <f t="shared" si="125"/>
        <v>0</v>
      </c>
      <c r="M290" s="187" t="s">
        <v>260</v>
      </c>
    </row>
    <row r="291" spans="1:13" ht="47.25" hidden="1">
      <c r="A291" s="18" t="s">
        <v>211</v>
      </c>
      <c r="B291" s="29">
        <v>903</v>
      </c>
      <c r="C291" s="16" t="s">
        <v>40</v>
      </c>
      <c r="D291" s="16" t="s">
        <v>21</v>
      </c>
      <c r="E291" s="16" t="s">
        <v>259</v>
      </c>
      <c r="F291" s="16" t="s">
        <v>212</v>
      </c>
      <c r="G291" s="36">
        <f t="shared" si="125"/>
        <v>0</v>
      </c>
      <c r="H291" s="36">
        <f t="shared" si="125"/>
        <v>0</v>
      </c>
      <c r="I291" s="36">
        <f t="shared" si="125"/>
        <v>0</v>
      </c>
      <c r="J291" s="37">
        <f t="shared" si="125"/>
        <v>65.2</v>
      </c>
      <c r="K291" s="37">
        <f t="shared" si="125"/>
        <v>68</v>
      </c>
      <c r="L291" s="36">
        <f t="shared" si="125"/>
        <v>0</v>
      </c>
      <c r="M291" s="187"/>
    </row>
    <row r="292" spans="1:13" ht="15.75" hidden="1">
      <c r="A292" s="18" t="s">
        <v>213</v>
      </c>
      <c r="B292" s="29">
        <v>903</v>
      </c>
      <c r="C292" s="16" t="s">
        <v>40</v>
      </c>
      <c r="D292" s="16" t="s">
        <v>21</v>
      </c>
      <c r="E292" s="16" t="s">
        <v>259</v>
      </c>
      <c r="F292" s="16" t="s">
        <v>214</v>
      </c>
      <c r="G292" s="36">
        <v>0</v>
      </c>
      <c r="H292" s="36">
        <f>G292</f>
        <v>0</v>
      </c>
      <c r="I292" s="36">
        <v>0</v>
      </c>
      <c r="J292" s="37">
        <v>65.2</v>
      </c>
      <c r="K292" s="37">
        <v>68</v>
      </c>
      <c r="L292" s="36">
        <v>0</v>
      </c>
      <c r="M292" s="187"/>
    </row>
    <row r="293" spans="1:13" ht="47.25" hidden="1">
      <c r="A293" s="18" t="s">
        <v>218</v>
      </c>
      <c r="B293" s="29">
        <v>903</v>
      </c>
      <c r="C293" s="16" t="s">
        <v>40</v>
      </c>
      <c r="D293" s="16" t="s">
        <v>21</v>
      </c>
      <c r="E293" s="16" t="s">
        <v>261</v>
      </c>
      <c r="F293" s="16"/>
      <c r="G293" s="36">
        <f aca="true" t="shared" si="126" ref="G293:L294">G294</f>
        <v>0</v>
      </c>
      <c r="H293" s="36">
        <f t="shared" si="126"/>
        <v>0</v>
      </c>
      <c r="I293" s="36">
        <f t="shared" si="126"/>
        <v>0</v>
      </c>
      <c r="J293" s="37">
        <f t="shared" si="126"/>
        <v>420</v>
      </c>
      <c r="K293" s="37">
        <f t="shared" si="126"/>
        <v>2050</v>
      </c>
      <c r="L293" s="36">
        <f t="shared" si="126"/>
        <v>0</v>
      </c>
      <c r="M293" s="187"/>
    </row>
    <row r="294" spans="1:13" ht="47.25" hidden="1">
      <c r="A294" s="18" t="s">
        <v>211</v>
      </c>
      <c r="B294" s="29">
        <v>903</v>
      </c>
      <c r="C294" s="16" t="s">
        <v>40</v>
      </c>
      <c r="D294" s="16" t="s">
        <v>21</v>
      </c>
      <c r="E294" s="16" t="s">
        <v>261</v>
      </c>
      <c r="F294" s="16" t="s">
        <v>212</v>
      </c>
      <c r="G294" s="36">
        <f t="shared" si="126"/>
        <v>0</v>
      </c>
      <c r="H294" s="36">
        <f t="shared" si="126"/>
        <v>0</v>
      </c>
      <c r="I294" s="36">
        <f t="shared" si="126"/>
        <v>0</v>
      </c>
      <c r="J294" s="37">
        <f t="shared" si="126"/>
        <v>420</v>
      </c>
      <c r="K294" s="37">
        <f t="shared" si="126"/>
        <v>2050</v>
      </c>
      <c r="L294" s="36">
        <f t="shared" si="126"/>
        <v>0</v>
      </c>
      <c r="M294" s="187"/>
    </row>
    <row r="295" spans="1:13" ht="15.75" hidden="1">
      <c r="A295" s="18" t="s">
        <v>213</v>
      </c>
      <c r="B295" s="29">
        <v>903</v>
      </c>
      <c r="C295" s="16" t="s">
        <v>40</v>
      </c>
      <c r="D295" s="16" t="s">
        <v>21</v>
      </c>
      <c r="E295" s="16" t="s">
        <v>261</v>
      </c>
      <c r="F295" s="16" t="s">
        <v>214</v>
      </c>
      <c r="G295" s="36">
        <v>0</v>
      </c>
      <c r="H295" s="36">
        <f>G295</f>
        <v>0</v>
      </c>
      <c r="I295" s="36">
        <v>0</v>
      </c>
      <c r="J295" s="37">
        <v>420</v>
      </c>
      <c r="K295" s="37">
        <v>2050</v>
      </c>
      <c r="L295" s="36">
        <v>0</v>
      </c>
      <c r="M295" s="187"/>
    </row>
    <row r="296" spans="1:13" ht="31.5" hidden="1">
      <c r="A296" s="18" t="s">
        <v>220</v>
      </c>
      <c r="B296" s="29">
        <v>903</v>
      </c>
      <c r="C296" s="16" t="s">
        <v>40</v>
      </c>
      <c r="D296" s="16" t="s">
        <v>21</v>
      </c>
      <c r="E296" s="16" t="s">
        <v>262</v>
      </c>
      <c r="F296" s="16"/>
      <c r="G296" s="36">
        <f aca="true" t="shared" si="127" ref="G296:L297">G297</f>
        <v>0</v>
      </c>
      <c r="H296" s="36">
        <f t="shared" si="127"/>
        <v>0</v>
      </c>
      <c r="I296" s="36">
        <f t="shared" si="127"/>
        <v>0</v>
      </c>
      <c r="J296" s="37">
        <f t="shared" si="127"/>
        <v>1340</v>
      </c>
      <c r="K296" s="37">
        <f t="shared" si="127"/>
        <v>1340</v>
      </c>
      <c r="L296" s="36">
        <f t="shared" si="127"/>
        <v>0</v>
      </c>
      <c r="M296" s="187"/>
    </row>
    <row r="297" spans="1:13" ht="47.25" hidden="1">
      <c r="A297" s="18" t="s">
        <v>211</v>
      </c>
      <c r="B297" s="29">
        <v>903</v>
      </c>
      <c r="C297" s="16" t="s">
        <v>40</v>
      </c>
      <c r="D297" s="16" t="s">
        <v>21</v>
      </c>
      <c r="E297" s="16" t="s">
        <v>262</v>
      </c>
      <c r="F297" s="16" t="s">
        <v>212</v>
      </c>
      <c r="G297" s="36">
        <f t="shared" si="127"/>
        <v>0</v>
      </c>
      <c r="H297" s="36">
        <f t="shared" si="127"/>
        <v>0</v>
      </c>
      <c r="I297" s="36">
        <f t="shared" si="127"/>
        <v>0</v>
      </c>
      <c r="J297" s="37">
        <f t="shared" si="127"/>
        <v>1340</v>
      </c>
      <c r="K297" s="37">
        <f t="shared" si="127"/>
        <v>1340</v>
      </c>
      <c r="L297" s="36">
        <f t="shared" si="127"/>
        <v>0</v>
      </c>
      <c r="M297" s="187"/>
    </row>
    <row r="298" spans="1:13" ht="15.75" hidden="1">
      <c r="A298" s="18" t="s">
        <v>213</v>
      </c>
      <c r="B298" s="29">
        <v>903</v>
      </c>
      <c r="C298" s="16" t="s">
        <v>40</v>
      </c>
      <c r="D298" s="16" t="s">
        <v>21</v>
      </c>
      <c r="E298" s="16" t="s">
        <v>262</v>
      </c>
      <c r="F298" s="16" t="s">
        <v>214</v>
      </c>
      <c r="G298" s="36">
        <v>0</v>
      </c>
      <c r="H298" s="36">
        <f>G298</f>
        <v>0</v>
      </c>
      <c r="I298" s="36">
        <v>0</v>
      </c>
      <c r="J298" s="37">
        <v>1340</v>
      </c>
      <c r="K298" s="37">
        <v>1340</v>
      </c>
      <c r="L298" s="36">
        <v>0</v>
      </c>
      <c r="M298" s="187"/>
    </row>
    <row r="299" spans="1:13" ht="31.5" hidden="1">
      <c r="A299" s="18" t="s">
        <v>224</v>
      </c>
      <c r="B299" s="29">
        <v>903</v>
      </c>
      <c r="C299" s="16" t="s">
        <v>40</v>
      </c>
      <c r="D299" s="16" t="s">
        <v>21</v>
      </c>
      <c r="E299" s="16" t="s">
        <v>263</v>
      </c>
      <c r="F299" s="16"/>
      <c r="G299" s="36">
        <f aca="true" t="shared" si="128" ref="G299:L300">G300</f>
        <v>0</v>
      </c>
      <c r="H299" s="36">
        <f t="shared" si="128"/>
        <v>0</v>
      </c>
      <c r="I299" s="36">
        <f t="shared" si="128"/>
        <v>0</v>
      </c>
      <c r="J299" s="37">
        <f t="shared" si="128"/>
        <v>275</v>
      </c>
      <c r="K299" s="37">
        <f t="shared" si="128"/>
        <v>0</v>
      </c>
      <c r="L299" s="36">
        <f t="shared" si="128"/>
        <v>0</v>
      </c>
      <c r="M299" s="187"/>
    </row>
    <row r="300" spans="1:13" ht="47.25" hidden="1">
      <c r="A300" s="18" t="s">
        <v>211</v>
      </c>
      <c r="B300" s="29">
        <v>903</v>
      </c>
      <c r="C300" s="16" t="s">
        <v>40</v>
      </c>
      <c r="D300" s="16" t="s">
        <v>21</v>
      </c>
      <c r="E300" s="16" t="s">
        <v>263</v>
      </c>
      <c r="F300" s="16" t="s">
        <v>212</v>
      </c>
      <c r="G300" s="36">
        <f t="shared" si="128"/>
        <v>0</v>
      </c>
      <c r="H300" s="36">
        <f t="shared" si="128"/>
        <v>0</v>
      </c>
      <c r="I300" s="36">
        <f t="shared" si="128"/>
        <v>0</v>
      </c>
      <c r="J300" s="37">
        <f t="shared" si="128"/>
        <v>275</v>
      </c>
      <c r="K300" s="37">
        <f t="shared" si="128"/>
        <v>0</v>
      </c>
      <c r="L300" s="36">
        <f t="shared" si="128"/>
        <v>0</v>
      </c>
      <c r="M300" s="187"/>
    </row>
    <row r="301" spans="1:13" ht="15.75" hidden="1">
      <c r="A301" s="18" t="s">
        <v>213</v>
      </c>
      <c r="B301" s="29">
        <v>903</v>
      </c>
      <c r="C301" s="16" t="s">
        <v>40</v>
      </c>
      <c r="D301" s="16" t="s">
        <v>21</v>
      </c>
      <c r="E301" s="16" t="s">
        <v>263</v>
      </c>
      <c r="F301" s="16" t="s">
        <v>214</v>
      </c>
      <c r="G301" s="36">
        <v>0</v>
      </c>
      <c r="H301" s="36">
        <f>G301</f>
        <v>0</v>
      </c>
      <c r="I301" s="36">
        <v>0</v>
      </c>
      <c r="J301" s="37">
        <v>275</v>
      </c>
      <c r="K301" s="37">
        <v>0</v>
      </c>
      <c r="L301" s="36">
        <v>0</v>
      </c>
      <c r="M301" s="187"/>
    </row>
    <row r="302" spans="1:13" ht="47.25" hidden="1">
      <c r="A302" s="50" t="s">
        <v>264</v>
      </c>
      <c r="B302" s="29">
        <v>903</v>
      </c>
      <c r="C302" s="16" t="s">
        <v>40</v>
      </c>
      <c r="D302" s="16" t="s">
        <v>21</v>
      </c>
      <c r="E302" s="16" t="s">
        <v>265</v>
      </c>
      <c r="F302" s="16"/>
      <c r="G302" s="36">
        <f aca="true" t="shared" si="129" ref="G302:L302">G303</f>
        <v>7</v>
      </c>
      <c r="H302" s="36">
        <f t="shared" si="129"/>
        <v>7</v>
      </c>
      <c r="I302" s="36">
        <f t="shared" si="129"/>
        <v>0</v>
      </c>
      <c r="J302" s="37">
        <f t="shared" si="129"/>
        <v>0</v>
      </c>
      <c r="K302" s="37">
        <f t="shared" si="129"/>
        <v>0</v>
      </c>
      <c r="L302" s="36">
        <f t="shared" si="129"/>
        <v>0</v>
      </c>
      <c r="M302" s="187"/>
    </row>
    <row r="303" spans="1:13" ht="47.25" hidden="1">
      <c r="A303" s="18" t="s">
        <v>211</v>
      </c>
      <c r="B303" s="29">
        <v>903</v>
      </c>
      <c r="C303" s="16" t="s">
        <v>40</v>
      </c>
      <c r="D303" s="16" t="s">
        <v>21</v>
      </c>
      <c r="E303" s="16" t="s">
        <v>265</v>
      </c>
      <c r="F303" s="16" t="s">
        <v>212</v>
      </c>
      <c r="G303" s="36">
        <f aca="true" t="shared" si="130" ref="G303:L303">G304</f>
        <v>7</v>
      </c>
      <c r="H303" s="36">
        <f t="shared" si="130"/>
        <v>7</v>
      </c>
      <c r="I303" s="36">
        <f t="shared" si="130"/>
        <v>0</v>
      </c>
      <c r="J303" s="37">
        <f t="shared" si="130"/>
        <v>0</v>
      </c>
      <c r="K303" s="37">
        <f t="shared" si="130"/>
        <v>0</v>
      </c>
      <c r="L303" s="36">
        <f t="shared" si="130"/>
        <v>0</v>
      </c>
      <c r="M303" s="187"/>
    </row>
    <row r="304" spans="1:13" ht="15.75" hidden="1">
      <c r="A304" s="18" t="s">
        <v>213</v>
      </c>
      <c r="B304" s="29">
        <v>903</v>
      </c>
      <c r="C304" s="16" t="s">
        <v>40</v>
      </c>
      <c r="D304" s="16" t="s">
        <v>21</v>
      </c>
      <c r="E304" s="16" t="s">
        <v>265</v>
      </c>
      <c r="F304" s="16" t="s">
        <v>214</v>
      </c>
      <c r="G304" s="36">
        <v>7</v>
      </c>
      <c r="H304" s="36">
        <f>G304</f>
        <v>7</v>
      </c>
      <c r="I304" s="36">
        <v>0</v>
      </c>
      <c r="J304" s="37">
        <v>0</v>
      </c>
      <c r="K304" s="37">
        <v>0</v>
      </c>
      <c r="L304" s="36">
        <v>0</v>
      </c>
      <c r="M304" s="187"/>
    </row>
    <row r="305" spans="1:13" ht="31.5" hidden="1">
      <c r="A305" s="18" t="s">
        <v>247</v>
      </c>
      <c r="B305" s="29">
        <v>903</v>
      </c>
      <c r="C305" s="16" t="s">
        <v>40</v>
      </c>
      <c r="D305" s="16" t="s">
        <v>21</v>
      </c>
      <c r="E305" s="16" t="s">
        <v>266</v>
      </c>
      <c r="F305" s="16"/>
      <c r="G305" s="36">
        <f aca="true" t="shared" si="131" ref="G305:L305">G306+G308+G310</f>
        <v>3608.6</v>
      </c>
      <c r="H305" s="36">
        <f t="shared" si="131"/>
        <v>3608.6</v>
      </c>
      <c r="I305" s="36">
        <f t="shared" si="131"/>
        <v>0</v>
      </c>
      <c r="J305" s="37">
        <f t="shared" si="131"/>
        <v>0</v>
      </c>
      <c r="K305" s="37">
        <f t="shared" si="131"/>
        <v>0</v>
      </c>
      <c r="L305" s="36">
        <f t="shared" si="131"/>
        <v>0</v>
      </c>
      <c r="M305" s="174" t="s">
        <v>267</v>
      </c>
    </row>
    <row r="306" spans="1:13" ht="94.5" hidden="1">
      <c r="A306" s="18" t="s">
        <v>80</v>
      </c>
      <c r="B306" s="29">
        <v>903</v>
      </c>
      <c r="C306" s="16" t="s">
        <v>40</v>
      </c>
      <c r="D306" s="16" t="s">
        <v>21</v>
      </c>
      <c r="E306" s="16" t="s">
        <v>266</v>
      </c>
      <c r="F306" s="16" t="s">
        <v>81</v>
      </c>
      <c r="G306" s="36">
        <f aca="true" t="shared" si="132" ref="G306:L306">G307</f>
        <v>2899.52</v>
      </c>
      <c r="H306" s="36">
        <f t="shared" si="132"/>
        <v>2899.52</v>
      </c>
      <c r="I306" s="36">
        <f t="shared" si="132"/>
        <v>0</v>
      </c>
      <c r="J306" s="37">
        <f t="shared" si="132"/>
        <v>0</v>
      </c>
      <c r="K306" s="37">
        <f t="shared" si="132"/>
        <v>0</v>
      </c>
      <c r="L306" s="36">
        <f t="shared" si="132"/>
        <v>0</v>
      </c>
      <c r="M306" s="175"/>
    </row>
    <row r="307" spans="1:13" ht="31.5" hidden="1">
      <c r="A307" s="18" t="s">
        <v>250</v>
      </c>
      <c r="B307" s="29">
        <v>903</v>
      </c>
      <c r="C307" s="16" t="s">
        <v>40</v>
      </c>
      <c r="D307" s="16" t="s">
        <v>21</v>
      </c>
      <c r="E307" s="16" t="s">
        <v>266</v>
      </c>
      <c r="F307" s="16" t="s">
        <v>251</v>
      </c>
      <c r="G307" s="17">
        <v>2899.52</v>
      </c>
      <c r="H307" s="17">
        <f>G307</f>
        <v>2899.52</v>
      </c>
      <c r="I307" s="17">
        <v>0</v>
      </c>
      <c r="J307" s="39">
        <v>0</v>
      </c>
      <c r="K307" s="39">
        <v>0</v>
      </c>
      <c r="L307" s="17">
        <v>0</v>
      </c>
      <c r="M307" s="175"/>
    </row>
    <row r="308" spans="1:13" ht="31.5" hidden="1">
      <c r="A308" s="18" t="s">
        <v>84</v>
      </c>
      <c r="B308" s="29">
        <v>903</v>
      </c>
      <c r="C308" s="16" t="s">
        <v>40</v>
      </c>
      <c r="D308" s="16" t="s">
        <v>21</v>
      </c>
      <c r="E308" s="16" t="s">
        <v>266</v>
      </c>
      <c r="F308" s="16" t="s">
        <v>85</v>
      </c>
      <c r="G308" s="36">
        <f aca="true" t="shared" si="133" ref="G308:L308">G309</f>
        <v>704.08</v>
      </c>
      <c r="H308" s="36">
        <f t="shared" si="133"/>
        <v>704.08</v>
      </c>
      <c r="I308" s="36">
        <f t="shared" si="133"/>
        <v>0</v>
      </c>
      <c r="J308" s="37">
        <f t="shared" si="133"/>
        <v>0</v>
      </c>
      <c r="K308" s="37">
        <f t="shared" si="133"/>
        <v>0</v>
      </c>
      <c r="L308" s="36">
        <f t="shared" si="133"/>
        <v>0</v>
      </c>
      <c r="M308" s="175"/>
    </row>
    <row r="309" spans="1:13" ht="47.25" hidden="1">
      <c r="A309" s="18" t="s">
        <v>86</v>
      </c>
      <c r="B309" s="29">
        <v>903</v>
      </c>
      <c r="C309" s="16" t="s">
        <v>40</v>
      </c>
      <c r="D309" s="16" t="s">
        <v>21</v>
      </c>
      <c r="E309" s="16" t="s">
        <v>266</v>
      </c>
      <c r="F309" s="16" t="s">
        <v>87</v>
      </c>
      <c r="G309" s="36">
        <f>701.08+3</f>
        <v>704.08</v>
      </c>
      <c r="H309" s="36">
        <f>G309</f>
        <v>704.08</v>
      </c>
      <c r="I309" s="36">
        <v>0</v>
      </c>
      <c r="J309" s="37">
        <v>0</v>
      </c>
      <c r="K309" s="37">
        <v>0</v>
      </c>
      <c r="L309" s="36">
        <v>0</v>
      </c>
      <c r="M309" s="175"/>
    </row>
    <row r="310" spans="1:13" ht="15.75" hidden="1">
      <c r="A310" s="18" t="s">
        <v>88</v>
      </c>
      <c r="B310" s="29">
        <v>903</v>
      </c>
      <c r="C310" s="16" t="s">
        <v>40</v>
      </c>
      <c r="D310" s="16" t="s">
        <v>21</v>
      </c>
      <c r="E310" s="16" t="s">
        <v>266</v>
      </c>
      <c r="F310" s="16" t="s">
        <v>97</v>
      </c>
      <c r="G310" s="36">
        <f aca="true" t="shared" si="134" ref="G310:L310">G311</f>
        <v>5</v>
      </c>
      <c r="H310" s="36">
        <f t="shared" si="134"/>
        <v>5</v>
      </c>
      <c r="I310" s="36">
        <f t="shared" si="134"/>
        <v>0</v>
      </c>
      <c r="J310" s="37">
        <f t="shared" si="134"/>
        <v>0</v>
      </c>
      <c r="K310" s="37">
        <f t="shared" si="134"/>
        <v>0</v>
      </c>
      <c r="L310" s="36">
        <f t="shared" si="134"/>
        <v>0</v>
      </c>
      <c r="M310" s="175"/>
    </row>
    <row r="311" spans="1:13" ht="15.75" hidden="1">
      <c r="A311" s="18" t="s">
        <v>90</v>
      </c>
      <c r="B311" s="29">
        <v>903</v>
      </c>
      <c r="C311" s="16" t="s">
        <v>40</v>
      </c>
      <c r="D311" s="16" t="s">
        <v>21</v>
      </c>
      <c r="E311" s="16" t="s">
        <v>266</v>
      </c>
      <c r="F311" s="16" t="s">
        <v>91</v>
      </c>
      <c r="G311" s="36">
        <v>5</v>
      </c>
      <c r="H311" s="36">
        <f>G311</f>
        <v>5</v>
      </c>
      <c r="I311" s="36">
        <v>0</v>
      </c>
      <c r="J311" s="37">
        <v>0</v>
      </c>
      <c r="K311" s="37">
        <v>0</v>
      </c>
      <c r="L311" s="36">
        <v>0</v>
      </c>
      <c r="M311" s="176"/>
    </row>
    <row r="312" spans="1:13" ht="78.75">
      <c r="A312" s="54" t="s">
        <v>268</v>
      </c>
      <c r="B312" s="55">
        <v>903</v>
      </c>
      <c r="C312" s="56" t="s">
        <v>40</v>
      </c>
      <c r="D312" s="56" t="s">
        <v>21</v>
      </c>
      <c r="E312" s="57" t="s">
        <v>269</v>
      </c>
      <c r="F312" s="56"/>
      <c r="G312" s="53">
        <f>G313</f>
        <v>34</v>
      </c>
      <c r="H312" s="53">
        <f aca="true" t="shared" si="135" ref="H312:L314">H313</f>
        <v>34</v>
      </c>
      <c r="I312" s="36">
        <f t="shared" si="135"/>
        <v>200</v>
      </c>
      <c r="J312" s="37">
        <f t="shared" si="135"/>
        <v>200</v>
      </c>
      <c r="K312" s="37">
        <f t="shared" si="135"/>
        <v>0</v>
      </c>
      <c r="L312" s="53">
        <f t="shared" si="135"/>
        <v>200</v>
      </c>
      <c r="M312" s="53"/>
    </row>
    <row r="313" spans="1:13" ht="31.5">
      <c r="A313" s="58" t="s">
        <v>109</v>
      </c>
      <c r="B313" s="55">
        <v>903</v>
      </c>
      <c r="C313" s="56" t="s">
        <v>40</v>
      </c>
      <c r="D313" s="56" t="s">
        <v>21</v>
      </c>
      <c r="E313" s="57" t="s">
        <v>270</v>
      </c>
      <c r="F313" s="56"/>
      <c r="G313" s="53">
        <f>G314</f>
        <v>34</v>
      </c>
      <c r="H313" s="53">
        <f t="shared" si="135"/>
        <v>34</v>
      </c>
      <c r="I313" s="36">
        <f t="shared" si="135"/>
        <v>200</v>
      </c>
      <c r="J313" s="37">
        <f t="shared" si="135"/>
        <v>200</v>
      </c>
      <c r="K313" s="37">
        <f t="shared" si="135"/>
        <v>0</v>
      </c>
      <c r="L313" s="53">
        <f t="shared" si="135"/>
        <v>200</v>
      </c>
      <c r="M313" s="53"/>
    </row>
    <row r="314" spans="1:13" ht="31.5">
      <c r="A314" s="58" t="s">
        <v>84</v>
      </c>
      <c r="B314" s="55">
        <v>903</v>
      </c>
      <c r="C314" s="56" t="s">
        <v>40</v>
      </c>
      <c r="D314" s="56" t="s">
        <v>21</v>
      </c>
      <c r="E314" s="57" t="s">
        <v>270</v>
      </c>
      <c r="F314" s="56" t="s">
        <v>85</v>
      </c>
      <c r="G314" s="53">
        <f>G315</f>
        <v>34</v>
      </c>
      <c r="H314" s="53">
        <f t="shared" si="135"/>
        <v>34</v>
      </c>
      <c r="I314" s="36">
        <f t="shared" si="135"/>
        <v>200</v>
      </c>
      <c r="J314" s="37">
        <f t="shared" si="135"/>
        <v>200</v>
      </c>
      <c r="K314" s="37">
        <f t="shared" si="135"/>
        <v>0</v>
      </c>
      <c r="L314" s="53">
        <f t="shared" si="135"/>
        <v>200</v>
      </c>
      <c r="M314" s="53"/>
    </row>
    <row r="315" spans="1:13" ht="47.25">
      <c r="A315" s="58" t="s">
        <v>86</v>
      </c>
      <c r="B315" s="55">
        <v>903</v>
      </c>
      <c r="C315" s="56" t="s">
        <v>40</v>
      </c>
      <c r="D315" s="56" t="s">
        <v>21</v>
      </c>
      <c r="E315" s="57" t="s">
        <v>270</v>
      </c>
      <c r="F315" s="56" t="s">
        <v>87</v>
      </c>
      <c r="G315" s="53">
        <v>34</v>
      </c>
      <c r="H315" s="53">
        <f>G315</f>
        <v>34</v>
      </c>
      <c r="I315" s="36">
        <v>200</v>
      </c>
      <c r="J315" s="37">
        <f>I315</f>
        <v>200</v>
      </c>
      <c r="K315" s="37">
        <v>0</v>
      </c>
      <c r="L315" s="53">
        <f>I315</f>
        <v>200</v>
      </c>
      <c r="M315" s="53"/>
    </row>
    <row r="316" spans="1:13" ht="15.75">
      <c r="A316" s="58" t="s">
        <v>73</v>
      </c>
      <c r="B316" s="55">
        <v>903</v>
      </c>
      <c r="C316" s="56" t="s">
        <v>40</v>
      </c>
      <c r="D316" s="56" t="s">
        <v>21</v>
      </c>
      <c r="E316" s="56" t="s">
        <v>74</v>
      </c>
      <c r="F316" s="56"/>
      <c r="G316" s="53">
        <f aca="true" t="shared" si="136" ref="G316:L316">G317</f>
        <v>2455.8</v>
      </c>
      <c r="H316" s="53">
        <f t="shared" si="136"/>
        <v>2455.8</v>
      </c>
      <c r="I316" s="36">
        <f t="shared" si="136"/>
        <v>2455.8</v>
      </c>
      <c r="J316" s="37">
        <f t="shared" si="136"/>
        <v>2455.8</v>
      </c>
      <c r="K316" s="37">
        <f t="shared" si="136"/>
        <v>2455.8</v>
      </c>
      <c r="L316" s="53">
        <f t="shared" si="136"/>
        <v>2455.8</v>
      </c>
      <c r="M316" s="53"/>
    </row>
    <row r="317" spans="1:13" ht="31.5">
      <c r="A317" s="18" t="s">
        <v>131</v>
      </c>
      <c r="B317" s="29">
        <v>903</v>
      </c>
      <c r="C317" s="16" t="s">
        <v>40</v>
      </c>
      <c r="D317" s="16" t="s">
        <v>21</v>
      </c>
      <c r="E317" s="16" t="s">
        <v>132</v>
      </c>
      <c r="F317" s="16"/>
      <c r="G317" s="36">
        <f aca="true" t="shared" si="137" ref="G317:L317">G318+G323+G328+G332+G335</f>
        <v>2455.8</v>
      </c>
      <c r="H317" s="36">
        <f t="shared" si="137"/>
        <v>2455.8</v>
      </c>
      <c r="I317" s="36">
        <f t="shared" si="137"/>
        <v>2455.8</v>
      </c>
      <c r="J317" s="37">
        <f t="shared" si="137"/>
        <v>2455.8</v>
      </c>
      <c r="K317" s="37">
        <f t="shared" si="137"/>
        <v>2455.8</v>
      </c>
      <c r="L317" s="36">
        <f t="shared" si="137"/>
        <v>2455.8</v>
      </c>
      <c r="M317" s="36"/>
    </row>
    <row r="318" spans="1:13" ht="31.5">
      <c r="A318" s="51" t="s">
        <v>271</v>
      </c>
      <c r="B318" s="52">
        <v>903</v>
      </c>
      <c r="C318" s="16" t="s">
        <v>40</v>
      </c>
      <c r="D318" s="16" t="s">
        <v>21</v>
      </c>
      <c r="E318" s="16" t="s">
        <v>272</v>
      </c>
      <c r="F318" s="16"/>
      <c r="G318" s="36">
        <f aca="true" t="shared" si="138" ref="G318:L318">G319+G321</f>
        <v>4.3</v>
      </c>
      <c r="H318" s="36">
        <f t="shared" si="138"/>
        <v>4.3</v>
      </c>
      <c r="I318" s="36">
        <f t="shared" si="138"/>
        <v>4.3</v>
      </c>
      <c r="J318" s="37">
        <f t="shared" si="138"/>
        <v>4.3</v>
      </c>
      <c r="K318" s="37">
        <f t="shared" si="138"/>
        <v>4.3</v>
      </c>
      <c r="L318" s="36">
        <f t="shared" si="138"/>
        <v>4.3</v>
      </c>
      <c r="M318" s="36"/>
    </row>
    <row r="319" spans="1:13" ht="31.5">
      <c r="A319" s="18" t="s">
        <v>84</v>
      </c>
      <c r="B319" s="52">
        <v>903</v>
      </c>
      <c r="C319" s="16" t="s">
        <v>40</v>
      </c>
      <c r="D319" s="16" t="s">
        <v>21</v>
      </c>
      <c r="E319" s="16" t="s">
        <v>272</v>
      </c>
      <c r="F319" s="16" t="s">
        <v>85</v>
      </c>
      <c r="G319" s="36">
        <f aca="true" t="shared" si="139" ref="G319:L319">G320</f>
        <v>1.4</v>
      </c>
      <c r="H319" s="36">
        <f t="shared" si="139"/>
        <v>1.4</v>
      </c>
      <c r="I319" s="36">
        <f t="shared" si="139"/>
        <v>1.4</v>
      </c>
      <c r="J319" s="37">
        <f t="shared" si="139"/>
        <v>1.4</v>
      </c>
      <c r="K319" s="37">
        <f t="shared" si="139"/>
        <v>1.4</v>
      </c>
      <c r="L319" s="36">
        <f t="shared" si="139"/>
        <v>1.4</v>
      </c>
      <c r="M319" s="36"/>
    </row>
    <row r="320" spans="1:13" ht="47.25">
      <c r="A320" s="18" t="s">
        <v>86</v>
      </c>
      <c r="B320" s="29">
        <v>903</v>
      </c>
      <c r="C320" s="16" t="s">
        <v>40</v>
      </c>
      <c r="D320" s="16" t="s">
        <v>21</v>
      </c>
      <c r="E320" s="16" t="s">
        <v>272</v>
      </c>
      <c r="F320" s="16" t="s">
        <v>87</v>
      </c>
      <c r="G320" s="36">
        <v>1.4</v>
      </c>
      <c r="H320" s="36">
        <f>G320</f>
        <v>1.4</v>
      </c>
      <c r="I320" s="36">
        <v>1.4</v>
      </c>
      <c r="J320" s="45">
        <f>I320</f>
        <v>1.4</v>
      </c>
      <c r="K320" s="45">
        <f>J320</f>
        <v>1.4</v>
      </c>
      <c r="L320" s="36">
        <f>I320</f>
        <v>1.4</v>
      </c>
      <c r="M320" s="36" t="s">
        <v>138</v>
      </c>
    </row>
    <row r="321" spans="1:13" ht="47.25">
      <c r="A321" s="18" t="s">
        <v>211</v>
      </c>
      <c r="B321" s="29">
        <v>903</v>
      </c>
      <c r="C321" s="16" t="s">
        <v>40</v>
      </c>
      <c r="D321" s="16" t="s">
        <v>21</v>
      </c>
      <c r="E321" s="16" t="s">
        <v>272</v>
      </c>
      <c r="F321" s="16" t="s">
        <v>212</v>
      </c>
      <c r="G321" s="36">
        <f aca="true" t="shared" si="140" ref="G321:L321">G322</f>
        <v>2.9</v>
      </c>
      <c r="H321" s="36">
        <f t="shared" si="140"/>
        <v>2.9</v>
      </c>
      <c r="I321" s="36">
        <f t="shared" si="140"/>
        <v>2.9</v>
      </c>
      <c r="J321" s="37">
        <f t="shared" si="140"/>
        <v>2.9</v>
      </c>
      <c r="K321" s="37">
        <f t="shared" si="140"/>
        <v>2.9</v>
      </c>
      <c r="L321" s="36">
        <f t="shared" si="140"/>
        <v>2.9</v>
      </c>
      <c r="M321" s="36"/>
    </row>
    <row r="322" spans="1:13" ht="24.75" customHeight="1">
      <c r="A322" s="18" t="s">
        <v>213</v>
      </c>
      <c r="B322" s="29">
        <v>903</v>
      </c>
      <c r="C322" s="16" t="s">
        <v>40</v>
      </c>
      <c r="D322" s="16" t="s">
        <v>21</v>
      </c>
      <c r="E322" s="16" t="s">
        <v>272</v>
      </c>
      <c r="F322" s="16" t="s">
        <v>214</v>
      </c>
      <c r="G322" s="36">
        <v>2.9</v>
      </c>
      <c r="H322" s="36">
        <f>G322</f>
        <v>2.9</v>
      </c>
      <c r="I322" s="36">
        <v>2.9</v>
      </c>
      <c r="J322" s="45">
        <f>I322</f>
        <v>2.9</v>
      </c>
      <c r="K322" s="45">
        <f>J322</f>
        <v>2.9</v>
      </c>
      <c r="L322" s="36">
        <f>I322</f>
        <v>2.9</v>
      </c>
      <c r="M322" s="36" t="s">
        <v>138</v>
      </c>
    </row>
    <row r="323" spans="1:13" ht="31.5">
      <c r="A323" s="18" t="s">
        <v>273</v>
      </c>
      <c r="B323" s="29">
        <v>903</v>
      </c>
      <c r="C323" s="16" t="s">
        <v>40</v>
      </c>
      <c r="D323" s="16" t="s">
        <v>21</v>
      </c>
      <c r="E323" s="16" t="s">
        <v>274</v>
      </c>
      <c r="F323" s="16"/>
      <c r="G323" s="36">
        <f aca="true" t="shared" si="141" ref="G323:L323">G324+G326</f>
        <v>274.5</v>
      </c>
      <c r="H323" s="36">
        <f t="shared" si="141"/>
        <v>274.5</v>
      </c>
      <c r="I323" s="36">
        <f t="shared" si="141"/>
        <v>274.5</v>
      </c>
      <c r="J323" s="37">
        <f t="shared" si="141"/>
        <v>274.5</v>
      </c>
      <c r="K323" s="37">
        <f t="shared" si="141"/>
        <v>274.5</v>
      </c>
      <c r="L323" s="36">
        <f t="shared" si="141"/>
        <v>274.5</v>
      </c>
      <c r="M323" s="36"/>
    </row>
    <row r="324" spans="1:13" ht="31.5" hidden="1">
      <c r="A324" s="18" t="s">
        <v>84</v>
      </c>
      <c r="B324" s="29">
        <v>903</v>
      </c>
      <c r="C324" s="16" t="s">
        <v>40</v>
      </c>
      <c r="D324" s="16" t="s">
        <v>21</v>
      </c>
      <c r="E324" s="16" t="s">
        <v>274</v>
      </c>
      <c r="F324" s="16" t="s">
        <v>85</v>
      </c>
      <c r="G324" s="36">
        <f aca="true" t="shared" si="142" ref="G324:L324">G325</f>
        <v>90.3</v>
      </c>
      <c r="H324" s="36">
        <f t="shared" si="142"/>
        <v>90.3</v>
      </c>
      <c r="I324" s="36">
        <f t="shared" si="142"/>
        <v>0</v>
      </c>
      <c r="J324" s="37">
        <f t="shared" si="142"/>
        <v>0</v>
      </c>
      <c r="K324" s="37">
        <f t="shared" si="142"/>
        <v>0</v>
      </c>
      <c r="L324" s="36">
        <f t="shared" si="142"/>
        <v>0</v>
      </c>
      <c r="M324" s="36"/>
    </row>
    <row r="325" spans="1:13" ht="47.25" hidden="1">
      <c r="A325" s="18" t="s">
        <v>86</v>
      </c>
      <c r="B325" s="29">
        <v>903</v>
      </c>
      <c r="C325" s="16" t="s">
        <v>40</v>
      </c>
      <c r="D325" s="16" t="s">
        <v>21</v>
      </c>
      <c r="E325" s="16" t="s">
        <v>274</v>
      </c>
      <c r="F325" s="59">
        <v>240</v>
      </c>
      <c r="G325" s="36">
        <v>90.3</v>
      </c>
      <c r="H325" s="36">
        <f>G325</f>
        <v>90.3</v>
      </c>
      <c r="I325" s="36">
        <v>0</v>
      </c>
      <c r="J325" s="45">
        <f>I325</f>
        <v>0</v>
      </c>
      <c r="K325" s="45">
        <f>J325</f>
        <v>0</v>
      </c>
      <c r="L325" s="36">
        <f>I325</f>
        <v>0</v>
      </c>
      <c r="M325" s="36" t="s">
        <v>138</v>
      </c>
    </row>
    <row r="326" spans="1:13" ht="47.25">
      <c r="A326" s="18" t="s">
        <v>211</v>
      </c>
      <c r="B326" s="29">
        <v>903</v>
      </c>
      <c r="C326" s="16" t="s">
        <v>40</v>
      </c>
      <c r="D326" s="16" t="s">
        <v>21</v>
      </c>
      <c r="E326" s="16" t="s">
        <v>274</v>
      </c>
      <c r="F326" s="16" t="s">
        <v>212</v>
      </c>
      <c r="G326" s="36">
        <f aca="true" t="shared" si="143" ref="G326:L326">G327</f>
        <v>184.2</v>
      </c>
      <c r="H326" s="36">
        <f t="shared" si="143"/>
        <v>184.2</v>
      </c>
      <c r="I326" s="36">
        <f t="shared" si="143"/>
        <v>274.5</v>
      </c>
      <c r="J326" s="37">
        <f t="shared" si="143"/>
        <v>274.5</v>
      </c>
      <c r="K326" s="37">
        <f t="shared" si="143"/>
        <v>274.5</v>
      </c>
      <c r="L326" s="36">
        <f t="shared" si="143"/>
        <v>274.5</v>
      </c>
      <c r="M326" s="36"/>
    </row>
    <row r="327" spans="1:13" ht="47.25">
      <c r="A327" s="18" t="s">
        <v>213</v>
      </c>
      <c r="B327" s="29">
        <v>903</v>
      </c>
      <c r="C327" s="16" t="s">
        <v>40</v>
      </c>
      <c r="D327" s="16" t="s">
        <v>21</v>
      </c>
      <c r="E327" s="16" t="s">
        <v>274</v>
      </c>
      <c r="F327" s="16" t="s">
        <v>214</v>
      </c>
      <c r="G327" s="36">
        <v>184.2</v>
      </c>
      <c r="H327" s="36">
        <f>G327</f>
        <v>184.2</v>
      </c>
      <c r="I327" s="36">
        <v>274.5</v>
      </c>
      <c r="J327" s="45">
        <f>I327</f>
        <v>274.5</v>
      </c>
      <c r="K327" s="45">
        <f>J327</f>
        <v>274.5</v>
      </c>
      <c r="L327" s="36">
        <f>I327</f>
        <v>274.5</v>
      </c>
      <c r="M327" s="36" t="s">
        <v>138</v>
      </c>
    </row>
    <row r="328" spans="1:13" ht="94.5">
      <c r="A328" s="18" t="s">
        <v>275</v>
      </c>
      <c r="B328" s="29">
        <v>903</v>
      </c>
      <c r="C328" s="16" t="s">
        <v>40</v>
      </c>
      <c r="D328" s="16" t="s">
        <v>21</v>
      </c>
      <c r="E328" s="16" t="s">
        <v>276</v>
      </c>
      <c r="F328" s="16"/>
      <c r="G328" s="36">
        <f aca="true" t="shared" si="144" ref="G328:L329">G329</f>
        <v>247.6</v>
      </c>
      <c r="H328" s="36">
        <f t="shared" si="144"/>
        <v>247.6</v>
      </c>
      <c r="I328" s="36">
        <f t="shared" si="144"/>
        <v>247.6</v>
      </c>
      <c r="J328" s="37">
        <f t="shared" si="144"/>
        <v>247.6</v>
      </c>
      <c r="K328" s="37">
        <f t="shared" si="144"/>
        <v>247.6</v>
      </c>
      <c r="L328" s="36">
        <f t="shared" si="144"/>
        <v>247.6</v>
      </c>
      <c r="M328" s="36"/>
    </row>
    <row r="329" spans="1:13" ht="47.25">
      <c r="A329" s="18" t="s">
        <v>211</v>
      </c>
      <c r="B329" s="29">
        <v>903</v>
      </c>
      <c r="C329" s="16" t="s">
        <v>40</v>
      </c>
      <c r="D329" s="16" t="s">
        <v>21</v>
      </c>
      <c r="E329" s="16" t="s">
        <v>276</v>
      </c>
      <c r="F329" s="16" t="s">
        <v>212</v>
      </c>
      <c r="G329" s="36">
        <f t="shared" si="144"/>
        <v>247.6</v>
      </c>
      <c r="H329" s="36">
        <f t="shared" si="144"/>
        <v>247.6</v>
      </c>
      <c r="I329" s="36">
        <f t="shared" si="144"/>
        <v>247.6</v>
      </c>
      <c r="J329" s="37">
        <f t="shared" si="144"/>
        <v>247.6</v>
      </c>
      <c r="K329" s="37">
        <f t="shared" si="144"/>
        <v>247.6</v>
      </c>
      <c r="L329" s="36">
        <f t="shared" si="144"/>
        <v>247.6</v>
      </c>
      <c r="M329" s="36"/>
    </row>
    <row r="330" spans="1:13" ht="18.75" customHeight="1">
      <c r="A330" s="18" t="s">
        <v>213</v>
      </c>
      <c r="B330" s="29">
        <v>903</v>
      </c>
      <c r="C330" s="16" t="s">
        <v>40</v>
      </c>
      <c r="D330" s="16" t="s">
        <v>21</v>
      </c>
      <c r="E330" s="16" t="s">
        <v>276</v>
      </c>
      <c r="F330" s="16" t="s">
        <v>214</v>
      </c>
      <c r="G330" s="36">
        <v>247.6</v>
      </c>
      <c r="H330" s="36">
        <f>G330</f>
        <v>247.6</v>
      </c>
      <c r="I330" s="36">
        <v>247.6</v>
      </c>
      <c r="J330" s="45">
        <f>I330</f>
        <v>247.6</v>
      </c>
      <c r="K330" s="45">
        <f>J330</f>
        <v>247.6</v>
      </c>
      <c r="L330" s="36">
        <f>I330</f>
        <v>247.6</v>
      </c>
      <c r="M330" s="36" t="s">
        <v>138</v>
      </c>
    </row>
    <row r="331" spans="1:13" ht="47.25">
      <c r="A331" s="9" t="s">
        <v>277</v>
      </c>
      <c r="B331" s="29">
        <v>903</v>
      </c>
      <c r="C331" s="16" t="s">
        <v>40</v>
      </c>
      <c r="D331" s="16" t="s">
        <v>21</v>
      </c>
      <c r="E331" s="16" t="s">
        <v>278</v>
      </c>
      <c r="F331" s="16"/>
      <c r="G331" s="36">
        <f aca="true" t="shared" si="145" ref="G331:L331">G332+G335</f>
        <v>1929.4</v>
      </c>
      <c r="H331" s="36">
        <f t="shared" si="145"/>
        <v>1929.4</v>
      </c>
      <c r="I331" s="36">
        <f t="shared" si="145"/>
        <v>1929.4</v>
      </c>
      <c r="J331" s="37">
        <f t="shared" si="145"/>
        <v>1929.4</v>
      </c>
      <c r="K331" s="37">
        <f t="shared" si="145"/>
        <v>1929.4</v>
      </c>
      <c r="L331" s="36">
        <f t="shared" si="145"/>
        <v>1929.4</v>
      </c>
      <c r="M331" s="36"/>
    </row>
    <row r="332" spans="1:13" ht="126">
      <c r="A332" s="15" t="s">
        <v>279</v>
      </c>
      <c r="B332" s="29">
        <v>903</v>
      </c>
      <c r="C332" s="16" t="s">
        <v>40</v>
      </c>
      <c r="D332" s="16" t="s">
        <v>21</v>
      </c>
      <c r="E332" s="16" t="s">
        <v>234</v>
      </c>
      <c r="F332" s="16"/>
      <c r="G332" s="36">
        <f aca="true" t="shared" si="146" ref="G332:L333">G333</f>
        <v>1429.4</v>
      </c>
      <c r="H332" s="36">
        <f t="shared" si="146"/>
        <v>1429.4</v>
      </c>
      <c r="I332" s="36">
        <f t="shared" si="146"/>
        <v>1929.4</v>
      </c>
      <c r="J332" s="37">
        <f t="shared" si="146"/>
        <v>1929.4</v>
      </c>
      <c r="K332" s="37">
        <f t="shared" si="146"/>
        <v>1929.4</v>
      </c>
      <c r="L332" s="36">
        <f t="shared" si="146"/>
        <v>1929.4</v>
      </c>
      <c r="M332" s="36"/>
    </row>
    <row r="333" spans="1:13" ht="47.25">
      <c r="A333" s="18" t="s">
        <v>211</v>
      </c>
      <c r="B333" s="29">
        <v>903</v>
      </c>
      <c r="C333" s="16" t="s">
        <v>40</v>
      </c>
      <c r="D333" s="16" t="s">
        <v>21</v>
      </c>
      <c r="E333" s="16" t="s">
        <v>234</v>
      </c>
      <c r="F333" s="16" t="s">
        <v>212</v>
      </c>
      <c r="G333" s="36">
        <f>G334</f>
        <v>1429.4</v>
      </c>
      <c r="H333" s="36">
        <f t="shared" si="146"/>
        <v>1429.4</v>
      </c>
      <c r="I333" s="36">
        <f t="shared" si="146"/>
        <v>1929.4</v>
      </c>
      <c r="J333" s="37">
        <f t="shared" si="146"/>
        <v>1929.4</v>
      </c>
      <c r="K333" s="37">
        <f t="shared" si="146"/>
        <v>1929.4</v>
      </c>
      <c r="L333" s="36">
        <f t="shared" si="146"/>
        <v>1929.4</v>
      </c>
      <c r="M333" s="36"/>
    </row>
    <row r="334" spans="1:13" ht="25.5" customHeight="1">
      <c r="A334" s="18" t="s">
        <v>213</v>
      </c>
      <c r="B334" s="29">
        <v>903</v>
      </c>
      <c r="C334" s="16" t="s">
        <v>40</v>
      </c>
      <c r="D334" s="16" t="s">
        <v>21</v>
      </c>
      <c r="E334" s="16" t="s">
        <v>234</v>
      </c>
      <c r="F334" s="16" t="s">
        <v>214</v>
      </c>
      <c r="G334" s="36">
        <v>1429.4</v>
      </c>
      <c r="H334" s="36">
        <f>G334</f>
        <v>1429.4</v>
      </c>
      <c r="I334" s="36">
        <v>1929.4</v>
      </c>
      <c r="J334" s="45">
        <f>I334</f>
        <v>1929.4</v>
      </c>
      <c r="K334" s="45">
        <f>J334</f>
        <v>1929.4</v>
      </c>
      <c r="L334" s="36">
        <f>I334</f>
        <v>1929.4</v>
      </c>
      <c r="M334" s="36" t="s">
        <v>138</v>
      </c>
    </row>
    <row r="335" spans="1:13" ht="126" hidden="1">
      <c r="A335" s="15" t="s">
        <v>280</v>
      </c>
      <c r="B335" s="29">
        <v>903</v>
      </c>
      <c r="C335" s="16" t="s">
        <v>40</v>
      </c>
      <c r="D335" s="16" t="s">
        <v>21</v>
      </c>
      <c r="E335" s="16" t="s">
        <v>234</v>
      </c>
      <c r="F335" s="16"/>
      <c r="G335" s="36">
        <f aca="true" t="shared" si="147" ref="G335:L336">G336</f>
        <v>500</v>
      </c>
      <c r="H335" s="36">
        <f t="shared" si="147"/>
        <v>500</v>
      </c>
      <c r="I335" s="36">
        <f>I336</f>
        <v>0</v>
      </c>
      <c r="J335" s="37">
        <f t="shared" si="147"/>
        <v>0</v>
      </c>
      <c r="K335" s="37">
        <f t="shared" si="147"/>
        <v>0</v>
      </c>
      <c r="L335" s="36">
        <f t="shared" si="147"/>
        <v>0</v>
      </c>
      <c r="M335" s="36"/>
    </row>
    <row r="336" spans="1:13" ht="94.5" hidden="1">
      <c r="A336" s="18" t="s">
        <v>80</v>
      </c>
      <c r="B336" s="29">
        <v>903</v>
      </c>
      <c r="C336" s="16" t="s">
        <v>40</v>
      </c>
      <c r="D336" s="16" t="s">
        <v>21</v>
      </c>
      <c r="E336" s="16" t="s">
        <v>234</v>
      </c>
      <c r="F336" s="16" t="s">
        <v>81</v>
      </c>
      <c r="G336" s="36">
        <f t="shared" si="147"/>
        <v>500</v>
      </c>
      <c r="H336" s="36">
        <f t="shared" si="147"/>
        <v>500</v>
      </c>
      <c r="I336" s="36">
        <f t="shared" si="147"/>
        <v>0</v>
      </c>
      <c r="J336" s="37">
        <f t="shared" si="147"/>
        <v>0</v>
      </c>
      <c r="K336" s="37">
        <f t="shared" si="147"/>
        <v>0</v>
      </c>
      <c r="L336" s="36">
        <f t="shared" si="147"/>
        <v>0</v>
      </c>
      <c r="M336" s="36"/>
    </row>
    <row r="337" spans="1:13" ht="28.5" customHeight="1" hidden="1">
      <c r="A337" s="18" t="s">
        <v>250</v>
      </c>
      <c r="B337" s="29">
        <v>903</v>
      </c>
      <c r="C337" s="16" t="s">
        <v>40</v>
      </c>
      <c r="D337" s="16" t="s">
        <v>21</v>
      </c>
      <c r="E337" s="16" t="s">
        <v>234</v>
      </c>
      <c r="F337" s="16" t="s">
        <v>251</v>
      </c>
      <c r="G337" s="36">
        <v>500</v>
      </c>
      <c r="H337" s="36">
        <f>G337</f>
        <v>500</v>
      </c>
      <c r="I337" s="36">
        <v>0</v>
      </c>
      <c r="J337" s="45">
        <f>I337</f>
        <v>0</v>
      </c>
      <c r="K337" s="45">
        <f>J337</f>
        <v>0</v>
      </c>
      <c r="L337" s="36">
        <f>I337</f>
        <v>0</v>
      </c>
      <c r="M337" s="36" t="s">
        <v>138</v>
      </c>
    </row>
    <row r="338" spans="1:13" ht="31.5">
      <c r="A338" s="35" t="s">
        <v>54</v>
      </c>
      <c r="B338" s="20">
        <v>903</v>
      </c>
      <c r="C338" s="13" t="s">
        <v>40</v>
      </c>
      <c r="D338" s="13" t="s">
        <v>27</v>
      </c>
      <c r="E338" s="13"/>
      <c r="F338" s="13"/>
      <c r="G338" s="33">
        <f aca="true" t="shared" si="148" ref="G338:L338">G339</f>
        <v>17035.030000000002</v>
      </c>
      <c r="H338" s="33">
        <f t="shared" si="148"/>
        <v>17035.030000000002</v>
      </c>
      <c r="I338" s="33">
        <f t="shared" si="148"/>
        <v>17035.1</v>
      </c>
      <c r="J338" s="34">
        <f t="shared" si="148"/>
        <v>17057.6</v>
      </c>
      <c r="K338" s="34">
        <f t="shared" si="148"/>
        <v>17092.3</v>
      </c>
      <c r="L338" s="33">
        <f t="shared" si="148"/>
        <v>17035.030000000002</v>
      </c>
      <c r="M338" s="33"/>
    </row>
    <row r="339" spans="1:13" ht="15.75">
      <c r="A339" s="18" t="s">
        <v>73</v>
      </c>
      <c r="B339" s="29">
        <v>903</v>
      </c>
      <c r="C339" s="16" t="s">
        <v>40</v>
      </c>
      <c r="D339" s="16" t="s">
        <v>27</v>
      </c>
      <c r="E339" s="16" t="s">
        <v>74</v>
      </c>
      <c r="F339" s="16"/>
      <c r="G339" s="36">
        <f aca="true" t="shared" si="149" ref="G339:L339">G340+G346</f>
        <v>17035.030000000002</v>
      </c>
      <c r="H339" s="36">
        <f t="shared" si="149"/>
        <v>17035.030000000002</v>
      </c>
      <c r="I339" s="36">
        <f t="shared" si="149"/>
        <v>17035.1</v>
      </c>
      <c r="J339" s="37">
        <f t="shared" si="149"/>
        <v>17057.6</v>
      </c>
      <c r="K339" s="37">
        <f t="shared" si="149"/>
        <v>17092.3</v>
      </c>
      <c r="L339" s="36">
        <f t="shared" si="149"/>
        <v>17035.030000000002</v>
      </c>
      <c r="M339" s="36"/>
    </row>
    <row r="340" spans="1:13" ht="31.5">
      <c r="A340" s="18" t="s">
        <v>75</v>
      </c>
      <c r="B340" s="29">
        <v>903</v>
      </c>
      <c r="C340" s="16" t="s">
        <v>40</v>
      </c>
      <c r="D340" s="16" t="s">
        <v>27</v>
      </c>
      <c r="E340" s="16" t="s">
        <v>76</v>
      </c>
      <c r="F340" s="16"/>
      <c r="G340" s="36">
        <f aca="true" t="shared" si="150" ref="G340:L340">G341</f>
        <v>6754.86</v>
      </c>
      <c r="H340" s="36">
        <f t="shared" si="150"/>
        <v>6754.86</v>
      </c>
      <c r="I340" s="36">
        <f t="shared" si="150"/>
        <v>6754.9</v>
      </c>
      <c r="J340" s="37">
        <f t="shared" si="150"/>
        <v>6754.9</v>
      </c>
      <c r="K340" s="37">
        <f t="shared" si="150"/>
        <v>6754.9</v>
      </c>
      <c r="L340" s="36">
        <f t="shared" si="150"/>
        <v>6754.86</v>
      </c>
      <c r="M340" s="36"/>
    </row>
    <row r="341" spans="1:13" ht="31.5">
      <c r="A341" s="18" t="s">
        <v>77</v>
      </c>
      <c r="B341" s="29">
        <v>903</v>
      </c>
      <c r="C341" s="16" t="s">
        <v>40</v>
      </c>
      <c r="D341" s="16" t="s">
        <v>27</v>
      </c>
      <c r="E341" s="16" t="s">
        <v>78</v>
      </c>
      <c r="F341" s="16"/>
      <c r="G341" s="36">
        <f aca="true" t="shared" si="151" ref="G341:L341">G342+G344</f>
        <v>6754.86</v>
      </c>
      <c r="H341" s="36">
        <f t="shared" si="151"/>
        <v>6754.86</v>
      </c>
      <c r="I341" s="36">
        <f t="shared" si="151"/>
        <v>6754.9</v>
      </c>
      <c r="J341" s="37">
        <f t="shared" si="151"/>
        <v>6754.9</v>
      </c>
      <c r="K341" s="37">
        <f t="shared" si="151"/>
        <v>6754.9</v>
      </c>
      <c r="L341" s="36">
        <f t="shared" si="151"/>
        <v>6754.86</v>
      </c>
      <c r="M341" s="174" t="s">
        <v>281</v>
      </c>
    </row>
    <row r="342" spans="1:13" ht="94.5">
      <c r="A342" s="18" t="s">
        <v>80</v>
      </c>
      <c r="B342" s="29">
        <v>903</v>
      </c>
      <c r="C342" s="16" t="s">
        <v>40</v>
      </c>
      <c r="D342" s="16" t="s">
        <v>27</v>
      </c>
      <c r="E342" s="16" t="s">
        <v>78</v>
      </c>
      <c r="F342" s="16" t="s">
        <v>81</v>
      </c>
      <c r="G342" s="36">
        <f aca="true" t="shared" si="152" ref="G342:L342">G343</f>
        <v>6754.86</v>
      </c>
      <c r="H342" s="36">
        <f t="shared" si="152"/>
        <v>6754.86</v>
      </c>
      <c r="I342" s="36">
        <f t="shared" si="152"/>
        <v>6754.9</v>
      </c>
      <c r="J342" s="37">
        <f t="shared" si="152"/>
        <v>6754.9</v>
      </c>
      <c r="K342" s="37">
        <f t="shared" si="152"/>
        <v>6754.9</v>
      </c>
      <c r="L342" s="36">
        <f t="shared" si="152"/>
        <v>6754.86</v>
      </c>
      <c r="M342" s="175"/>
    </row>
    <row r="343" spans="1:13" ht="31.5">
      <c r="A343" s="18" t="s">
        <v>82</v>
      </c>
      <c r="B343" s="29">
        <v>903</v>
      </c>
      <c r="C343" s="16" t="s">
        <v>40</v>
      </c>
      <c r="D343" s="16" t="s">
        <v>27</v>
      </c>
      <c r="E343" s="16" t="s">
        <v>78</v>
      </c>
      <c r="F343" s="16" t="s">
        <v>83</v>
      </c>
      <c r="G343" s="17">
        <f>8138.61-1083.75-300</f>
        <v>6754.86</v>
      </c>
      <c r="H343" s="17">
        <f>G343</f>
        <v>6754.86</v>
      </c>
      <c r="I343" s="17">
        <v>6754.9</v>
      </c>
      <c r="J343" s="39">
        <f>I343</f>
        <v>6754.9</v>
      </c>
      <c r="K343" s="39">
        <f>J343</f>
        <v>6754.9</v>
      </c>
      <c r="L343" s="17">
        <f>G343</f>
        <v>6754.86</v>
      </c>
      <c r="M343" s="176"/>
    </row>
    <row r="344" spans="1:13" ht="31.5" hidden="1">
      <c r="A344" s="18" t="s">
        <v>84</v>
      </c>
      <c r="B344" s="29">
        <v>903</v>
      </c>
      <c r="C344" s="16" t="s">
        <v>40</v>
      </c>
      <c r="D344" s="16" t="s">
        <v>27</v>
      </c>
      <c r="E344" s="16" t="s">
        <v>78</v>
      </c>
      <c r="F344" s="16" t="s">
        <v>85</v>
      </c>
      <c r="G344" s="36">
        <f aca="true" t="shared" si="153" ref="G344:L344">G345</f>
        <v>0</v>
      </c>
      <c r="H344" s="36">
        <f t="shared" si="153"/>
        <v>0</v>
      </c>
      <c r="I344" s="36">
        <f t="shared" si="153"/>
        <v>0</v>
      </c>
      <c r="J344" s="37">
        <f t="shared" si="153"/>
        <v>0</v>
      </c>
      <c r="K344" s="37">
        <f t="shared" si="153"/>
        <v>0</v>
      </c>
      <c r="L344" s="36">
        <f t="shared" si="153"/>
        <v>0</v>
      </c>
      <c r="M344" s="36"/>
    </row>
    <row r="345" spans="1:13" ht="47.25" hidden="1">
      <c r="A345" s="18" t="s">
        <v>86</v>
      </c>
      <c r="B345" s="29">
        <v>903</v>
      </c>
      <c r="C345" s="16" t="s">
        <v>40</v>
      </c>
      <c r="D345" s="16" t="s">
        <v>27</v>
      </c>
      <c r="E345" s="16" t="s">
        <v>78</v>
      </c>
      <c r="F345" s="16" t="s">
        <v>87</v>
      </c>
      <c r="G345" s="36">
        <v>0</v>
      </c>
      <c r="H345" s="36">
        <f>G345</f>
        <v>0</v>
      </c>
      <c r="I345" s="36"/>
      <c r="J345" s="37"/>
      <c r="K345" s="37"/>
      <c r="L345" s="36"/>
      <c r="M345" s="36"/>
    </row>
    <row r="346" spans="1:13" ht="15.75">
      <c r="A346" s="18" t="s">
        <v>93</v>
      </c>
      <c r="B346" s="29">
        <v>903</v>
      </c>
      <c r="C346" s="16" t="s">
        <v>40</v>
      </c>
      <c r="D346" s="16" t="s">
        <v>27</v>
      </c>
      <c r="E346" s="16" t="s">
        <v>94</v>
      </c>
      <c r="F346" s="16"/>
      <c r="G346" s="36">
        <f aca="true" t="shared" si="154" ref="G346:L346">G347</f>
        <v>10280.170000000002</v>
      </c>
      <c r="H346" s="36">
        <f t="shared" si="154"/>
        <v>10280.170000000002</v>
      </c>
      <c r="I346" s="36">
        <f t="shared" si="154"/>
        <v>10280.199999999999</v>
      </c>
      <c r="J346" s="37">
        <f t="shared" si="154"/>
        <v>10302.699999999999</v>
      </c>
      <c r="K346" s="37">
        <f t="shared" si="154"/>
        <v>10337.4</v>
      </c>
      <c r="L346" s="36">
        <f t="shared" si="154"/>
        <v>10280.170000000002</v>
      </c>
      <c r="M346" s="36"/>
    </row>
    <row r="347" spans="1:13" ht="31.5">
      <c r="A347" s="18" t="s">
        <v>758</v>
      </c>
      <c r="B347" s="29">
        <v>903</v>
      </c>
      <c r="C347" s="16" t="s">
        <v>40</v>
      </c>
      <c r="D347" s="16" t="s">
        <v>27</v>
      </c>
      <c r="E347" s="16" t="s">
        <v>967</v>
      </c>
      <c r="F347" s="16"/>
      <c r="G347" s="36">
        <f aca="true" t="shared" si="155" ref="G347:L347">G348+G350+G352</f>
        <v>10280.170000000002</v>
      </c>
      <c r="H347" s="36">
        <f t="shared" si="155"/>
        <v>10280.170000000002</v>
      </c>
      <c r="I347" s="36">
        <f t="shared" si="155"/>
        <v>10280.199999999999</v>
      </c>
      <c r="J347" s="37">
        <f t="shared" si="155"/>
        <v>10302.699999999999</v>
      </c>
      <c r="K347" s="37">
        <f t="shared" si="155"/>
        <v>10337.4</v>
      </c>
      <c r="L347" s="36">
        <f t="shared" si="155"/>
        <v>10280.170000000002</v>
      </c>
      <c r="M347" s="174" t="s">
        <v>282</v>
      </c>
    </row>
    <row r="348" spans="1:13" ht="94.5">
      <c r="A348" s="18" t="s">
        <v>80</v>
      </c>
      <c r="B348" s="29">
        <v>903</v>
      </c>
      <c r="C348" s="16" t="s">
        <v>40</v>
      </c>
      <c r="D348" s="16" t="s">
        <v>27</v>
      </c>
      <c r="E348" s="16" t="s">
        <v>967</v>
      </c>
      <c r="F348" s="16" t="s">
        <v>81</v>
      </c>
      <c r="G348" s="36">
        <f aca="true" t="shared" si="156" ref="G348:L348">G349</f>
        <v>8596.29</v>
      </c>
      <c r="H348" s="36">
        <f t="shared" si="156"/>
        <v>8596.29</v>
      </c>
      <c r="I348" s="36">
        <f t="shared" si="156"/>
        <v>8596.3</v>
      </c>
      <c r="J348" s="37">
        <f t="shared" si="156"/>
        <v>8596.3</v>
      </c>
      <c r="K348" s="37">
        <f t="shared" si="156"/>
        <v>8596.3</v>
      </c>
      <c r="L348" s="36">
        <f t="shared" si="156"/>
        <v>8596.29</v>
      </c>
      <c r="M348" s="175"/>
    </row>
    <row r="349" spans="1:13" ht="31.5">
      <c r="A349" s="18" t="s">
        <v>82</v>
      </c>
      <c r="B349" s="29">
        <v>903</v>
      </c>
      <c r="C349" s="16" t="s">
        <v>40</v>
      </c>
      <c r="D349" s="16" t="s">
        <v>27</v>
      </c>
      <c r="E349" s="16" t="s">
        <v>967</v>
      </c>
      <c r="F349" s="16" t="s">
        <v>83</v>
      </c>
      <c r="G349" s="17">
        <f>7512.54+1083.75</f>
        <v>8596.29</v>
      </c>
      <c r="H349" s="17">
        <f>G349</f>
        <v>8596.29</v>
      </c>
      <c r="I349" s="17">
        <v>8596.3</v>
      </c>
      <c r="J349" s="39">
        <f>I349</f>
        <v>8596.3</v>
      </c>
      <c r="K349" s="39">
        <f>J349</f>
        <v>8596.3</v>
      </c>
      <c r="L349" s="17">
        <f>G349</f>
        <v>8596.29</v>
      </c>
      <c r="M349" s="175"/>
    </row>
    <row r="350" spans="1:13" ht="31.5">
      <c r="A350" s="18" t="s">
        <v>84</v>
      </c>
      <c r="B350" s="29">
        <v>903</v>
      </c>
      <c r="C350" s="16" t="s">
        <v>40</v>
      </c>
      <c r="D350" s="16" t="s">
        <v>27</v>
      </c>
      <c r="E350" s="16" t="s">
        <v>967</v>
      </c>
      <c r="F350" s="16" t="s">
        <v>85</v>
      </c>
      <c r="G350" s="36">
        <f aca="true" t="shared" si="157" ref="G350:L350">G351</f>
        <v>1663.88</v>
      </c>
      <c r="H350" s="36">
        <f t="shared" si="157"/>
        <v>1663.88</v>
      </c>
      <c r="I350" s="36">
        <f t="shared" si="157"/>
        <v>1663.9</v>
      </c>
      <c r="J350" s="37">
        <f t="shared" si="157"/>
        <v>1686.4</v>
      </c>
      <c r="K350" s="37">
        <f t="shared" si="157"/>
        <v>1721.1000000000001</v>
      </c>
      <c r="L350" s="36">
        <f t="shared" si="157"/>
        <v>1663.88</v>
      </c>
      <c r="M350" s="175"/>
    </row>
    <row r="351" spans="1:13" ht="47.25">
      <c r="A351" s="18" t="s">
        <v>86</v>
      </c>
      <c r="B351" s="29">
        <v>903</v>
      </c>
      <c r="C351" s="16" t="s">
        <v>40</v>
      </c>
      <c r="D351" s="16" t="s">
        <v>27</v>
      </c>
      <c r="E351" s="16" t="s">
        <v>967</v>
      </c>
      <c r="F351" s="16" t="s">
        <v>87</v>
      </c>
      <c r="G351" s="17">
        <v>1663.88</v>
      </c>
      <c r="H351" s="17">
        <f>G351</f>
        <v>1663.88</v>
      </c>
      <c r="I351" s="17">
        <v>1663.9</v>
      </c>
      <c r="J351" s="39">
        <f>I351+22.5</f>
        <v>1686.4</v>
      </c>
      <c r="K351" s="39">
        <f>J351+34.7</f>
        <v>1721.1000000000001</v>
      </c>
      <c r="L351" s="17">
        <f>G351</f>
        <v>1663.88</v>
      </c>
      <c r="M351" s="175"/>
    </row>
    <row r="352" spans="1:13" ht="15.75">
      <c r="A352" s="18" t="s">
        <v>88</v>
      </c>
      <c r="B352" s="29">
        <v>903</v>
      </c>
      <c r="C352" s="16" t="s">
        <v>40</v>
      </c>
      <c r="D352" s="16" t="s">
        <v>27</v>
      </c>
      <c r="E352" s="16" t="s">
        <v>967</v>
      </c>
      <c r="F352" s="16" t="s">
        <v>97</v>
      </c>
      <c r="G352" s="36">
        <f aca="true" t="shared" si="158" ref="G352:L352">G353</f>
        <v>20</v>
      </c>
      <c r="H352" s="36">
        <f t="shared" si="158"/>
        <v>20</v>
      </c>
      <c r="I352" s="36">
        <f t="shared" si="158"/>
        <v>20</v>
      </c>
      <c r="J352" s="37">
        <f t="shared" si="158"/>
        <v>20</v>
      </c>
      <c r="K352" s="37">
        <f t="shared" si="158"/>
        <v>20</v>
      </c>
      <c r="L352" s="36">
        <f t="shared" si="158"/>
        <v>20</v>
      </c>
      <c r="M352" s="175"/>
    </row>
    <row r="353" spans="1:13" ht="15.75">
      <c r="A353" s="18" t="s">
        <v>90</v>
      </c>
      <c r="B353" s="29">
        <v>903</v>
      </c>
      <c r="C353" s="16" t="s">
        <v>40</v>
      </c>
      <c r="D353" s="16" t="s">
        <v>27</v>
      </c>
      <c r="E353" s="16" t="s">
        <v>967</v>
      </c>
      <c r="F353" s="16" t="s">
        <v>91</v>
      </c>
      <c r="G353" s="36">
        <v>20</v>
      </c>
      <c r="H353" s="36">
        <f>G353</f>
        <v>20</v>
      </c>
      <c r="I353" s="36">
        <v>20</v>
      </c>
      <c r="J353" s="37">
        <v>20</v>
      </c>
      <c r="K353" s="37">
        <v>20</v>
      </c>
      <c r="L353" s="36">
        <f>G353</f>
        <v>20</v>
      </c>
      <c r="M353" s="176"/>
    </row>
    <row r="354" spans="1:13" ht="15.75">
      <c r="A354" s="35" t="s">
        <v>9</v>
      </c>
      <c r="B354" s="20">
        <v>903</v>
      </c>
      <c r="C354" s="13" t="s">
        <v>55</v>
      </c>
      <c r="D354" s="13"/>
      <c r="E354" s="13"/>
      <c r="F354" s="13"/>
      <c r="G354" s="33">
        <f aca="true" t="shared" si="159" ref="G354:L354">G355</f>
        <v>6171.5</v>
      </c>
      <c r="H354" s="33">
        <f t="shared" si="159"/>
        <v>6171.5</v>
      </c>
      <c r="I354" s="33">
        <f t="shared" si="159"/>
        <v>3539.9</v>
      </c>
      <c r="J354" s="34">
        <f t="shared" si="159"/>
        <v>5260</v>
      </c>
      <c r="K354" s="34">
        <f t="shared" si="159"/>
        <v>5355</v>
      </c>
      <c r="L354" s="33">
        <f t="shared" si="159"/>
        <v>3389.4</v>
      </c>
      <c r="M354" s="33"/>
    </row>
    <row r="355" spans="1:13" ht="15.75">
      <c r="A355" s="35" t="s">
        <v>57</v>
      </c>
      <c r="B355" s="20">
        <v>903</v>
      </c>
      <c r="C355" s="13" t="s">
        <v>55</v>
      </c>
      <c r="D355" s="13" t="s">
        <v>25</v>
      </c>
      <c r="E355" s="13"/>
      <c r="F355" s="13"/>
      <c r="G355" s="33">
        <f aca="true" t="shared" si="160" ref="G355:L355">G356+G406</f>
        <v>6171.5</v>
      </c>
      <c r="H355" s="33">
        <f t="shared" si="160"/>
        <v>6171.5</v>
      </c>
      <c r="I355" s="33">
        <f t="shared" si="160"/>
        <v>3539.9</v>
      </c>
      <c r="J355" s="34">
        <f t="shared" si="160"/>
        <v>5260</v>
      </c>
      <c r="K355" s="34">
        <f t="shared" si="160"/>
        <v>5355</v>
      </c>
      <c r="L355" s="33">
        <f t="shared" si="160"/>
        <v>3389.4</v>
      </c>
      <c r="M355" s="33"/>
    </row>
    <row r="356" spans="1:13" ht="47.25">
      <c r="A356" s="18" t="s">
        <v>283</v>
      </c>
      <c r="B356" s="29">
        <v>903</v>
      </c>
      <c r="C356" s="16" t="s">
        <v>55</v>
      </c>
      <c r="D356" s="16" t="s">
        <v>25</v>
      </c>
      <c r="E356" s="16" t="s">
        <v>284</v>
      </c>
      <c r="F356" s="16"/>
      <c r="G356" s="36">
        <f aca="true" t="shared" si="161" ref="G356:L356">G357+G365+G369+G373+G379+G383+G387+G402</f>
        <v>4039.9</v>
      </c>
      <c r="H356" s="36">
        <f t="shared" si="161"/>
        <v>4039.9</v>
      </c>
      <c r="I356" s="36">
        <f t="shared" si="161"/>
        <v>3539.9</v>
      </c>
      <c r="J356" s="37">
        <f t="shared" si="161"/>
        <v>5160</v>
      </c>
      <c r="K356" s="37">
        <f t="shared" si="161"/>
        <v>5255</v>
      </c>
      <c r="L356" s="36">
        <f t="shared" si="161"/>
        <v>3389.4</v>
      </c>
      <c r="M356" s="36"/>
    </row>
    <row r="357" spans="1:13" ht="31.5">
      <c r="A357" s="18" t="s">
        <v>285</v>
      </c>
      <c r="B357" s="29">
        <v>903</v>
      </c>
      <c r="C357" s="16" t="s">
        <v>55</v>
      </c>
      <c r="D357" s="16" t="s">
        <v>25</v>
      </c>
      <c r="E357" s="16" t="s">
        <v>286</v>
      </c>
      <c r="F357" s="16"/>
      <c r="G357" s="36">
        <f aca="true" t="shared" si="162" ref="G357:L357">G358</f>
        <v>849.9</v>
      </c>
      <c r="H357" s="36">
        <f t="shared" si="162"/>
        <v>849.9</v>
      </c>
      <c r="I357" s="36">
        <f t="shared" si="162"/>
        <v>829.9</v>
      </c>
      <c r="J357" s="37">
        <f t="shared" si="162"/>
        <v>960</v>
      </c>
      <c r="K357" s="37">
        <f t="shared" si="162"/>
        <v>985</v>
      </c>
      <c r="L357" s="36">
        <f t="shared" si="162"/>
        <v>669.4</v>
      </c>
      <c r="M357" s="36"/>
    </row>
    <row r="358" spans="1:13" ht="31.5">
      <c r="A358" s="18" t="s">
        <v>109</v>
      </c>
      <c r="B358" s="29">
        <v>903</v>
      </c>
      <c r="C358" s="16" t="s">
        <v>55</v>
      </c>
      <c r="D358" s="16" t="s">
        <v>25</v>
      </c>
      <c r="E358" s="16" t="s">
        <v>287</v>
      </c>
      <c r="F358" s="16"/>
      <c r="G358" s="36">
        <f aca="true" t="shared" si="163" ref="G358:L358">G361+G363+G359</f>
        <v>849.9</v>
      </c>
      <c r="H358" s="36">
        <f t="shared" si="163"/>
        <v>849.9</v>
      </c>
      <c r="I358" s="36">
        <f t="shared" si="163"/>
        <v>829.9</v>
      </c>
      <c r="J358" s="37">
        <f t="shared" si="163"/>
        <v>960</v>
      </c>
      <c r="K358" s="37">
        <f t="shared" si="163"/>
        <v>985</v>
      </c>
      <c r="L358" s="36">
        <f t="shared" si="163"/>
        <v>669.4</v>
      </c>
      <c r="M358" s="36"/>
    </row>
    <row r="359" spans="1:13" ht="94.5">
      <c r="A359" s="18" t="s">
        <v>80</v>
      </c>
      <c r="B359" s="29">
        <v>903</v>
      </c>
      <c r="C359" s="16" t="s">
        <v>55</v>
      </c>
      <c r="D359" s="16" t="s">
        <v>25</v>
      </c>
      <c r="E359" s="16" t="s">
        <v>287</v>
      </c>
      <c r="F359" s="16" t="s">
        <v>81</v>
      </c>
      <c r="G359" s="36">
        <f aca="true" t="shared" si="164" ref="G359:L359">G360</f>
        <v>160.5</v>
      </c>
      <c r="H359" s="36">
        <f t="shared" si="164"/>
        <v>160.5</v>
      </c>
      <c r="I359" s="36">
        <f t="shared" si="164"/>
        <v>160.5</v>
      </c>
      <c r="J359" s="37">
        <f t="shared" si="164"/>
        <v>0</v>
      </c>
      <c r="K359" s="37">
        <f t="shared" si="164"/>
        <v>0</v>
      </c>
      <c r="L359" s="36">
        <f t="shared" si="164"/>
        <v>0</v>
      </c>
      <c r="M359" s="36"/>
    </row>
    <row r="360" spans="1:13" ht="31.5">
      <c r="A360" s="18" t="s">
        <v>82</v>
      </c>
      <c r="B360" s="29">
        <v>903</v>
      </c>
      <c r="C360" s="16" t="s">
        <v>55</v>
      </c>
      <c r="D360" s="16" t="s">
        <v>25</v>
      </c>
      <c r="E360" s="16" t="s">
        <v>287</v>
      </c>
      <c r="F360" s="16" t="s">
        <v>83</v>
      </c>
      <c r="G360" s="36">
        <f>130+30.5</f>
        <v>160.5</v>
      </c>
      <c r="H360" s="36">
        <f>G360</f>
        <v>160.5</v>
      </c>
      <c r="I360" s="36">
        <v>160.5</v>
      </c>
      <c r="J360" s="37">
        <v>0</v>
      </c>
      <c r="K360" s="37">
        <v>0</v>
      </c>
      <c r="L360" s="36">
        <v>0</v>
      </c>
      <c r="M360" s="36"/>
    </row>
    <row r="361" spans="1:13" ht="31.5">
      <c r="A361" s="18" t="s">
        <v>84</v>
      </c>
      <c r="B361" s="29">
        <v>903</v>
      </c>
      <c r="C361" s="16" t="s">
        <v>55</v>
      </c>
      <c r="D361" s="16" t="s">
        <v>25</v>
      </c>
      <c r="E361" s="16" t="s">
        <v>287</v>
      </c>
      <c r="F361" s="16" t="s">
        <v>85</v>
      </c>
      <c r="G361" s="36">
        <f aca="true" t="shared" si="165" ref="G361:L361">G362</f>
        <v>689.4</v>
      </c>
      <c r="H361" s="36">
        <f t="shared" si="165"/>
        <v>689.4</v>
      </c>
      <c r="I361" s="36">
        <f t="shared" si="165"/>
        <v>669.4</v>
      </c>
      <c r="J361" s="37">
        <f t="shared" si="165"/>
        <v>910</v>
      </c>
      <c r="K361" s="37">
        <f t="shared" si="165"/>
        <v>935</v>
      </c>
      <c r="L361" s="36">
        <f t="shared" si="165"/>
        <v>669.4</v>
      </c>
      <c r="M361" s="36"/>
    </row>
    <row r="362" spans="1:13" ht="47.25">
      <c r="A362" s="18" t="s">
        <v>86</v>
      </c>
      <c r="B362" s="29">
        <v>903</v>
      </c>
      <c r="C362" s="16" t="s">
        <v>55</v>
      </c>
      <c r="D362" s="16" t="s">
        <v>25</v>
      </c>
      <c r="E362" s="16" t="s">
        <v>287</v>
      </c>
      <c r="F362" s="16" t="s">
        <v>87</v>
      </c>
      <c r="G362" s="36">
        <v>689.4</v>
      </c>
      <c r="H362" s="36">
        <f>G362</f>
        <v>689.4</v>
      </c>
      <c r="I362" s="36">
        <v>669.4</v>
      </c>
      <c r="J362" s="37">
        <v>910</v>
      </c>
      <c r="K362" s="37">
        <v>935</v>
      </c>
      <c r="L362" s="36">
        <f>I362</f>
        <v>669.4</v>
      </c>
      <c r="M362" s="36"/>
    </row>
    <row r="363" spans="1:13" ht="31.5" hidden="1">
      <c r="A363" s="18" t="s">
        <v>191</v>
      </c>
      <c r="B363" s="29">
        <v>903</v>
      </c>
      <c r="C363" s="16" t="s">
        <v>55</v>
      </c>
      <c r="D363" s="16" t="s">
        <v>25</v>
      </c>
      <c r="E363" s="16" t="s">
        <v>287</v>
      </c>
      <c r="F363" s="16" t="s">
        <v>192</v>
      </c>
      <c r="G363" s="36">
        <f aca="true" t="shared" si="166" ref="G363:L363">G364</f>
        <v>0</v>
      </c>
      <c r="H363" s="36">
        <f t="shared" si="166"/>
        <v>0</v>
      </c>
      <c r="I363" s="36">
        <f t="shared" si="166"/>
        <v>0</v>
      </c>
      <c r="J363" s="37">
        <f t="shared" si="166"/>
        <v>50</v>
      </c>
      <c r="K363" s="37">
        <f t="shared" si="166"/>
        <v>50</v>
      </c>
      <c r="L363" s="36">
        <f t="shared" si="166"/>
        <v>0</v>
      </c>
      <c r="M363" s="36"/>
    </row>
    <row r="364" spans="1:13" ht="50.25" customHeight="1" hidden="1">
      <c r="A364" s="18" t="s">
        <v>288</v>
      </c>
      <c r="B364" s="29">
        <v>903</v>
      </c>
      <c r="C364" s="16" t="s">
        <v>55</v>
      </c>
      <c r="D364" s="16" t="s">
        <v>25</v>
      </c>
      <c r="E364" s="16" t="s">
        <v>287</v>
      </c>
      <c r="F364" s="16" t="s">
        <v>289</v>
      </c>
      <c r="G364" s="36">
        <v>0</v>
      </c>
      <c r="H364" s="36">
        <f>G364</f>
        <v>0</v>
      </c>
      <c r="I364" s="36">
        <v>0</v>
      </c>
      <c r="J364" s="37">
        <v>50</v>
      </c>
      <c r="K364" s="37">
        <v>50</v>
      </c>
      <c r="L364" s="36">
        <f>I364</f>
        <v>0</v>
      </c>
      <c r="M364" s="60" t="s">
        <v>290</v>
      </c>
    </row>
    <row r="365" spans="1:13" ht="31.5">
      <c r="A365" s="18" t="s">
        <v>291</v>
      </c>
      <c r="B365" s="29">
        <v>903</v>
      </c>
      <c r="C365" s="16" t="s">
        <v>55</v>
      </c>
      <c r="D365" s="16" t="s">
        <v>25</v>
      </c>
      <c r="E365" s="16" t="s">
        <v>292</v>
      </c>
      <c r="F365" s="16"/>
      <c r="G365" s="36">
        <f aca="true" t="shared" si="167" ref="G365:L365">G366</f>
        <v>150</v>
      </c>
      <c r="H365" s="36">
        <f t="shared" si="167"/>
        <v>150</v>
      </c>
      <c r="I365" s="36">
        <f t="shared" si="167"/>
        <v>60</v>
      </c>
      <c r="J365" s="37">
        <f t="shared" si="167"/>
        <v>150</v>
      </c>
      <c r="K365" s="37">
        <f t="shared" si="167"/>
        <v>150</v>
      </c>
      <c r="L365" s="36">
        <f t="shared" si="167"/>
        <v>60</v>
      </c>
      <c r="M365" s="36"/>
    </row>
    <row r="366" spans="1:13" ht="31.5">
      <c r="A366" s="18" t="s">
        <v>109</v>
      </c>
      <c r="B366" s="29">
        <v>903</v>
      </c>
      <c r="C366" s="16" t="s">
        <v>55</v>
      </c>
      <c r="D366" s="16" t="s">
        <v>25</v>
      </c>
      <c r="E366" s="16" t="s">
        <v>293</v>
      </c>
      <c r="F366" s="16"/>
      <c r="G366" s="36">
        <f aca="true" t="shared" si="168" ref="G366:L367">G367</f>
        <v>150</v>
      </c>
      <c r="H366" s="36">
        <f t="shared" si="168"/>
        <v>150</v>
      </c>
      <c r="I366" s="36">
        <f t="shared" si="168"/>
        <v>60</v>
      </c>
      <c r="J366" s="37">
        <f t="shared" si="168"/>
        <v>150</v>
      </c>
      <c r="K366" s="37">
        <f t="shared" si="168"/>
        <v>150</v>
      </c>
      <c r="L366" s="36">
        <f t="shared" si="168"/>
        <v>60</v>
      </c>
      <c r="M366" s="36"/>
    </row>
    <row r="367" spans="1:13" ht="31.5">
      <c r="A367" s="18" t="s">
        <v>191</v>
      </c>
      <c r="B367" s="29">
        <v>903</v>
      </c>
      <c r="C367" s="16" t="s">
        <v>55</v>
      </c>
      <c r="D367" s="16" t="s">
        <v>25</v>
      </c>
      <c r="E367" s="16" t="s">
        <v>293</v>
      </c>
      <c r="F367" s="16" t="s">
        <v>192</v>
      </c>
      <c r="G367" s="36">
        <f>G368</f>
        <v>150</v>
      </c>
      <c r="H367" s="36">
        <f t="shared" si="168"/>
        <v>150</v>
      </c>
      <c r="I367" s="36">
        <f t="shared" si="168"/>
        <v>60</v>
      </c>
      <c r="J367" s="37">
        <f t="shared" si="168"/>
        <v>150</v>
      </c>
      <c r="K367" s="37">
        <f t="shared" si="168"/>
        <v>150</v>
      </c>
      <c r="L367" s="36">
        <f t="shared" si="168"/>
        <v>60</v>
      </c>
      <c r="M367" s="36"/>
    </row>
    <row r="368" spans="1:13" ht="36.75" customHeight="1">
      <c r="A368" s="18" t="s">
        <v>193</v>
      </c>
      <c r="B368" s="29">
        <v>903</v>
      </c>
      <c r="C368" s="16" t="s">
        <v>55</v>
      </c>
      <c r="D368" s="16" t="s">
        <v>25</v>
      </c>
      <c r="E368" s="16" t="s">
        <v>293</v>
      </c>
      <c r="F368" s="16" t="s">
        <v>194</v>
      </c>
      <c r="G368" s="36">
        <v>150</v>
      </c>
      <c r="H368" s="36">
        <f>G368</f>
        <v>150</v>
      </c>
      <c r="I368" s="36">
        <v>60</v>
      </c>
      <c r="J368" s="37">
        <v>150</v>
      </c>
      <c r="K368" s="37">
        <v>150</v>
      </c>
      <c r="L368" s="36">
        <f>I368</f>
        <v>60</v>
      </c>
      <c r="M368" s="36"/>
    </row>
    <row r="369" spans="1:13" ht="47.25">
      <c r="A369" s="18" t="s">
        <v>294</v>
      </c>
      <c r="B369" s="29">
        <v>903</v>
      </c>
      <c r="C369" s="29">
        <v>10</v>
      </c>
      <c r="D369" s="16" t="s">
        <v>25</v>
      </c>
      <c r="E369" s="16" t="s">
        <v>295</v>
      </c>
      <c r="F369" s="16"/>
      <c r="G369" s="36">
        <f aca="true" t="shared" si="169" ref="G369:L371">G370</f>
        <v>410</v>
      </c>
      <c r="H369" s="36">
        <f t="shared" si="169"/>
        <v>410</v>
      </c>
      <c r="I369" s="36">
        <f t="shared" si="169"/>
        <v>420</v>
      </c>
      <c r="J369" s="37">
        <f t="shared" si="169"/>
        <v>620</v>
      </c>
      <c r="K369" s="37">
        <f t="shared" si="169"/>
        <v>620</v>
      </c>
      <c r="L369" s="36">
        <f t="shared" si="169"/>
        <v>420</v>
      </c>
      <c r="M369" s="36"/>
    </row>
    <row r="370" spans="1:13" ht="31.5">
      <c r="A370" s="18" t="s">
        <v>109</v>
      </c>
      <c r="B370" s="29">
        <v>903</v>
      </c>
      <c r="C370" s="16" t="s">
        <v>55</v>
      </c>
      <c r="D370" s="16" t="s">
        <v>25</v>
      </c>
      <c r="E370" s="16" t="s">
        <v>296</v>
      </c>
      <c r="F370" s="16"/>
      <c r="G370" s="36">
        <f t="shared" si="169"/>
        <v>410</v>
      </c>
      <c r="H370" s="36">
        <f t="shared" si="169"/>
        <v>410</v>
      </c>
      <c r="I370" s="36">
        <f t="shared" si="169"/>
        <v>420</v>
      </c>
      <c r="J370" s="37">
        <f t="shared" si="169"/>
        <v>620</v>
      </c>
      <c r="K370" s="37">
        <f t="shared" si="169"/>
        <v>620</v>
      </c>
      <c r="L370" s="36">
        <f t="shared" si="169"/>
        <v>420</v>
      </c>
      <c r="M370" s="36"/>
    </row>
    <row r="371" spans="1:13" ht="31.5">
      <c r="A371" s="18" t="s">
        <v>191</v>
      </c>
      <c r="B371" s="29">
        <v>903</v>
      </c>
      <c r="C371" s="16" t="s">
        <v>55</v>
      </c>
      <c r="D371" s="16" t="s">
        <v>25</v>
      </c>
      <c r="E371" s="16" t="s">
        <v>296</v>
      </c>
      <c r="F371" s="16" t="s">
        <v>192</v>
      </c>
      <c r="G371" s="36">
        <f>G372</f>
        <v>410</v>
      </c>
      <c r="H371" s="36">
        <f t="shared" si="169"/>
        <v>410</v>
      </c>
      <c r="I371" s="36">
        <f t="shared" si="169"/>
        <v>420</v>
      </c>
      <c r="J371" s="37">
        <f t="shared" si="169"/>
        <v>620</v>
      </c>
      <c r="K371" s="37">
        <f t="shared" si="169"/>
        <v>620</v>
      </c>
      <c r="L371" s="36">
        <f t="shared" si="169"/>
        <v>420</v>
      </c>
      <c r="M371" s="36"/>
    </row>
    <row r="372" spans="1:13" ht="51" customHeight="1">
      <c r="A372" s="18" t="s">
        <v>288</v>
      </c>
      <c r="B372" s="29">
        <v>903</v>
      </c>
      <c r="C372" s="16" t="s">
        <v>55</v>
      </c>
      <c r="D372" s="16" t="s">
        <v>25</v>
      </c>
      <c r="E372" s="16" t="s">
        <v>296</v>
      </c>
      <c r="F372" s="16" t="s">
        <v>289</v>
      </c>
      <c r="G372" s="36">
        <v>410</v>
      </c>
      <c r="H372" s="36">
        <f>G372</f>
        <v>410</v>
      </c>
      <c r="I372" s="36">
        <v>420</v>
      </c>
      <c r="J372" s="37">
        <v>620</v>
      </c>
      <c r="K372" s="37">
        <v>620</v>
      </c>
      <c r="L372" s="36">
        <f>I372</f>
        <v>420</v>
      </c>
      <c r="M372" s="60" t="s">
        <v>297</v>
      </c>
    </row>
    <row r="373" spans="1:13" ht="31.5">
      <c r="A373" s="18" t="s">
        <v>298</v>
      </c>
      <c r="B373" s="29">
        <v>903</v>
      </c>
      <c r="C373" s="29">
        <v>10</v>
      </c>
      <c r="D373" s="16" t="s">
        <v>25</v>
      </c>
      <c r="E373" s="16" t="s">
        <v>299</v>
      </c>
      <c r="F373" s="16"/>
      <c r="G373" s="36">
        <f aca="true" t="shared" si="170" ref="G373:L373">G374</f>
        <v>1880</v>
      </c>
      <c r="H373" s="36">
        <f t="shared" si="170"/>
        <v>1880</v>
      </c>
      <c r="I373" s="36">
        <f t="shared" si="170"/>
        <v>1600</v>
      </c>
      <c r="J373" s="37">
        <f t="shared" si="170"/>
        <v>1700</v>
      </c>
      <c r="K373" s="37">
        <f t="shared" si="170"/>
        <v>1700</v>
      </c>
      <c r="L373" s="36">
        <f t="shared" si="170"/>
        <v>1600</v>
      </c>
      <c r="M373" s="36"/>
    </row>
    <row r="374" spans="1:13" ht="31.5">
      <c r="A374" s="18" t="s">
        <v>109</v>
      </c>
      <c r="B374" s="29">
        <v>903</v>
      </c>
      <c r="C374" s="16" t="s">
        <v>55</v>
      </c>
      <c r="D374" s="16" t="s">
        <v>25</v>
      </c>
      <c r="E374" s="16" t="s">
        <v>300</v>
      </c>
      <c r="F374" s="16"/>
      <c r="G374" s="36">
        <f aca="true" t="shared" si="171" ref="G374:L374">G375+G377</f>
        <v>1880</v>
      </c>
      <c r="H374" s="36">
        <f t="shared" si="171"/>
        <v>1880</v>
      </c>
      <c r="I374" s="36">
        <f t="shared" si="171"/>
        <v>1600</v>
      </c>
      <c r="J374" s="37">
        <f t="shared" si="171"/>
        <v>1700</v>
      </c>
      <c r="K374" s="37">
        <f t="shared" si="171"/>
        <v>1700</v>
      </c>
      <c r="L374" s="36">
        <f t="shared" si="171"/>
        <v>1600</v>
      </c>
      <c r="M374" s="36"/>
    </row>
    <row r="375" spans="1:13" ht="31.5">
      <c r="A375" s="18" t="s">
        <v>84</v>
      </c>
      <c r="B375" s="29">
        <v>903</v>
      </c>
      <c r="C375" s="16" t="s">
        <v>55</v>
      </c>
      <c r="D375" s="16" t="s">
        <v>25</v>
      </c>
      <c r="E375" s="16" t="s">
        <v>300</v>
      </c>
      <c r="F375" s="16" t="s">
        <v>85</v>
      </c>
      <c r="G375" s="36">
        <f aca="true" t="shared" si="172" ref="G375:L375">G376</f>
        <v>552</v>
      </c>
      <c r="H375" s="36">
        <f t="shared" si="172"/>
        <v>552</v>
      </c>
      <c r="I375" s="36">
        <f t="shared" si="172"/>
        <v>552</v>
      </c>
      <c r="J375" s="37">
        <f t="shared" si="172"/>
        <v>353</v>
      </c>
      <c r="K375" s="37">
        <f t="shared" si="172"/>
        <v>353</v>
      </c>
      <c r="L375" s="36">
        <f t="shared" si="172"/>
        <v>552</v>
      </c>
      <c r="M375" s="36"/>
    </row>
    <row r="376" spans="1:13" ht="47.25">
      <c r="A376" s="18" t="s">
        <v>86</v>
      </c>
      <c r="B376" s="29">
        <v>903</v>
      </c>
      <c r="C376" s="16" t="s">
        <v>55</v>
      </c>
      <c r="D376" s="16" t="s">
        <v>25</v>
      </c>
      <c r="E376" s="16" t="s">
        <v>300</v>
      </c>
      <c r="F376" s="16" t="s">
        <v>87</v>
      </c>
      <c r="G376" s="36">
        <v>552</v>
      </c>
      <c r="H376" s="36">
        <f>G376</f>
        <v>552</v>
      </c>
      <c r="I376" s="36">
        <v>552</v>
      </c>
      <c r="J376" s="37">
        <v>353</v>
      </c>
      <c r="K376" s="37">
        <v>353</v>
      </c>
      <c r="L376" s="36">
        <f>I376</f>
        <v>552</v>
      </c>
      <c r="M376" s="36"/>
    </row>
    <row r="377" spans="1:13" ht="31.5">
      <c r="A377" s="18" t="s">
        <v>191</v>
      </c>
      <c r="B377" s="29">
        <v>903</v>
      </c>
      <c r="C377" s="16" t="s">
        <v>55</v>
      </c>
      <c r="D377" s="16" t="s">
        <v>25</v>
      </c>
      <c r="E377" s="16" t="s">
        <v>300</v>
      </c>
      <c r="F377" s="16" t="s">
        <v>192</v>
      </c>
      <c r="G377" s="36">
        <f aca="true" t="shared" si="173" ref="G377:L377">G378</f>
        <v>1328</v>
      </c>
      <c r="H377" s="36">
        <f t="shared" si="173"/>
        <v>1328</v>
      </c>
      <c r="I377" s="36">
        <f t="shared" si="173"/>
        <v>1048</v>
      </c>
      <c r="J377" s="37">
        <f t="shared" si="173"/>
        <v>1347</v>
      </c>
      <c r="K377" s="37">
        <f t="shared" si="173"/>
        <v>1347</v>
      </c>
      <c r="L377" s="36">
        <f t="shared" si="173"/>
        <v>1048</v>
      </c>
      <c r="M377" s="36"/>
    </row>
    <row r="378" spans="1:13" ht="50.25" customHeight="1">
      <c r="A378" s="18" t="s">
        <v>288</v>
      </c>
      <c r="B378" s="29">
        <v>903</v>
      </c>
      <c r="C378" s="16" t="s">
        <v>55</v>
      </c>
      <c r="D378" s="16" t="s">
        <v>25</v>
      </c>
      <c r="E378" s="16" t="s">
        <v>300</v>
      </c>
      <c r="F378" s="16" t="s">
        <v>289</v>
      </c>
      <c r="G378" s="36">
        <v>1328</v>
      </c>
      <c r="H378" s="36">
        <f>G378</f>
        <v>1328</v>
      </c>
      <c r="I378" s="36">
        <v>1048</v>
      </c>
      <c r="J378" s="37">
        <v>1347</v>
      </c>
      <c r="K378" s="37">
        <v>1347</v>
      </c>
      <c r="L378" s="36">
        <f>I378</f>
        <v>1048</v>
      </c>
      <c r="M378" s="60" t="s">
        <v>301</v>
      </c>
    </row>
    <row r="379" spans="1:13" ht="57.75" customHeight="1">
      <c r="A379" s="18" t="s">
        <v>302</v>
      </c>
      <c r="B379" s="29">
        <v>903</v>
      </c>
      <c r="C379" s="16" t="s">
        <v>55</v>
      </c>
      <c r="D379" s="16" t="s">
        <v>25</v>
      </c>
      <c r="E379" s="16" t="s">
        <v>303</v>
      </c>
      <c r="F379" s="16"/>
      <c r="G379" s="36">
        <f aca="true" t="shared" si="174" ref="G379:L381">G380</f>
        <v>500</v>
      </c>
      <c r="H379" s="36">
        <f t="shared" si="174"/>
        <v>500</v>
      </c>
      <c r="I379" s="36">
        <f t="shared" si="174"/>
        <v>400</v>
      </c>
      <c r="J379" s="37">
        <f t="shared" si="174"/>
        <v>1210</v>
      </c>
      <c r="K379" s="37">
        <f t="shared" si="174"/>
        <v>1260</v>
      </c>
      <c r="L379" s="36">
        <f t="shared" si="174"/>
        <v>400</v>
      </c>
      <c r="M379" s="36"/>
    </row>
    <row r="380" spans="1:13" ht="31.5">
      <c r="A380" s="18" t="s">
        <v>109</v>
      </c>
      <c r="B380" s="29">
        <v>903</v>
      </c>
      <c r="C380" s="16" t="s">
        <v>55</v>
      </c>
      <c r="D380" s="16" t="s">
        <v>25</v>
      </c>
      <c r="E380" s="16" t="s">
        <v>304</v>
      </c>
      <c r="F380" s="16"/>
      <c r="G380" s="36">
        <f t="shared" si="174"/>
        <v>500</v>
      </c>
      <c r="H380" s="36">
        <f t="shared" si="174"/>
        <v>500</v>
      </c>
      <c r="I380" s="36">
        <f t="shared" si="174"/>
        <v>400</v>
      </c>
      <c r="J380" s="37">
        <f t="shared" si="174"/>
        <v>1210</v>
      </c>
      <c r="K380" s="37">
        <f t="shared" si="174"/>
        <v>1260</v>
      </c>
      <c r="L380" s="36">
        <f t="shared" si="174"/>
        <v>400</v>
      </c>
      <c r="M380" s="36"/>
    </row>
    <row r="381" spans="1:13" ht="31.5">
      <c r="A381" s="18" t="s">
        <v>191</v>
      </c>
      <c r="B381" s="29">
        <v>903</v>
      </c>
      <c r="C381" s="16" t="s">
        <v>55</v>
      </c>
      <c r="D381" s="16" t="s">
        <v>25</v>
      </c>
      <c r="E381" s="16" t="s">
        <v>304</v>
      </c>
      <c r="F381" s="16" t="s">
        <v>192</v>
      </c>
      <c r="G381" s="36">
        <f>G382</f>
        <v>500</v>
      </c>
      <c r="H381" s="36">
        <f t="shared" si="174"/>
        <v>500</v>
      </c>
      <c r="I381" s="36">
        <f t="shared" si="174"/>
        <v>400</v>
      </c>
      <c r="J381" s="37">
        <f t="shared" si="174"/>
        <v>1210</v>
      </c>
      <c r="K381" s="37">
        <f t="shared" si="174"/>
        <v>1260</v>
      </c>
      <c r="L381" s="36">
        <f t="shared" si="174"/>
        <v>400</v>
      </c>
      <c r="M381" s="36"/>
    </row>
    <row r="382" spans="1:13" ht="46.5" customHeight="1">
      <c r="A382" s="18" t="s">
        <v>288</v>
      </c>
      <c r="B382" s="29">
        <v>903</v>
      </c>
      <c r="C382" s="16" t="s">
        <v>55</v>
      </c>
      <c r="D382" s="16" t="s">
        <v>25</v>
      </c>
      <c r="E382" s="16" t="s">
        <v>304</v>
      </c>
      <c r="F382" s="16" t="s">
        <v>289</v>
      </c>
      <c r="G382" s="36">
        <v>500</v>
      </c>
      <c r="H382" s="36">
        <f>G382</f>
        <v>500</v>
      </c>
      <c r="I382" s="36">
        <v>400</v>
      </c>
      <c r="J382" s="37">
        <v>1210</v>
      </c>
      <c r="K382" s="37">
        <v>1260</v>
      </c>
      <c r="L382" s="36">
        <f>I382</f>
        <v>400</v>
      </c>
      <c r="M382" s="60" t="s">
        <v>305</v>
      </c>
    </row>
    <row r="383" spans="1:13" ht="67.5" customHeight="1">
      <c r="A383" s="18" t="s">
        <v>306</v>
      </c>
      <c r="B383" s="29">
        <v>903</v>
      </c>
      <c r="C383" s="16" t="s">
        <v>55</v>
      </c>
      <c r="D383" s="16" t="s">
        <v>25</v>
      </c>
      <c r="E383" s="16" t="s">
        <v>307</v>
      </c>
      <c r="F383" s="16"/>
      <c r="G383" s="36">
        <f aca="true" t="shared" si="175" ref="G383:L383">G384</f>
        <v>150</v>
      </c>
      <c r="H383" s="36">
        <f t="shared" si="175"/>
        <v>150</v>
      </c>
      <c r="I383" s="36">
        <f t="shared" si="175"/>
        <v>150</v>
      </c>
      <c r="J383" s="37">
        <f t="shared" si="175"/>
        <v>390</v>
      </c>
      <c r="K383" s="37">
        <f t="shared" si="175"/>
        <v>410</v>
      </c>
      <c r="L383" s="36">
        <f t="shared" si="175"/>
        <v>150</v>
      </c>
      <c r="M383" s="36"/>
    </row>
    <row r="384" spans="1:13" ht="31.5">
      <c r="A384" s="18" t="s">
        <v>109</v>
      </c>
      <c r="B384" s="29">
        <v>903</v>
      </c>
      <c r="C384" s="16" t="s">
        <v>55</v>
      </c>
      <c r="D384" s="16" t="s">
        <v>25</v>
      </c>
      <c r="E384" s="16" t="s">
        <v>308</v>
      </c>
      <c r="F384" s="16"/>
      <c r="G384" s="36">
        <f aca="true" t="shared" si="176" ref="G384:L385">G385</f>
        <v>150</v>
      </c>
      <c r="H384" s="36">
        <f t="shared" si="176"/>
        <v>150</v>
      </c>
      <c r="I384" s="36">
        <f t="shared" si="176"/>
        <v>150</v>
      </c>
      <c r="J384" s="37">
        <f t="shared" si="176"/>
        <v>390</v>
      </c>
      <c r="K384" s="37">
        <f t="shared" si="176"/>
        <v>410</v>
      </c>
      <c r="L384" s="36">
        <f t="shared" si="176"/>
        <v>150</v>
      </c>
      <c r="M384" s="36"/>
    </row>
    <row r="385" spans="1:13" ht="31.5">
      <c r="A385" s="18" t="s">
        <v>84</v>
      </c>
      <c r="B385" s="29">
        <v>903</v>
      </c>
      <c r="C385" s="16" t="s">
        <v>55</v>
      </c>
      <c r="D385" s="16" t="s">
        <v>25</v>
      </c>
      <c r="E385" s="16" t="s">
        <v>308</v>
      </c>
      <c r="F385" s="16" t="s">
        <v>85</v>
      </c>
      <c r="G385" s="36">
        <f>G386</f>
        <v>150</v>
      </c>
      <c r="H385" s="36">
        <f t="shared" si="176"/>
        <v>150</v>
      </c>
      <c r="I385" s="36">
        <f t="shared" si="176"/>
        <v>150</v>
      </c>
      <c r="J385" s="37">
        <f t="shared" si="176"/>
        <v>390</v>
      </c>
      <c r="K385" s="37">
        <f t="shared" si="176"/>
        <v>410</v>
      </c>
      <c r="L385" s="36">
        <f t="shared" si="176"/>
        <v>150</v>
      </c>
      <c r="M385" s="36"/>
    </row>
    <row r="386" spans="1:13" ht="47.25">
      <c r="A386" s="18" t="s">
        <v>86</v>
      </c>
      <c r="B386" s="29">
        <v>903</v>
      </c>
      <c r="C386" s="16" t="s">
        <v>55</v>
      </c>
      <c r="D386" s="16" t="s">
        <v>25</v>
      </c>
      <c r="E386" s="16" t="s">
        <v>308</v>
      </c>
      <c r="F386" s="16" t="s">
        <v>87</v>
      </c>
      <c r="G386" s="36">
        <v>150</v>
      </c>
      <c r="H386" s="36">
        <f>G386</f>
        <v>150</v>
      </c>
      <c r="I386" s="36">
        <v>150</v>
      </c>
      <c r="J386" s="37">
        <v>390</v>
      </c>
      <c r="K386" s="37">
        <v>410</v>
      </c>
      <c r="L386" s="36">
        <f>G386</f>
        <v>150</v>
      </c>
      <c r="M386" s="36"/>
    </row>
    <row r="387" spans="1:13" ht="63">
      <c r="A387" s="18" t="s">
        <v>309</v>
      </c>
      <c r="B387" s="29">
        <v>903</v>
      </c>
      <c r="C387" s="16" t="s">
        <v>55</v>
      </c>
      <c r="D387" s="16" t="s">
        <v>25</v>
      </c>
      <c r="E387" s="16" t="s">
        <v>310</v>
      </c>
      <c r="F387" s="16"/>
      <c r="G387" s="36">
        <f aca="true" t="shared" si="177" ref="G387:L387">G388+G397+G391+G394</f>
        <v>40</v>
      </c>
      <c r="H387" s="36">
        <f t="shared" si="177"/>
        <v>40</v>
      </c>
      <c r="I387" s="36">
        <f t="shared" si="177"/>
        <v>30</v>
      </c>
      <c r="J387" s="37">
        <f t="shared" si="177"/>
        <v>70</v>
      </c>
      <c r="K387" s="37">
        <f t="shared" si="177"/>
        <v>70</v>
      </c>
      <c r="L387" s="36">
        <f t="shared" si="177"/>
        <v>40</v>
      </c>
      <c r="M387" s="36"/>
    </row>
    <row r="388" spans="1:13" ht="31.5">
      <c r="A388" s="18" t="s">
        <v>311</v>
      </c>
      <c r="B388" s="29">
        <v>903</v>
      </c>
      <c r="C388" s="16" t="s">
        <v>55</v>
      </c>
      <c r="D388" s="16" t="s">
        <v>25</v>
      </c>
      <c r="E388" s="16" t="s">
        <v>312</v>
      </c>
      <c r="F388" s="16"/>
      <c r="G388" s="36">
        <f>G389</f>
        <v>40</v>
      </c>
      <c r="H388" s="36">
        <f aca="true" t="shared" si="178" ref="H388:L389">H389</f>
        <v>40</v>
      </c>
      <c r="I388" s="36">
        <f t="shared" si="178"/>
        <v>30</v>
      </c>
      <c r="J388" s="37">
        <f t="shared" si="178"/>
        <v>70</v>
      </c>
      <c r="K388" s="37">
        <f t="shared" si="178"/>
        <v>70</v>
      </c>
      <c r="L388" s="36">
        <f t="shared" si="178"/>
        <v>40</v>
      </c>
      <c r="M388" s="174" t="s">
        <v>313</v>
      </c>
    </row>
    <row r="389" spans="1:13" ht="15.75">
      <c r="A389" s="18" t="s">
        <v>88</v>
      </c>
      <c r="B389" s="29">
        <v>903</v>
      </c>
      <c r="C389" s="16" t="s">
        <v>55</v>
      </c>
      <c r="D389" s="16" t="s">
        <v>25</v>
      </c>
      <c r="E389" s="16" t="s">
        <v>312</v>
      </c>
      <c r="F389" s="16" t="s">
        <v>97</v>
      </c>
      <c r="G389" s="36">
        <f>G390</f>
        <v>40</v>
      </c>
      <c r="H389" s="36">
        <f t="shared" si="178"/>
        <v>40</v>
      </c>
      <c r="I389" s="36">
        <f t="shared" si="178"/>
        <v>30</v>
      </c>
      <c r="J389" s="37">
        <f t="shared" si="178"/>
        <v>70</v>
      </c>
      <c r="K389" s="37">
        <f t="shared" si="178"/>
        <v>70</v>
      </c>
      <c r="L389" s="36">
        <f t="shared" si="178"/>
        <v>40</v>
      </c>
      <c r="M389" s="175"/>
    </row>
    <row r="390" spans="1:13" ht="63">
      <c r="A390" s="18" t="s">
        <v>130</v>
      </c>
      <c r="B390" s="29">
        <v>903</v>
      </c>
      <c r="C390" s="16" t="s">
        <v>55</v>
      </c>
      <c r="D390" s="16" t="s">
        <v>25</v>
      </c>
      <c r="E390" s="16" t="s">
        <v>312</v>
      </c>
      <c r="F390" s="16" t="s">
        <v>112</v>
      </c>
      <c r="G390" s="36">
        <v>40</v>
      </c>
      <c r="H390" s="36">
        <f>G390</f>
        <v>40</v>
      </c>
      <c r="I390" s="36">
        <v>30</v>
      </c>
      <c r="J390" s="37">
        <v>70</v>
      </c>
      <c r="K390" s="37">
        <v>70</v>
      </c>
      <c r="L390" s="36">
        <f>G390</f>
        <v>40</v>
      </c>
      <c r="M390" s="176"/>
    </row>
    <row r="391" spans="1:13" ht="126" customHeight="1" hidden="1">
      <c r="A391" s="18" t="s">
        <v>314</v>
      </c>
      <c r="B391" s="29">
        <v>903</v>
      </c>
      <c r="C391" s="16" t="s">
        <v>55</v>
      </c>
      <c r="D391" s="16" t="s">
        <v>25</v>
      </c>
      <c r="E391" s="16" t="s">
        <v>315</v>
      </c>
      <c r="F391" s="16"/>
      <c r="G391" s="36">
        <f aca="true" t="shared" si="179" ref="G391:K392">G392</f>
        <v>0</v>
      </c>
      <c r="H391" s="36">
        <f t="shared" si="179"/>
        <v>0</v>
      </c>
      <c r="I391" s="36">
        <f t="shared" si="179"/>
        <v>0</v>
      </c>
      <c r="J391" s="37">
        <f t="shared" si="179"/>
        <v>0</v>
      </c>
      <c r="K391" s="37">
        <f t="shared" si="179"/>
        <v>0</v>
      </c>
      <c r="L391" s="36">
        <f>L392</f>
        <v>0</v>
      </c>
      <c r="M391" s="184" t="s">
        <v>316</v>
      </c>
    </row>
    <row r="392" spans="1:13" ht="15.75" customHeight="1" hidden="1">
      <c r="A392" s="18" t="s">
        <v>88</v>
      </c>
      <c r="B392" s="29">
        <v>903</v>
      </c>
      <c r="C392" s="16" t="s">
        <v>55</v>
      </c>
      <c r="D392" s="16" t="s">
        <v>25</v>
      </c>
      <c r="E392" s="16" t="s">
        <v>315</v>
      </c>
      <c r="F392" s="16" t="s">
        <v>97</v>
      </c>
      <c r="G392" s="36">
        <f t="shared" si="179"/>
        <v>0</v>
      </c>
      <c r="H392" s="36">
        <f t="shared" si="179"/>
        <v>0</v>
      </c>
      <c r="I392" s="36">
        <f t="shared" si="179"/>
        <v>0</v>
      </c>
      <c r="J392" s="37">
        <f t="shared" si="179"/>
        <v>0</v>
      </c>
      <c r="K392" s="37">
        <f t="shared" si="179"/>
        <v>0</v>
      </c>
      <c r="L392" s="36">
        <f>L393</f>
        <v>0</v>
      </c>
      <c r="M392" s="185"/>
    </row>
    <row r="393" spans="1:13" ht="63" customHeight="1" hidden="1">
      <c r="A393" s="18" t="s">
        <v>130</v>
      </c>
      <c r="B393" s="29">
        <v>903</v>
      </c>
      <c r="C393" s="16" t="s">
        <v>55</v>
      </c>
      <c r="D393" s="16" t="s">
        <v>25</v>
      </c>
      <c r="E393" s="16" t="s">
        <v>315</v>
      </c>
      <c r="F393" s="16" t="s">
        <v>112</v>
      </c>
      <c r="G393" s="87"/>
      <c r="H393" s="36">
        <f>G393</f>
        <v>0</v>
      </c>
      <c r="I393" s="36">
        <v>0</v>
      </c>
      <c r="J393" s="37">
        <v>0</v>
      </c>
      <c r="K393" s="37">
        <v>0</v>
      </c>
      <c r="L393" s="36">
        <v>0</v>
      </c>
      <c r="M393" s="186"/>
    </row>
    <row r="394" spans="1:13" ht="63" customHeight="1" hidden="1">
      <c r="A394" s="18" t="s">
        <v>317</v>
      </c>
      <c r="B394" s="29">
        <v>903</v>
      </c>
      <c r="C394" s="16" t="s">
        <v>55</v>
      </c>
      <c r="D394" s="16" t="s">
        <v>25</v>
      </c>
      <c r="E394" s="16" t="s">
        <v>318</v>
      </c>
      <c r="F394" s="16"/>
      <c r="G394" s="36">
        <f aca="true" t="shared" si="180" ref="G394:K395">G395</f>
        <v>0</v>
      </c>
      <c r="H394" s="36">
        <f t="shared" si="180"/>
        <v>0</v>
      </c>
      <c r="I394" s="36">
        <f t="shared" si="180"/>
        <v>0</v>
      </c>
      <c r="J394" s="37">
        <f t="shared" si="180"/>
        <v>0</v>
      </c>
      <c r="K394" s="37">
        <f t="shared" si="180"/>
        <v>0</v>
      </c>
      <c r="L394" s="36">
        <f>L395</f>
        <v>0</v>
      </c>
      <c r="M394" s="184" t="s">
        <v>319</v>
      </c>
    </row>
    <row r="395" spans="1:13" ht="31.5" customHeight="1" hidden="1">
      <c r="A395" s="18" t="s">
        <v>191</v>
      </c>
      <c r="B395" s="29">
        <v>903</v>
      </c>
      <c r="C395" s="16" t="s">
        <v>55</v>
      </c>
      <c r="D395" s="16" t="s">
        <v>25</v>
      </c>
      <c r="E395" s="16" t="s">
        <v>318</v>
      </c>
      <c r="F395" s="16" t="s">
        <v>192</v>
      </c>
      <c r="G395" s="36">
        <f t="shared" si="180"/>
        <v>0</v>
      </c>
      <c r="H395" s="36">
        <f t="shared" si="180"/>
        <v>0</v>
      </c>
      <c r="I395" s="36">
        <f t="shared" si="180"/>
        <v>0</v>
      </c>
      <c r="J395" s="37">
        <f t="shared" si="180"/>
        <v>0</v>
      </c>
      <c r="K395" s="37">
        <f t="shared" si="180"/>
        <v>0</v>
      </c>
      <c r="L395" s="36">
        <f>L396</f>
        <v>0</v>
      </c>
      <c r="M395" s="185"/>
    </row>
    <row r="396" spans="1:13" ht="47.25" customHeight="1" hidden="1">
      <c r="A396" s="18" t="s">
        <v>193</v>
      </c>
      <c r="B396" s="29">
        <v>903</v>
      </c>
      <c r="C396" s="16" t="s">
        <v>55</v>
      </c>
      <c r="D396" s="16" t="s">
        <v>25</v>
      </c>
      <c r="E396" s="16" t="s">
        <v>318</v>
      </c>
      <c r="F396" s="16" t="s">
        <v>194</v>
      </c>
      <c r="G396" s="36"/>
      <c r="H396" s="36">
        <f>G396</f>
        <v>0</v>
      </c>
      <c r="I396" s="36">
        <v>0</v>
      </c>
      <c r="J396" s="37">
        <v>0</v>
      </c>
      <c r="K396" s="37">
        <v>0</v>
      </c>
      <c r="L396" s="36">
        <v>0</v>
      </c>
      <c r="M396" s="186"/>
    </row>
    <row r="397" spans="1:13" ht="47.25" customHeight="1" hidden="1">
      <c r="A397" s="18" t="s">
        <v>320</v>
      </c>
      <c r="B397" s="29">
        <v>903</v>
      </c>
      <c r="C397" s="16" t="s">
        <v>55</v>
      </c>
      <c r="D397" s="16" t="s">
        <v>25</v>
      </c>
      <c r="E397" s="56" t="s">
        <v>321</v>
      </c>
      <c r="F397" s="16"/>
      <c r="G397" s="36">
        <f aca="true" t="shared" si="181" ref="G397:L397">G398+G400</f>
        <v>0</v>
      </c>
      <c r="H397" s="36">
        <f t="shared" si="181"/>
        <v>0</v>
      </c>
      <c r="I397" s="36">
        <f t="shared" si="181"/>
        <v>0</v>
      </c>
      <c r="J397" s="37">
        <f t="shared" si="181"/>
        <v>0</v>
      </c>
      <c r="K397" s="37">
        <f t="shared" si="181"/>
        <v>0</v>
      </c>
      <c r="L397" s="36">
        <f t="shared" si="181"/>
        <v>0</v>
      </c>
      <c r="M397" s="184" t="s">
        <v>322</v>
      </c>
    </row>
    <row r="398" spans="1:13" ht="31.5" customHeight="1" hidden="1">
      <c r="A398" s="18" t="s">
        <v>84</v>
      </c>
      <c r="B398" s="29">
        <v>903</v>
      </c>
      <c r="C398" s="16" t="s">
        <v>55</v>
      </c>
      <c r="D398" s="16" t="s">
        <v>25</v>
      </c>
      <c r="E398" s="16" t="s">
        <v>321</v>
      </c>
      <c r="F398" s="16" t="s">
        <v>85</v>
      </c>
      <c r="G398" s="36">
        <f aca="true" t="shared" si="182" ref="G398:L398">G399</f>
        <v>0</v>
      </c>
      <c r="H398" s="36">
        <f t="shared" si="182"/>
        <v>0</v>
      </c>
      <c r="I398" s="36">
        <f t="shared" si="182"/>
        <v>0</v>
      </c>
      <c r="J398" s="37">
        <f t="shared" si="182"/>
        <v>0</v>
      </c>
      <c r="K398" s="37">
        <f t="shared" si="182"/>
        <v>0</v>
      </c>
      <c r="L398" s="36">
        <f t="shared" si="182"/>
        <v>0</v>
      </c>
      <c r="M398" s="185"/>
    </row>
    <row r="399" spans="1:13" ht="47.25" customHeight="1" hidden="1">
      <c r="A399" s="18" t="s">
        <v>86</v>
      </c>
      <c r="B399" s="29">
        <v>903</v>
      </c>
      <c r="C399" s="16" t="s">
        <v>55</v>
      </c>
      <c r="D399" s="16" t="s">
        <v>25</v>
      </c>
      <c r="E399" s="16" t="s">
        <v>321</v>
      </c>
      <c r="F399" s="16" t="s">
        <v>87</v>
      </c>
      <c r="G399" s="36">
        <v>0</v>
      </c>
      <c r="H399" s="36">
        <f>G399</f>
        <v>0</v>
      </c>
      <c r="I399" s="36">
        <v>0</v>
      </c>
      <c r="J399" s="37">
        <v>0</v>
      </c>
      <c r="K399" s="37">
        <v>0</v>
      </c>
      <c r="L399" s="36">
        <v>0</v>
      </c>
      <c r="M399" s="186"/>
    </row>
    <row r="400" spans="1:13" ht="15.75" customHeight="1" hidden="1">
      <c r="A400" s="18" t="s">
        <v>88</v>
      </c>
      <c r="B400" s="29">
        <v>903</v>
      </c>
      <c r="C400" s="16" t="s">
        <v>55</v>
      </c>
      <c r="D400" s="16" t="s">
        <v>25</v>
      </c>
      <c r="E400" s="16" t="s">
        <v>323</v>
      </c>
      <c r="F400" s="16" t="s">
        <v>97</v>
      </c>
      <c r="G400" s="36">
        <f aca="true" t="shared" si="183" ref="G400:L400">G401</f>
        <v>0</v>
      </c>
      <c r="H400" s="36">
        <f t="shared" si="183"/>
        <v>0</v>
      </c>
      <c r="I400" s="36">
        <f t="shared" si="183"/>
        <v>0</v>
      </c>
      <c r="J400" s="37">
        <f t="shared" si="183"/>
        <v>0</v>
      </c>
      <c r="K400" s="37">
        <f t="shared" si="183"/>
        <v>0</v>
      </c>
      <c r="L400" s="36">
        <f t="shared" si="183"/>
        <v>0</v>
      </c>
      <c r="M400" s="36"/>
    </row>
    <row r="401" spans="1:13" ht="63" customHeight="1" hidden="1">
      <c r="A401" s="18" t="s">
        <v>130</v>
      </c>
      <c r="B401" s="29">
        <v>903</v>
      </c>
      <c r="C401" s="16" t="s">
        <v>55</v>
      </c>
      <c r="D401" s="16" t="s">
        <v>25</v>
      </c>
      <c r="E401" s="16" t="s">
        <v>323</v>
      </c>
      <c r="F401" s="16" t="s">
        <v>112</v>
      </c>
      <c r="G401" s="36">
        <v>0</v>
      </c>
      <c r="H401" s="36">
        <v>0</v>
      </c>
      <c r="I401" s="36">
        <v>0</v>
      </c>
      <c r="J401" s="61">
        <v>0</v>
      </c>
      <c r="K401" s="61">
        <v>0</v>
      </c>
      <c r="L401" s="36"/>
      <c r="M401" s="60" t="s">
        <v>324</v>
      </c>
    </row>
    <row r="402" spans="1:13" ht="94.5">
      <c r="A402" s="9" t="s">
        <v>325</v>
      </c>
      <c r="B402" s="29">
        <v>903</v>
      </c>
      <c r="C402" s="8" t="s">
        <v>55</v>
      </c>
      <c r="D402" s="8" t="s">
        <v>25</v>
      </c>
      <c r="E402" s="8" t="s">
        <v>326</v>
      </c>
      <c r="F402" s="8"/>
      <c r="G402" s="36">
        <f aca="true" t="shared" si="184" ref="G402:L404">G403</f>
        <v>60</v>
      </c>
      <c r="H402" s="36">
        <f t="shared" si="184"/>
        <v>60</v>
      </c>
      <c r="I402" s="36">
        <f t="shared" si="184"/>
        <v>50</v>
      </c>
      <c r="J402" s="37">
        <f t="shared" si="184"/>
        <v>60</v>
      </c>
      <c r="K402" s="37">
        <f t="shared" si="184"/>
        <v>60</v>
      </c>
      <c r="L402" s="36">
        <f t="shared" si="184"/>
        <v>50</v>
      </c>
      <c r="M402" s="36"/>
    </row>
    <row r="403" spans="1:13" ht="31.5">
      <c r="A403" s="9" t="s">
        <v>109</v>
      </c>
      <c r="B403" s="29">
        <v>903</v>
      </c>
      <c r="C403" s="8" t="s">
        <v>55</v>
      </c>
      <c r="D403" s="8" t="s">
        <v>25</v>
      </c>
      <c r="E403" s="8" t="s">
        <v>327</v>
      </c>
      <c r="F403" s="8"/>
      <c r="G403" s="36">
        <f t="shared" si="184"/>
        <v>60</v>
      </c>
      <c r="H403" s="36">
        <f t="shared" si="184"/>
        <v>60</v>
      </c>
      <c r="I403" s="36">
        <f t="shared" si="184"/>
        <v>50</v>
      </c>
      <c r="J403" s="37">
        <f t="shared" si="184"/>
        <v>60</v>
      </c>
      <c r="K403" s="37">
        <f t="shared" si="184"/>
        <v>60</v>
      </c>
      <c r="L403" s="36">
        <f t="shared" si="184"/>
        <v>50</v>
      </c>
      <c r="M403" s="36"/>
    </row>
    <row r="404" spans="1:13" ht="31.5">
      <c r="A404" s="9" t="s">
        <v>84</v>
      </c>
      <c r="B404" s="29">
        <v>903</v>
      </c>
      <c r="C404" s="8" t="s">
        <v>55</v>
      </c>
      <c r="D404" s="8" t="s">
        <v>25</v>
      </c>
      <c r="E404" s="8" t="s">
        <v>327</v>
      </c>
      <c r="F404" s="8" t="s">
        <v>85</v>
      </c>
      <c r="G404" s="36">
        <f t="shared" si="184"/>
        <v>60</v>
      </c>
      <c r="H404" s="36">
        <f t="shared" si="184"/>
        <v>60</v>
      </c>
      <c r="I404" s="36">
        <f t="shared" si="184"/>
        <v>50</v>
      </c>
      <c r="J404" s="37">
        <f t="shared" si="184"/>
        <v>60</v>
      </c>
      <c r="K404" s="37">
        <f t="shared" si="184"/>
        <v>60</v>
      </c>
      <c r="L404" s="36">
        <f t="shared" si="184"/>
        <v>50</v>
      </c>
      <c r="M404" s="36"/>
    </row>
    <row r="405" spans="1:13" ht="47.25">
      <c r="A405" s="9" t="s">
        <v>86</v>
      </c>
      <c r="B405" s="29">
        <v>903</v>
      </c>
      <c r="C405" s="8" t="s">
        <v>55</v>
      </c>
      <c r="D405" s="8" t="s">
        <v>25</v>
      </c>
      <c r="E405" s="8" t="s">
        <v>327</v>
      </c>
      <c r="F405" s="8" t="s">
        <v>87</v>
      </c>
      <c r="G405" s="36">
        <v>60</v>
      </c>
      <c r="H405" s="36">
        <f>G405</f>
        <v>60</v>
      </c>
      <c r="I405" s="36">
        <v>50</v>
      </c>
      <c r="J405" s="37">
        <v>60</v>
      </c>
      <c r="K405" s="37">
        <v>60</v>
      </c>
      <c r="L405" s="36">
        <f>I405</f>
        <v>50</v>
      </c>
      <c r="M405" s="36"/>
    </row>
    <row r="406" spans="1:13" ht="15.75" hidden="1">
      <c r="A406" s="18" t="s">
        <v>73</v>
      </c>
      <c r="B406" s="29">
        <v>903</v>
      </c>
      <c r="C406" s="16" t="s">
        <v>55</v>
      </c>
      <c r="D406" s="16" t="s">
        <v>25</v>
      </c>
      <c r="E406" s="16" t="s">
        <v>74</v>
      </c>
      <c r="F406" s="16"/>
      <c r="G406" s="36">
        <f aca="true" t="shared" si="185" ref="G406:L406">G407+G421</f>
        <v>2131.6</v>
      </c>
      <c r="H406" s="36">
        <f t="shared" si="185"/>
        <v>2131.6</v>
      </c>
      <c r="I406" s="36">
        <f t="shared" si="185"/>
        <v>0</v>
      </c>
      <c r="J406" s="37">
        <f t="shared" si="185"/>
        <v>100</v>
      </c>
      <c r="K406" s="37">
        <f t="shared" si="185"/>
        <v>100</v>
      </c>
      <c r="L406" s="36">
        <f t="shared" si="185"/>
        <v>0</v>
      </c>
      <c r="M406" s="36"/>
    </row>
    <row r="407" spans="1:13" ht="31.5" hidden="1">
      <c r="A407" s="18" t="s">
        <v>131</v>
      </c>
      <c r="B407" s="29">
        <v>903</v>
      </c>
      <c r="C407" s="16" t="s">
        <v>55</v>
      </c>
      <c r="D407" s="16" t="s">
        <v>25</v>
      </c>
      <c r="E407" s="16" t="s">
        <v>132</v>
      </c>
      <c r="F407" s="16"/>
      <c r="G407" s="36">
        <f aca="true" t="shared" si="186" ref="G407:L407">G411+G417+G408+G414</f>
        <v>2031.6</v>
      </c>
      <c r="H407" s="36">
        <f t="shared" si="186"/>
        <v>2031.6</v>
      </c>
      <c r="I407" s="36">
        <f t="shared" si="186"/>
        <v>0</v>
      </c>
      <c r="J407" s="37">
        <f t="shared" si="186"/>
        <v>0</v>
      </c>
      <c r="K407" s="37">
        <f t="shared" si="186"/>
        <v>0</v>
      </c>
      <c r="L407" s="36">
        <f t="shared" si="186"/>
        <v>0</v>
      </c>
      <c r="M407" s="36"/>
    </row>
    <row r="408" spans="1:13" ht="15.75" hidden="1">
      <c r="A408" s="18" t="s">
        <v>328</v>
      </c>
      <c r="B408" s="29">
        <v>903</v>
      </c>
      <c r="C408" s="16" t="s">
        <v>55</v>
      </c>
      <c r="D408" s="16" t="s">
        <v>25</v>
      </c>
      <c r="E408" s="16" t="s">
        <v>329</v>
      </c>
      <c r="F408" s="16"/>
      <c r="G408" s="36">
        <f aca="true" t="shared" si="187" ref="G408:K409">G409</f>
        <v>831.6</v>
      </c>
      <c r="H408" s="36">
        <f t="shared" si="187"/>
        <v>831.6</v>
      </c>
      <c r="I408" s="36">
        <f t="shared" si="187"/>
        <v>0</v>
      </c>
      <c r="J408" s="37">
        <f t="shared" si="187"/>
        <v>0</v>
      </c>
      <c r="K408" s="37">
        <f t="shared" si="187"/>
        <v>0</v>
      </c>
      <c r="L408" s="36">
        <f>L409</f>
        <v>0</v>
      </c>
      <c r="M408" s="184" t="s">
        <v>330</v>
      </c>
    </row>
    <row r="409" spans="1:13" ht="31.5" hidden="1">
      <c r="A409" s="18" t="s">
        <v>191</v>
      </c>
      <c r="B409" s="29">
        <v>903</v>
      </c>
      <c r="C409" s="16" t="s">
        <v>55</v>
      </c>
      <c r="D409" s="16" t="s">
        <v>25</v>
      </c>
      <c r="E409" s="16" t="s">
        <v>329</v>
      </c>
      <c r="F409" s="16" t="s">
        <v>192</v>
      </c>
      <c r="G409" s="36">
        <f t="shared" si="187"/>
        <v>831.6</v>
      </c>
      <c r="H409" s="36">
        <f t="shared" si="187"/>
        <v>831.6</v>
      </c>
      <c r="I409" s="36">
        <f t="shared" si="187"/>
        <v>0</v>
      </c>
      <c r="J409" s="37">
        <f t="shared" si="187"/>
        <v>0</v>
      </c>
      <c r="K409" s="37">
        <f t="shared" si="187"/>
        <v>0</v>
      </c>
      <c r="L409" s="36">
        <f>L410</f>
        <v>0</v>
      </c>
      <c r="M409" s="185"/>
    </row>
    <row r="410" spans="1:13" ht="47.25" hidden="1">
      <c r="A410" s="18" t="s">
        <v>193</v>
      </c>
      <c r="B410" s="29">
        <v>903</v>
      </c>
      <c r="C410" s="16" t="s">
        <v>55</v>
      </c>
      <c r="D410" s="16" t="s">
        <v>25</v>
      </c>
      <c r="E410" s="16" t="s">
        <v>329</v>
      </c>
      <c r="F410" s="16" t="s">
        <v>194</v>
      </c>
      <c r="G410" s="36">
        <v>831.6</v>
      </c>
      <c r="H410" s="36">
        <f>G410</f>
        <v>831.6</v>
      </c>
      <c r="I410" s="36">
        <v>0</v>
      </c>
      <c r="J410" s="37">
        <f>I410</f>
        <v>0</v>
      </c>
      <c r="K410" s="37">
        <f>J410</f>
        <v>0</v>
      </c>
      <c r="L410" s="36">
        <f>I410</f>
        <v>0</v>
      </c>
      <c r="M410" s="186"/>
    </row>
    <row r="411" spans="1:13" ht="126" hidden="1">
      <c r="A411" s="50" t="s">
        <v>331</v>
      </c>
      <c r="B411" s="29">
        <v>903</v>
      </c>
      <c r="C411" s="16" t="s">
        <v>55</v>
      </c>
      <c r="D411" s="16" t="s">
        <v>25</v>
      </c>
      <c r="E411" s="16" t="s">
        <v>332</v>
      </c>
      <c r="F411" s="13"/>
      <c r="G411" s="36">
        <f aca="true" t="shared" si="188" ref="G411:L412">G412</f>
        <v>200</v>
      </c>
      <c r="H411" s="36">
        <f t="shared" si="188"/>
        <v>200</v>
      </c>
      <c r="I411" s="36">
        <f t="shared" si="188"/>
        <v>0</v>
      </c>
      <c r="J411" s="37">
        <f t="shared" si="188"/>
        <v>0</v>
      </c>
      <c r="K411" s="37">
        <f t="shared" si="188"/>
        <v>0</v>
      </c>
      <c r="L411" s="36">
        <f t="shared" si="188"/>
        <v>0</v>
      </c>
      <c r="M411" s="36"/>
    </row>
    <row r="412" spans="1:13" ht="15.75" hidden="1">
      <c r="A412" s="18" t="s">
        <v>88</v>
      </c>
      <c r="B412" s="29">
        <v>903</v>
      </c>
      <c r="C412" s="16" t="s">
        <v>55</v>
      </c>
      <c r="D412" s="16" t="s">
        <v>25</v>
      </c>
      <c r="E412" s="16" t="s">
        <v>332</v>
      </c>
      <c r="F412" s="16" t="s">
        <v>97</v>
      </c>
      <c r="G412" s="36">
        <f t="shared" si="188"/>
        <v>200</v>
      </c>
      <c r="H412" s="36">
        <f t="shared" si="188"/>
        <v>200</v>
      </c>
      <c r="I412" s="36">
        <f t="shared" si="188"/>
        <v>0</v>
      </c>
      <c r="J412" s="37">
        <f t="shared" si="188"/>
        <v>0</v>
      </c>
      <c r="K412" s="37">
        <f t="shared" si="188"/>
        <v>0</v>
      </c>
      <c r="L412" s="36">
        <f t="shared" si="188"/>
        <v>0</v>
      </c>
      <c r="M412" s="36"/>
    </row>
    <row r="413" spans="1:13" ht="63" hidden="1">
      <c r="A413" s="18" t="s">
        <v>130</v>
      </c>
      <c r="B413" s="29">
        <v>903</v>
      </c>
      <c r="C413" s="16" t="s">
        <v>55</v>
      </c>
      <c r="D413" s="16" t="s">
        <v>25</v>
      </c>
      <c r="E413" s="16" t="s">
        <v>332</v>
      </c>
      <c r="F413" s="16" t="s">
        <v>112</v>
      </c>
      <c r="G413" s="36">
        <v>200</v>
      </c>
      <c r="H413" s="36">
        <f>G413</f>
        <v>200</v>
      </c>
      <c r="I413" s="36">
        <v>0</v>
      </c>
      <c r="J413" s="45">
        <v>0</v>
      </c>
      <c r="K413" s="45">
        <v>0</v>
      </c>
      <c r="L413" s="36">
        <v>0</v>
      </c>
      <c r="M413" s="36" t="s">
        <v>138</v>
      </c>
    </row>
    <row r="414" spans="1:13" ht="63" hidden="1">
      <c r="A414" s="18" t="s">
        <v>317</v>
      </c>
      <c r="B414" s="29">
        <v>903</v>
      </c>
      <c r="C414" s="16" t="s">
        <v>55</v>
      </c>
      <c r="D414" s="16" t="s">
        <v>25</v>
      </c>
      <c r="E414" s="16" t="s">
        <v>333</v>
      </c>
      <c r="F414" s="16"/>
      <c r="G414" s="36">
        <f aca="true" t="shared" si="189" ref="G414:K415">G415</f>
        <v>1000</v>
      </c>
      <c r="H414" s="36">
        <f t="shared" si="189"/>
        <v>1000</v>
      </c>
      <c r="I414" s="36">
        <f t="shared" si="189"/>
        <v>0</v>
      </c>
      <c r="J414" s="37">
        <f t="shared" si="189"/>
        <v>0</v>
      </c>
      <c r="K414" s="37">
        <f t="shared" si="189"/>
        <v>0</v>
      </c>
      <c r="L414" s="36">
        <f>L415</f>
        <v>0</v>
      </c>
      <c r="M414" s="36"/>
    </row>
    <row r="415" spans="1:13" ht="31.5" hidden="1">
      <c r="A415" s="18" t="s">
        <v>191</v>
      </c>
      <c r="B415" s="29">
        <v>903</v>
      </c>
      <c r="C415" s="16" t="s">
        <v>55</v>
      </c>
      <c r="D415" s="16" t="s">
        <v>25</v>
      </c>
      <c r="E415" s="16" t="s">
        <v>333</v>
      </c>
      <c r="F415" s="16" t="s">
        <v>192</v>
      </c>
      <c r="G415" s="36">
        <f t="shared" si="189"/>
        <v>1000</v>
      </c>
      <c r="H415" s="36">
        <f t="shared" si="189"/>
        <v>1000</v>
      </c>
      <c r="I415" s="36">
        <f t="shared" si="189"/>
        <v>0</v>
      </c>
      <c r="J415" s="37">
        <f t="shared" si="189"/>
        <v>0</v>
      </c>
      <c r="K415" s="37">
        <f t="shared" si="189"/>
        <v>0</v>
      </c>
      <c r="L415" s="36">
        <f>L416</f>
        <v>0</v>
      </c>
      <c r="M415" s="36"/>
    </row>
    <row r="416" spans="1:13" ht="47.25" hidden="1">
      <c r="A416" s="18" t="s">
        <v>193</v>
      </c>
      <c r="B416" s="29">
        <v>903</v>
      </c>
      <c r="C416" s="16" t="s">
        <v>55</v>
      </c>
      <c r="D416" s="16" t="s">
        <v>25</v>
      </c>
      <c r="E416" s="16" t="s">
        <v>333</v>
      </c>
      <c r="F416" s="16" t="s">
        <v>194</v>
      </c>
      <c r="G416" s="36">
        <v>1000</v>
      </c>
      <c r="H416" s="36">
        <f>G416</f>
        <v>1000</v>
      </c>
      <c r="I416" s="36">
        <v>0</v>
      </c>
      <c r="J416" s="45">
        <v>0</v>
      </c>
      <c r="K416" s="45">
        <v>0</v>
      </c>
      <c r="L416" s="36">
        <f>I416</f>
        <v>0</v>
      </c>
      <c r="M416" s="36" t="s">
        <v>138</v>
      </c>
    </row>
    <row r="417" spans="1:13" ht="78.75" hidden="1">
      <c r="A417" s="18" t="s">
        <v>334</v>
      </c>
      <c r="B417" s="29">
        <v>903</v>
      </c>
      <c r="C417" s="16" t="s">
        <v>55</v>
      </c>
      <c r="D417" s="16" t="s">
        <v>25</v>
      </c>
      <c r="E417" s="16" t="s">
        <v>335</v>
      </c>
      <c r="F417" s="16"/>
      <c r="G417" s="36">
        <f aca="true" t="shared" si="190" ref="G417:L417">G418</f>
        <v>0</v>
      </c>
      <c r="H417" s="36">
        <f t="shared" si="190"/>
        <v>0</v>
      </c>
      <c r="I417" s="36">
        <f t="shared" si="190"/>
        <v>0</v>
      </c>
      <c r="J417" s="37">
        <f t="shared" si="190"/>
        <v>0</v>
      </c>
      <c r="K417" s="37">
        <f t="shared" si="190"/>
        <v>0</v>
      </c>
      <c r="L417" s="36">
        <f t="shared" si="190"/>
        <v>0</v>
      </c>
      <c r="M417" s="36"/>
    </row>
    <row r="418" spans="1:13" ht="31.5" hidden="1">
      <c r="A418" s="18" t="s">
        <v>191</v>
      </c>
      <c r="B418" s="29">
        <v>903</v>
      </c>
      <c r="C418" s="16" t="s">
        <v>55</v>
      </c>
      <c r="D418" s="16" t="s">
        <v>25</v>
      </c>
      <c r="E418" s="16" t="s">
        <v>335</v>
      </c>
      <c r="F418" s="16" t="s">
        <v>192</v>
      </c>
      <c r="G418" s="36">
        <f aca="true" t="shared" si="191" ref="G418:L418">G419+G420</f>
        <v>0</v>
      </c>
      <c r="H418" s="36">
        <f t="shared" si="191"/>
        <v>0</v>
      </c>
      <c r="I418" s="36">
        <f t="shared" si="191"/>
        <v>0</v>
      </c>
      <c r="J418" s="37">
        <f t="shared" si="191"/>
        <v>0</v>
      </c>
      <c r="K418" s="37">
        <f t="shared" si="191"/>
        <v>0</v>
      </c>
      <c r="L418" s="36">
        <f t="shared" si="191"/>
        <v>0</v>
      </c>
      <c r="M418" s="36"/>
    </row>
    <row r="419" spans="1:13" ht="31.5" hidden="1">
      <c r="A419" s="18" t="s">
        <v>288</v>
      </c>
      <c r="B419" s="29">
        <v>903</v>
      </c>
      <c r="C419" s="16" t="s">
        <v>55</v>
      </c>
      <c r="D419" s="16" t="s">
        <v>25</v>
      </c>
      <c r="E419" s="16" t="s">
        <v>335</v>
      </c>
      <c r="F419" s="16" t="s">
        <v>289</v>
      </c>
      <c r="G419" s="36">
        <v>0</v>
      </c>
      <c r="H419" s="36">
        <f>G419</f>
        <v>0</v>
      </c>
      <c r="I419" s="36">
        <f>G419</f>
        <v>0</v>
      </c>
      <c r="J419" s="45">
        <f>I419</f>
        <v>0</v>
      </c>
      <c r="K419" s="45">
        <f>J419</f>
        <v>0</v>
      </c>
      <c r="L419" s="36">
        <f>I419</f>
        <v>0</v>
      </c>
      <c r="M419" s="174" t="s">
        <v>138</v>
      </c>
    </row>
    <row r="420" spans="1:13" ht="47.25" hidden="1">
      <c r="A420" s="18" t="s">
        <v>193</v>
      </c>
      <c r="B420" s="29">
        <v>903</v>
      </c>
      <c r="C420" s="16" t="s">
        <v>55</v>
      </c>
      <c r="D420" s="16" t="s">
        <v>25</v>
      </c>
      <c r="E420" s="16" t="s">
        <v>335</v>
      </c>
      <c r="F420" s="16" t="s">
        <v>194</v>
      </c>
      <c r="G420" s="36">
        <v>0</v>
      </c>
      <c r="H420" s="36">
        <f>G420</f>
        <v>0</v>
      </c>
      <c r="I420" s="36">
        <f>G420</f>
        <v>0</v>
      </c>
      <c r="J420" s="45">
        <f>I420</f>
        <v>0</v>
      </c>
      <c r="K420" s="45">
        <f>J420</f>
        <v>0</v>
      </c>
      <c r="L420" s="36">
        <f>I420</f>
        <v>0</v>
      </c>
      <c r="M420" s="176"/>
    </row>
    <row r="421" spans="1:13" ht="15.75" hidden="1">
      <c r="A421" s="18" t="s">
        <v>93</v>
      </c>
      <c r="B421" s="29">
        <v>903</v>
      </c>
      <c r="C421" s="16" t="s">
        <v>55</v>
      </c>
      <c r="D421" s="16" t="s">
        <v>25</v>
      </c>
      <c r="E421" s="16" t="s">
        <v>94</v>
      </c>
      <c r="F421" s="16"/>
      <c r="G421" s="36">
        <f aca="true" t="shared" si="192" ref="G421:L421">G422</f>
        <v>100</v>
      </c>
      <c r="H421" s="36">
        <f t="shared" si="192"/>
        <v>100</v>
      </c>
      <c r="I421" s="36">
        <f t="shared" si="192"/>
        <v>0</v>
      </c>
      <c r="J421" s="37">
        <f t="shared" si="192"/>
        <v>100</v>
      </c>
      <c r="K421" s="37">
        <f t="shared" si="192"/>
        <v>100</v>
      </c>
      <c r="L421" s="36">
        <f t="shared" si="192"/>
        <v>0</v>
      </c>
      <c r="M421" s="36"/>
    </row>
    <row r="422" spans="1:13" ht="31.5" hidden="1">
      <c r="A422" s="18" t="s">
        <v>150</v>
      </c>
      <c r="B422" s="29">
        <v>903</v>
      </c>
      <c r="C422" s="16" t="s">
        <v>55</v>
      </c>
      <c r="D422" s="16" t="s">
        <v>25</v>
      </c>
      <c r="E422" s="16" t="s">
        <v>151</v>
      </c>
      <c r="F422" s="16"/>
      <c r="G422" s="36">
        <f aca="true" t="shared" si="193" ref="G422:L423">G423</f>
        <v>100</v>
      </c>
      <c r="H422" s="36">
        <f t="shared" si="193"/>
        <v>100</v>
      </c>
      <c r="I422" s="36">
        <f t="shared" si="193"/>
        <v>0</v>
      </c>
      <c r="J422" s="37">
        <f t="shared" si="193"/>
        <v>100</v>
      </c>
      <c r="K422" s="37">
        <f t="shared" si="193"/>
        <v>100</v>
      </c>
      <c r="L422" s="36">
        <f t="shared" si="193"/>
        <v>0</v>
      </c>
      <c r="M422" s="174" t="s">
        <v>336</v>
      </c>
    </row>
    <row r="423" spans="1:13" ht="31.5" hidden="1">
      <c r="A423" s="18" t="s">
        <v>191</v>
      </c>
      <c r="B423" s="29">
        <v>903</v>
      </c>
      <c r="C423" s="16" t="s">
        <v>55</v>
      </c>
      <c r="D423" s="16" t="s">
        <v>25</v>
      </c>
      <c r="E423" s="16" t="s">
        <v>151</v>
      </c>
      <c r="F423" s="16" t="s">
        <v>192</v>
      </c>
      <c r="G423" s="36">
        <f>G424</f>
        <v>100</v>
      </c>
      <c r="H423" s="36">
        <f t="shared" si="193"/>
        <v>100</v>
      </c>
      <c r="I423" s="36">
        <f t="shared" si="193"/>
        <v>0</v>
      </c>
      <c r="J423" s="37">
        <f t="shared" si="193"/>
        <v>100</v>
      </c>
      <c r="K423" s="37">
        <f t="shared" si="193"/>
        <v>100</v>
      </c>
      <c r="L423" s="36">
        <f t="shared" si="193"/>
        <v>0</v>
      </c>
      <c r="M423" s="175"/>
    </row>
    <row r="424" spans="1:13" ht="31.5" hidden="1">
      <c r="A424" s="18" t="s">
        <v>288</v>
      </c>
      <c r="B424" s="29">
        <v>903</v>
      </c>
      <c r="C424" s="16" t="s">
        <v>55</v>
      </c>
      <c r="D424" s="16" t="s">
        <v>25</v>
      </c>
      <c r="E424" s="16" t="s">
        <v>151</v>
      </c>
      <c r="F424" s="16" t="s">
        <v>289</v>
      </c>
      <c r="G424" s="36">
        <v>100</v>
      </c>
      <c r="H424" s="36">
        <f>G424</f>
        <v>100</v>
      </c>
      <c r="I424" s="36">
        <v>0</v>
      </c>
      <c r="J424" s="37">
        <v>100</v>
      </c>
      <c r="K424" s="37">
        <v>100</v>
      </c>
      <c r="L424" s="36">
        <v>0</v>
      </c>
      <c r="M424" s="176"/>
    </row>
    <row r="425" spans="1:13" ht="47.25">
      <c r="A425" s="20" t="s">
        <v>341</v>
      </c>
      <c r="B425" s="20">
        <v>905</v>
      </c>
      <c r="C425" s="16"/>
      <c r="D425" s="16"/>
      <c r="E425" s="16"/>
      <c r="F425" s="16"/>
      <c r="G425" s="33">
        <f aca="true" t="shared" si="194" ref="G425:L425">G426+G443+G455</f>
        <v>16442.68</v>
      </c>
      <c r="H425" s="33">
        <f t="shared" si="194"/>
        <v>16442.68</v>
      </c>
      <c r="I425" s="33">
        <f t="shared" si="194"/>
        <v>14640.939999999999</v>
      </c>
      <c r="J425" s="34">
        <f t="shared" si="194"/>
        <v>14712.509999999998</v>
      </c>
      <c r="K425" s="34">
        <f t="shared" si="194"/>
        <v>14844.919999999998</v>
      </c>
      <c r="L425" s="33">
        <f t="shared" si="194"/>
        <v>14640.92</v>
      </c>
      <c r="M425" s="33"/>
    </row>
    <row r="426" spans="1:13" ht="15.75">
      <c r="A426" s="35" t="s">
        <v>1</v>
      </c>
      <c r="B426" s="20">
        <v>905</v>
      </c>
      <c r="C426" s="13" t="s">
        <v>21</v>
      </c>
      <c r="D426" s="16"/>
      <c r="E426" s="16"/>
      <c r="F426" s="16"/>
      <c r="G426" s="33">
        <f aca="true" t="shared" si="195" ref="G426:L426">G427+G437</f>
        <v>13315.380000000001</v>
      </c>
      <c r="H426" s="33">
        <f t="shared" si="195"/>
        <v>13315.380000000001</v>
      </c>
      <c r="I426" s="33">
        <f t="shared" si="195"/>
        <v>13050.14</v>
      </c>
      <c r="J426" s="34">
        <f t="shared" si="195"/>
        <v>13121.71</v>
      </c>
      <c r="K426" s="34">
        <f t="shared" si="195"/>
        <v>13254.119999999999</v>
      </c>
      <c r="L426" s="33">
        <f t="shared" si="195"/>
        <v>13050.12</v>
      </c>
      <c r="M426" s="33"/>
    </row>
    <row r="427" spans="1:13" ht="94.5">
      <c r="A427" s="35" t="s">
        <v>26</v>
      </c>
      <c r="B427" s="20">
        <v>905</v>
      </c>
      <c r="C427" s="13" t="s">
        <v>21</v>
      </c>
      <c r="D427" s="13" t="s">
        <v>27</v>
      </c>
      <c r="E427" s="13"/>
      <c r="F427" s="13"/>
      <c r="G427" s="33">
        <f aca="true" t="shared" si="196" ref="G427:L429">G428</f>
        <v>11088.980000000001</v>
      </c>
      <c r="H427" s="33">
        <f t="shared" si="196"/>
        <v>11088.980000000001</v>
      </c>
      <c r="I427" s="33">
        <f t="shared" si="196"/>
        <v>11089</v>
      </c>
      <c r="J427" s="34">
        <f t="shared" si="196"/>
        <v>11089</v>
      </c>
      <c r="K427" s="34">
        <f t="shared" si="196"/>
        <v>11089</v>
      </c>
      <c r="L427" s="33">
        <f t="shared" si="196"/>
        <v>11088.980000000001</v>
      </c>
      <c r="M427" s="33"/>
    </row>
    <row r="428" spans="1:13" ht="15.75">
      <c r="A428" s="18" t="s">
        <v>73</v>
      </c>
      <c r="B428" s="29">
        <v>905</v>
      </c>
      <c r="C428" s="16" t="s">
        <v>21</v>
      </c>
      <c r="D428" s="16" t="s">
        <v>27</v>
      </c>
      <c r="E428" s="16" t="s">
        <v>74</v>
      </c>
      <c r="F428" s="16"/>
      <c r="G428" s="36">
        <f t="shared" si="196"/>
        <v>11088.980000000001</v>
      </c>
      <c r="H428" s="36">
        <f t="shared" si="196"/>
        <v>11088.980000000001</v>
      </c>
      <c r="I428" s="36">
        <f t="shared" si="196"/>
        <v>11089</v>
      </c>
      <c r="J428" s="37">
        <f t="shared" si="196"/>
        <v>11089</v>
      </c>
      <c r="K428" s="37">
        <f t="shared" si="196"/>
        <v>11089</v>
      </c>
      <c r="L428" s="36">
        <f t="shared" si="196"/>
        <v>11088.980000000001</v>
      </c>
      <c r="M428" s="36"/>
    </row>
    <row r="429" spans="1:13" ht="31.5">
      <c r="A429" s="18" t="s">
        <v>75</v>
      </c>
      <c r="B429" s="29">
        <v>905</v>
      </c>
      <c r="C429" s="16" t="s">
        <v>21</v>
      </c>
      <c r="D429" s="16" t="s">
        <v>27</v>
      </c>
      <c r="E429" s="16" t="s">
        <v>76</v>
      </c>
      <c r="F429" s="16"/>
      <c r="G429" s="36">
        <f t="shared" si="196"/>
        <v>11088.980000000001</v>
      </c>
      <c r="H429" s="36">
        <f t="shared" si="196"/>
        <v>11088.980000000001</v>
      </c>
      <c r="I429" s="36">
        <f t="shared" si="196"/>
        <v>11089</v>
      </c>
      <c r="J429" s="37">
        <f t="shared" si="196"/>
        <v>11089</v>
      </c>
      <c r="K429" s="37">
        <f t="shared" si="196"/>
        <v>11089</v>
      </c>
      <c r="L429" s="36">
        <f t="shared" si="196"/>
        <v>11088.980000000001</v>
      </c>
      <c r="M429" s="174" t="s">
        <v>342</v>
      </c>
    </row>
    <row r="430" spans="1:13" ht="31.5">
      <c r="A430" s="18" t="s">
        <v>77</v>
      </c>
      <c r="B430" s="29">
        <v>905</v>
      </c>
      <c r="C430" s="16" t="s">
        <v>21</v>
      </c>
      <c r="D430" s="16" t="s">
        <v>27</v>
      </c>
      <c r="E430" s="16" t="s">
        <v>78</v>
      </c>
      <c r="F430" s="16"/>
      <c r="G430" s="36">
        <f aca="true" t="shared" si="197" ref="G430:L430">G431+G433+G435</f>
        <v>11088.980000000001</v>
      </c>
      <c r="H430" s="36">
        <f t="shared" si="197"/>
        <v>11088.980000000001</v>
      </c>
      <c r="I430" s="36">
        <f t="shared" si="197"/>
        <v>11089</v>
      </c>
      <c r="J430" s="37">
        <f t="shared" si="197"/>
        <v>11089</v>
      </c>
      <c r="K430" s="37">
        <f t="shared" si="197"/>
        <v>11089</v>
      </c>
      <c r="L430" s="36">
        <f t="shared" si="197"/>
        <v>11088.980000000001</v>
      </c>
      <c r="M430" s="175"/>
    </row>
    <row r="431" spans="1:13" ht="94.5">
      <c r="A431" s="18" t="s">
        <v>80</v>
      </c>
      <c r="B431" s="29">
        <v>905</v>
      </c>
      <c r="C431" s="16" t="s">
        <v>21</v>
      </c>
      <c r="D431" s="16" t="s">
        <v>27</v>
      </c>
      <c r="E431" s="16" t="s">
        <v>78</v>
      </c>
      <c r="F431" s="16" t="s">
        <v>81</v>
      </c>
      <c r="G431" s="36">
        <f aca="true" t="shared" si="198" ref="G431:L431">G432</f>
        <v>10200.7</v>
      </c>
      <c r="H431" s="36">
        <f t="shared" si="198"/>
        <v>10200.7</v>
      </c>
      <c r="I431" s="36">
        <f t="shared" si="198"/>
        <v>10200.7</v>
      </c>
      <c r="J431" s="37">
        <f t="shared" si="198"/>
        <v>10200.7</v>
      </c>
      <c r="K431" s="37">
        <f t="shared" si="198"/>
        <v>10200.7</v>
      </c>
      <c r="L431" s="36">
        <f t="shared" si="198"/>
        <v>10200.7</v>
      </c>
      <c r="M431" s="175"/>
    </row>
    <row r="432" spans="1:13" ht="31.5">
      <c r="A432" s="18" t="s">
        <v>82</v>
      </c>
      <c r="B432" s="29">
        <v>905</v>
      </c>
      <c r="C432" s="16" t="s">
        <v>21</v>
      </c>
      <c r="D432" s="16" t="s">
        <v>27</v>
      </c>
      <c r="E432" s="16" t="s">
        <v>78</v>
      </c>
      <c r="F432" s="16" t="s">
        <v>83</v>
      </c>
      <c r="G432" s="17">
        <v>10200.7</v>
      </c>
      <c r="H432" s="17">
        <f>G432</f>
        <v>10200.7</v>
      </c>
      <c r="I432" s="17">
        <v>10200.7</v>
      </c>
      <c r="J432" s="39">
        <f>I432</f>
        <v>10200.7</v>
      </c>
      <c r="K432" s="39">
        <f>J432</f>
        <v>10200.7</v>
      </c>
      <c r="L432" s="17">
        <f>G432</f>
        <v>10200.7</v>
      </c>
      <c r="M432" s="175"/>
    </row>
    <row r="433" spans="1:13" ht="31.5">
      <c r="A433" s="18" t="s">
        <v>84</v>
      </c>
      <c r="B433" s="29">
        <v>905</v>
      </c>
      <c r="C433" s="16" t="s">
        <v>21</v>
      </c>
      <c r="D433" s="16" t="s">
        <v>27</v>
      </c>
      <c r="E433" s="16" t="s">
        <v>78</v>
      </c>
      <c r="F433" s="16" t="s">
        <v>85</v>
      </c>
      <c r="G433" s="36">
        <f aca="true" t="shared" si="199" ref="G433:L433">G434</f>
        <v>885.78</v>
      </c>
      <c r="H433" s="36">
        <f t="shared" si="199"/>
        <v>885.78</v>
      </c>
      <c r="I433" s="36">
        <f t="shared" si="199"/>
        <v>885.8</v>
      </c>
      <c r="J433" s="37">
        <f t="shared" si="199"/>
        <v>885.8</v>
      </c>
      <c r="K433" s="37">
        <f t="shared" si="199"/>
        <v>885.8</v>
      </c>
      <c r="L433" s="36">
        <f t="shared" si="199"/>
        <v>885.78</v>
      </c>
      <c r="M433" s="175"/>
    </row>
    <row r="434" spans="1:13" ht="47.25">
      <c r="A434" s="18" t="s">
        <v>86</v>
      </c>
      <c r="B434" s="29">
        <v>905</v>
      </c>
      <c r="C434" s="16" t="s">
        <v>21</v>
      </c>
      <c r="D434" s="16" t="s">
        <v>27</v>
      </c>
      <c r="E434" s="16" t="s">
        <v>78</v>
      </c>
      <c r="F434" s="16" t="s">
        <v>87</v>
      </c>
      <c r="G434" s="17">
        <f>985.78-100</f>
        <v>885.78</v>
      </c>
      <c r="H434" s="17">
        <f>G434</f>
        <v>885.78</v>
      </c>
      <c r="I434" s="17">
        <v>885.8</v>
      </c>
      <c r="J434" s="39">
        <f>I434</f>
        <v>885.8</v>
      </c>
      <c r="K434" s="39">
        <f>J434</f>
        <v>885.8</v>
      </c>
      <c r="L434" s="17">
        <f>G434</f>
        <v>885.78</v>
      </c>
      <c r="M434" s="175"/>
    </row>
    <row r="435" spans="1:13" ht="15.75">
      <c r="A435" s="18" t="s">
        <v>88</v>
      </c>
      <c r="B435" s="29">
        <v>905</v>
      </c>
      <c r="C435" s="16" t="s">
        <v>21</v>
      </c>
      <c r="D435" s="16" t="s">
        <v>27</v>
      </c>
      <c r="E435" s="16" t="s">
        <v>78</v>
      </c>
      <c r="F435" s="16" t="s">
        <v>97</v>
      </c>
      <c r="G435" s="36">
        <f aca="true" t="shared" si="200" ref="G435:L435">G436</f>
        <v>2.5</v>
      </c>
      <c r="H435" s="36">
        <f t="shared" si="200"/>
        <v>2.5</v>
      </c>
      <c r="I435" s="36">
        <f t="shared" si="200"/>
        <v>2.5</v>
      </c>
      <c r="J435" s="37">
        <f t="shared" si="200"/>
        <v>2.5</v>
      </c>
      <c r="K435" s="37">
        <f t="shared" si="200"/>
        <v>2.5</v>
      </c>
      <c r="L435" s="36">
        <f t="shared" si="200"/>
        <v>2.5</v>
      </c>
      <c r="M435" s="175"/>
    </row>
    <row r="436" spans="1:13" ht="15.75">
      <c r="A436" s="18" t="s">
        <v>90</v>
      </c>
      <c r="B436" s="29">
        <v>905</v>
      </c>
      <c r="C436" s="16" t="s">
        <v>21</v>
      </c>
      <c r="D436" s="16" t="s">
        <v>27</v>
      </c>
      <c r="E436" s="16" t="s">
        <v>78</v>
      </c>
      <c r="F436" s="16" t="s">
        <v>91</v>
      </c>
      <c r="G436" s="36">
        <v>2.5</v>
      </c>
      <c r="H436" s="36">
        <f>G436</f>
        <v>2.5</v>
      </c>
      <c r="I436" s="36">
        <v>2.5</v>
      </c>
      <c r="J436" s="37">
        <f>I436</f>
        <v>2.5</v>
      </c>
      <c r="K436" s="37">
        <f>J436</f>
        <v>2.5</v>
      </c>
      <c r="L436" s="36">
        <f>G436</f>
        <v>2.5</v>
      </c>
      <c r="M436" s="176"/>
    </row>
    <row r="437" spans="1:13" ht="15.75">
      <c r="A437" s="35" t="s">
        <v>32</v>
      </c>
      <c r="B437" s="20">
        <v>905</v>
      </c>
      <c r="C437" s="13" t="s">
        <v>21</v>
      </c>
      <c r="D437" s="13" t="s">
        <v>33</v>
      </c>
      <c r="E437" s="13"/>
      <c r="F437" s="13"/>
      <c r="G437" s="33">
        <f aca="true" t="shared" si="201" ref="G437:L437">G438</f>
        <v>2226.4</v>
      </c>
      <c r="H437" s="33">
        <f t="shared" si="201"/>
        <v>2226.4</v>
      </c>
      <c r="I437" s="33">
        <f t="shared" si="201"/>
        <v>1961.14</v>
      </c>
      <c r="J437" s="34">
        <f t="shared" si="201"/>
        <v>2032.71</v>
      </c>
      <c r="K437" s="34">
        <f t="shared" si="201"/>
        <v>2165.12</v>
      </c>
      <c r="L437" s="33">
        <f t="shared" si="201"/>
        <v>1961.14</v>
      </c>
      <c r="M437" s="33"/>
    </row>
    <row r="438" spans="1:13" ht="15.75">
      <c r="A438" s="18" t="s">
        <v>73</v>
      </c>
      <c r="B438" s="29">
        <v>905</v>
      </c>
      <c r="C438" s="16" t="s">
        <v>21</v>
      </c>
      <c r="D438" s="16" t="s">
        <v>33</v>
      </c>
      <c r="E438" s="16" t="s">
        <v>74</v>
      </c>
      <c r="F438" s="16"/>
      <c r="G438" s="36">
        <f aca="true" t="shared" si="202" ref="G438:L441">G439</f>
        <v>2226.4</v>
      </c>
      <c r="H438" s="36">
        <f t="shared" si="202"/>
        <v>2226.4</v>
      </c>
      <c r="I438" s="36">
        <f t="shared" si="202"/>
        <v>1961.14</v>
      </c>
      <c r="J438" s="37">
        <f t="shared" si="202"/>
        <v>2032.71</v>
      </c>
      <c r="K438" s="37">
        <f t="shared" si="202"/>
        <v>2165.12</v>
      </c>
      <c r="L438" s="36">
        <f t="shared" si="202"/>
        <v>1961.14</v>
      </c>
      <c r="M438" s="36"/>
    </row>
    <row r="439" spans="1:13" ht="15.75">
      <c r="A439" s="18" t="s">
        <v>93</v>
      </c>
      <c r="B439" s="29">
        <v>905</v>
      </c>
      <c r="C439" s="16" t="s">
        <v>21</v>
      </c>
      <c r="D439" s="16" t="s">
        <v>33</v>
      </c>
      <c r="E439" s="16" t="s">
        <v>94</v>
      </c>
      <c r="F439" s="16"/>
      <c r="G439" s="36">
        <f t="shared" si="202"/>
        <v>2226.4</v>
      </c>
      <c r="H439" s="36">
        <f t="shared" si="202"/>
        <v>2226.4</v>
      </c>
      <c r="I439" s="36">
        <f t="shared" si="202"/>
        <v>1961.14</v>
      </c>
      <c r="J439" s="37">
        <f t="shared" si="202"/>
        <v>2032.71</v>
      </c>
      <c r="K439" s="37">
        <f t="shared" si="202"/>
        <v>2165.12</v>
      </c>
      <c r="L439" s="36">
        <f t="shared" si="202"/>
        <v>1961.14</v>
      </c>
      <c r="M439" s="36"/>
    </row>
    <row r="440" spans="1:13" ht="63">
      <c r="A440" s="18" t="s">
        <v>343</v>
      </c>
      <c r="B440" s="29">
        <v>905</v>
      </c>
      <c r="C440" s="16" t="s">
        <v>21</v>
      </c>
      <c r="D440" s="16" t="s">
        <v>33</v>
      </c>
      <c r="E440" s="16" t="s">
        <v>344</v>
      </c>
      <c r="F440" s="16"/>
      <c r="G440" s="36">
        <f t="shared" si="202"/>
        <v>2226.4</v>
      </c>
      <c r="H440" s="36">
        <f t="shared" si="202"/>
        <v>2226.4</v>
      </c>
      <c r="I440" s="36">
        <f t="shared" si="202"/>
        <v>1961.14</v>
      </c>
      <c r="J440" s="37">
        <f t="shared" si="202"/>
        <v>2032.71</v>
      </c>
      <c r="K440" s="37">
        <f t="shared" si="202"/>
        <v>2165.12</v>
      </c>
      <c r="L440" s="36">
        <f t="shared" si="202"/>
        <v>1961.14</v>
      </c>
      <c r="M440" s="174" t="s">
        <v>345</v>
      </c>
    </row>
    <row r="441" spans="1:13" ht="31.5">
      <c r="A441" s="18" t="s">
        <v>84</v>
      </c>
      <c r="B441" s="29">
        <v>905</v>
      </c>
      <c r="C441" s="16" t="s">
        <v>21</v>
      </c>
      <c r="D441" s="16" t="s">
        <v>33</v>
      </c>
      <c r="E441" s="16" t="s">
        <v>344</v>
      </c>
      <c r="F441" s="16" t="s">
        <v>85</v>
      </c>
      <c r="G441" s="36">
        <f t="shared" si="202"/>
        <v>2226.4</v>
      </c>
      <c r="H441" s="36">
        <f t="shared" si="202"/>
        <v>2226.4</v>
      </c>
      <c r="I441" s="36">
        <f t="shared" si="202"/>
        <v>1961.14</v>
      </c>
      <c r="J441" s="37">
        <f t="shared" si="202"/>
        <v>2032.71</v>
      </c>
      <c r="K441" s="37">
        <f t="shared" si="202"/>
        <v>2165.12</v>
      </c>
      <c r="L441" s="36">
        <f t="shared" si="202"/>
        <v>1961.14</v>
      </c>
      <c r="M441" s="175"/>
    </row>
    <row r="442" spans="1:13" ht="47.25">
      <c r="A442" s="18" t="s">
        <v>86</v>
      </c>
      <c r="B442" s="29">
        <v>905</v>
      </c>
      <c r="C442" s="16" t="s">
        <v>21</v>
      </c>
      <c r="D442" s="16" t="s">
        <v>33</v>
      </c>
      <c r="E442" s="16" t="s">
        <v>344</v>
      </c>
      <c r="F442" s="16" t="s">
        <v>87</v>
      </c>
      <c r="G442" s="36">
        <f>2190.1+36.3</f>
        <v>2226.4</v>
      </c>
      <c r="H442" s="36">
        <f>G442</f>
        <v>2226.4</v>
      </c>
      <c r="I442" s="36">
        <v>1961.14</v>
      </c>
      <c r="J442" s="37">
        <v>2032.71</v>
      </c>
      <c r="K442" s="37">
        <v>2165.12</v>
      </c>
      <c r="L442" s="36">
        <f>I442</f>
        <v>1961.14</v>
      </c>
      <c r="M442" s="176"/>
    </row>
    <row r="443" spans="1:13" ht="15.75">
      <c r="A443" s="62" t="s">
        <v>5</v>
      </c>
      <c r="B443" s="20">
        <v>905</v>
      </c>
      <c r="C443" s="13" t="s">
        <v>38</v>
      </c>
      <c r="D443" s="13"/>
      <c r="E443" s="13"/>
      <c r="F443" s="13"/>
      <c r="G443" s="33">
        <f aca="true" t="shared" si="203" ref="G443:L444">G444</f>
        <v>1797.3</v>
      </c>
      <c r="H443" s="33">
        <f t="shared" si="203"/>
        <v>1797.3</v>
      </c>
      <c r="I443" s="33">
        <f t="shared" si="203"/>
        <v>260.8</v>
      </c>
      <c r="J443" s="34">
        <f t="shared" si="203"/>
        <v>260.8</v>
      </c>
      <c r="K443" s="34">
        <f t="shared" si="203"/>
        <v>260.8</v>
      </c>
      <c r="L443" s="33">
        <f t="shared" si="203"/>
        <v>260.8</v>
      </c>
      <c r="M443" s="33"/>
    </row>
    <row r="444" spans="1:13" ht="15.75">
      <c r="A444" s="62" t="s">
        <v>44</v>
      </c>
      <c r="B444" s="20">
        <v>905</v>
      </c>
      <c r="C444" s="13" t="s">
        <v>38</v>
      </c>
      <c r="D444" s="13" t="s">
        <v>21</v>
      </c>
      <c r="E444" s="13"/>
      <c r="F444" s="13"/>
      <c r="G444" s="36">
        <f t="shared" si="203"/>
        <v>1797.3</v>
      </c>
      <c r="H444" s="36">
        <f t="shared" si="203"/>
        <v>1797.3</v>
      </c>
      <c r="I444" s="36">
        <f t="shared" si="203"/>
        <v>260.8</v>
      </c>
      <c r="J444" s="37">
        <f t="shared" si="203"/>
        <v>260.8</v>
      </c>
      <c r="K444" s="37">
        <f t="shared" si="203"/>
        <v>260.8</v>
      </c>
      <c r="L444" s="36">
        <f t="shared" si="203"/>
        <v>260.8</v>
      </c>
      <c r="M444" s="36"/>
    </row>
    <row r="445" spans="1:13" ht="15.75">
      <c r="A445" s="9" t="s">
        <v>73</v>
      </c>
      <c r="B445" s="29">
        <v>905</v>
      </c>
      <c r="C445" s="16" t="s">
        <v>38</v>
      </c>
      <c r="D445" s="16" t="s">
        <v>21</v>
      </c>
      <c r="E445" s="16" t="s">
        <v>74</v>
      </c>
      <c r="F445" s="16"/>
      <c r="G445" s="36">
        <f aca="true" t="shared" si="204" ref="G445:L445">G451+G446</f>
        <v>1797.3</v>
      </c>
      <c r="H445" s="36">
        <f t="shared" si="204"/>
        <v>1797.3</v>
      </c>
      <c r="I445" s="36">
        <f t="shared" si="204"/>
        <v>260.8</v>
      </c>
      <c r="J445" s="37">
        <f t="shared" si="204"/>
        <v>260.8</v>
      </c>
      <c r="K445" s="37">
        <f t="shared" si="204"/>
        <v>260.8</v>
      </c>
      <c r="L445" s="36">
        <f t="shared" si="204"/>
        <v>260.8</v>
      </c>
      <c r="M445" s="36"/>
    </row>
    <row r="446" spans="1:13" ht="31.5" hidden="1">
      <c r="A446" s="18" t="s">
        <v>131</v>
      </c>
      <c r="B446" s="52">
        <v>905</v>
      </c>
      <c r="C446" s="16" t="s">
        <v>38</v>
      </c>
      <c r="D446" s="16" t="s">
        <v>21</v>
      </c>
      <c r="E446" s="16" t="s">
        <v>132</v>
      </c>
      <c r="F446" s="16"/>
      <c r="G446" s="36">
        <f aca="true" t="shared" si="205" ref="G446:L449">G447</f>
        <v>0</v>
      </c>
      <c r="H446" s="36">
        <f t="shared" si="205"/>
        <v>0</v>
      </c>
      <c r="I446" s="36">
        <f t="shared" si="205"/>
        <v>0</v>
      </c>
      <c r="J446" s="37">
        <f t="shared" si="205"/>
        <v>0</v>
      </c>
      <c r="K446" s="37">
        <f t="shared" si="205"/>
        <v>0</v>
      </c>
      <c r="L446" s="36">
        <f t="shared" si="205"/>
        <v>0</v>
      </c>
      <c r="M446" s="36"/>
    </row>
    <row r="447" spans="1:13" ht="47.25" hidden="1">
      <c r="A447" s="51" t="s">
        <v>346</v>
      </c>
      <c r="B447" s="52">
        <v>905</v>
      </c>
      <c r="C447" s="16" t="s">
        <v>38</v>
      </c>
      <c r="D447" s="16" t="s">
        <v>21</v>
      </c>
      <c r="E447" s="16" t="s">
        <v>347</v>
      </c>
      <c r="F447" s="16"/>
      <c r="G447" s="36">
        <f t="shared" si="205"/>
        <v>0</v>
      </c>
      <c r="H447" s="36">
        <f t="shared" si="205"/>
        <v>0</v>
      </c>
      <c r="I447" s="36">
        <f t="shared" si="205"/>
        <v>0</v>
      </c>
      <c r="J447" s="37">
        <f t="shared" si="205"/>
        <v>0</v>
      </c>
      <c r="K447" s="37">
        <f t="shared" si="205"/>
        <v>0</v>
      </c>
      <c r="L447" s="36">
        <f t="shared" si="205"/>
        <v>0</v>
      </c>
      <c r="M447" s="36"/>
    </row>
    <row r="448" spans="1:13" ht="31.5" hidden="1">
      <c r="A448" s="63" t="s">
        <v>348</v>
      </c>
      <c r="B448" s="52">
        <v>905</v>
      </c>
      <c r="C448" s="16" t="s">
        <v>38</v>
      </c>
      <c r="D448" s="16" t="s">
        <v>21</v>
      </c>
      <c r="E448" s="16" t="s">
        <v>349</v>
      </c>
      <c r="F448" s="16"/>
      <c r="G448" s="36">
        <f t="shared" si="205"/>
        <v>0</v>
      </c>
      <c r="H448" s="36">
        <f t="shared" si="205"/>
        <v>0</v>
      </c>
      <c r="I448" s="36">
        <f t="shared" si="205"/>
        <v>0</v>
      </c>
      <c r="J448" s="37">
        <f t="shared" si="205"/>
        <v>0</v>
      </c>
      <c r="K448" s="37">
        <f t="shared" si="205"/>
        <v>0</v>
      </c>
      <c r="L448" s="36">
        <f t="shared" si="205"/>
        <v>0</v>
      </c>
      <c r="M448" s="36"/>
    </row>
    <row r="449" spans="1:13" ht="31.5" hidden="1">
      <c r="A449" s="18" t="s">
        <v>84</v>
      </c>
      <c r="B449" s="29">
        <v>905</v>
      </c>
      <c r="C449" s="16" t="s">
        <v>38</v>
      </c>
      <c r="D449" s="16" t="s">
        <v>21</v>
      </c>
      <c r="E449" s="16" t="s">
        <v>349</v>
      </c>
      <c r="F449" s="16" t="s">
        <v>85</v>
      </c>
      <c r="G449" s="36">
        <f t="shared" si="205"/>
        <v>0</v>
      </c>
      <c r="H449" s="36">
        <f t="shared" si="205"/>
        <v>0</v>
      </c>
      <c r="I449" s="36">
        <f t="shared" si="205"/>
        <v>0</v>
      </c>
      <c r="J449" s="37">
        <f t="shared" si="205"/>
        <v>0</v>
      </c>
      <c r="K449" s="37">
        <f t="shared" si="205"/>
        <v>0</v>
      </c>
      <c r="L449" s="36">
        <f t="shared" si="205"/>
        <v>0</v>
      </c>
      <c r="M449" s="36"/>
    </row>
    <row r="450" spans="1:13" ht="47.25" hidden="1">
      <c r="A450" s="18" t="s">
        <v>86</v>
      </c>
      <c r="B450" s="29">
        <v>905</v>
      </c>
      <c r="C450" s="16" t="s">
        <v>38</v>
      </c>
      <c r="D450" s="16" t="s">
        <v>21</v>
      </c>
      <c r="E450" s="16" t="s">
        <v>349</v>
      </c>
      <c r="F450" s="16" t="s">
        <v>87</v>
      </c>
      <c r="G450" s="36">
        <v>0</v>
      </c>
      <c r="H450" s="36">
        <f>G450</f>
        <v>0</v>
      </c>
      <c r="I450" s="36">
        <f>G450</f>
        <v>0</v>
      </c>
      <c r="J450" s="45">
        <f>I450</f>
        <v>0</v>
      </c>
      <c r="K450" s="45">
        <f>J450</f>
        <v>0</v>
      </c>
      <c r="L450" s="36">
        <f>I450</f>
        <v>0</v>
      </c>
      <c r="M450" s="36" t="s">
        <v>138</v>
      </c>
    </row>
    <row r="451" spans="1:13" ht="15.75">
      <c r="A451" s="9" t="s">
        <v>93</v>
      </c>
      <c r="B451" s="29">
        <v>905</v>
      </c>
      <c r="C451" s="16" t="s">
        <v>38</v>
      </c>
      <c r="D451" s="16" t="s">
        <v>21</v>
      </c>
      <c r="E451" s="16" t="s">
        <v>94</v>
      </c>
      <c r="F451" s="16"/>
      <c r="G451" s="36">
        <f aca="true" t="shared" si="206" ref="G451:L453">G452</f>
        <v>1797.3</v>
      </c>
      <c r="H451" s="36">
        <f t="shared" si="206"/>
        <v>1797.3</v>
      </c>
      <c r="I451" s="36">
        <f t="shared" si="206"/>
        <v>260.8</v>
      </c>
      <c r="J451" s="37">
        <f t="shared" si="206"/>
        <v>260.8</v>
      </c>
      <c r="K451" s="37">
        <f t="shared" si="206"/>
        <v>260.8</v>
      </c>
      <c r="L451" s="36">
        <f t="shared" si="206"/>
        <v>260.8</v>
      </c>
      <c r="M451" s="36"/>
    </row>
    <row r="452" spans="1:13" ht="36" customHeight="1">
      <c r="A452" s="9" t="s">
        <v>966</v>
      </c>
      <c r="B452" s="29">
        <v>905</v>
      </c>
      <c r="C452" s="16" t="s">
        <v>38</v>
      </c>
      <c r="D452" s="16" t="s">
        <v>21</v>
      </c>
      <c r="E452" s="16" t="s">
        <v>965</v>
      </c>
      <c r="F452" s="16"/>
      <c r="G452" s="36">
        <f t="shared" si="206"/>
        <v>1797.3</v>
      </c>
      <c r="H452" s="36">
        <f t="shared" si="206"/>
        <v>1797.3</v>
      </c>
      <c r="I452" s="36">
        <f t="shared" si="206"/>
        <v>260.8</v>
      </c>
      <c r="J452" s="37">
        <f t="shared" si="206"/>
        <v>260.8</v>
      </c>
      <c r="K452" s="37">
        <f t="shared" si="206"/>
        <v>260.8</v>
      </c>
      <c r="L452" s="36">
        <f t="shared" si="206"/>
        <v>260.8</v>
      </c>
      <c r="M452" s="174" t="s">
        <v>351</v>
      </c>
    </row>
    <row r="453" spans="1:13" ht="31.5">
      <c r="A453" s="18" t="s">
        <v>84</v>
      </c>
      <c r="B453" s="29">
        <v>905</v>
      </c>
      <c r="C453" s="16" t="s">
        <v>38</v>
      </c>
      <c r="D453" s="16" t="s">
        <v>21</v>
      </c>
      <c r="E453" s="16" t="s">
        <v>965</v>
      </c>
      <c r="F453" s="16" t="s">
        <v>85</v>
      </c>
      <c r="G453" s="36">
        <f t="shared" si="206"/>
        <v>1797.3</v>
      </c>
      <c r="H453" s="36">
        <f t="shared" si="206"/>
        <v>1797.3</v>
      </c>
      <c r="I453" s="36">
        <f t="shared" si="206"/>
        <v>260.8</v>
      </c>
      <c r="J453" s="37">
        <f t="shared" si="206"/>
        <v>260.8</v>
      </c>
      <c r="K453" s="37">
        <f t="shared" si="206"/>
        <v>260.8</v>
      </c>
      <c r="L453" s="36">
        <f t="shared" si="206"/>
        <v>260.8</v>
      </c>
      <c r="M453" s="175"/>
    </row>
    <row r="454" spans="1:13" ht="47.25">
      <c r="A454" s="18" t="s">
        <v>86</v>
      </c>
      <c r="B454" s="29">
        <v>905</v>
      </c>
      <c r="C454" s="16" t="s">
        <v>38</v>
      </c>
      <c r="D454" s="16" t="s">
        <v>21</v>
      </c>
      <c r="E454" s="16" t="s">
        <v>965</v>
      </c>
      <c r="F454" s="16" t="s">
        <v>87</v>
      </c>
      <c r="G454" s="36">
        <f>1833.6-36.3</f>
        <v>1797.3</v>
      </c>
      <c r="H454" s="36">
        <f>G454</f>
        <v>1797.3</v>
      </c>
      <c r="I454" s="36">
        <v>260.8</v>
      </c>
      <c r="J454" s="37">
        <v>260.8</v>
      </c>
      <c r="K454" s="37">
        <v>260.8</v>
      </c>
      <c r="L454" s="36">
        <f>I454</f>
        <v>260.8</v>
      </c>
      <c r="M454" s="176"/>
    </row>
    <row r="455" spans="1:13" ht="15.75">
      <c r="A455" s="64" t="s">
        <v>9</v>
      </c>
      <c r="B455" s="20">
        <v>905</v>
      </c>
      <c r="C455" s="13" t="s">
        <v>55</v>
      </c>
      <c r="D455" s="13"/>
      <c r="E455" s="13"/>
      <c r="F455" s="13"/>
      <c r="G455" s="33">
        <f aca="true" t="shared" si="207" ref="G455:L455">G456</f>
        <v>1330</v>
      </c>
      <c r="H455" s="33">
        <f t="shared" si="207"/>
        <v>1330</v>
      </c>
      <c r="I455" s="33">
        <f t="shared" si="207"/>
        <v>1330</v>
      </c>
      <c r="J455" s="34">
        <f t="shared" si="207"/>
        <v>1330</v>
      </c>
      <c r="K455" s="34">
        <f t="shared" si="207"/>
        <v>1330</v>
      </c>
      <c r="L455" s="33">
        <f t="shared" si="207"/>
        <v>1330</v>
      </c>
      <c r="M455" s="33"/>
    </row>
    <row r="456" spans="1:13" ht="15.75">
      <c r="A456" s="35" t="s">
        <v>58</v>
      </c>
      <c r="B456" s="20">
        <v>905</v>
      </c>
      <c r="C456" s="13" t="s">
        <v>55</v>
      </c>
      <c r="D456" s="13" t="s">
        <v>27</v>
      </c>
      <c r="E456" s="13"/>
      <c r="F456" s="13"/>
      <c r="G456" s="33">
        <f aca="true" t="shared" si="208" ref="G456:L459">G457</f>
        <v>1330</v>
      </c>
      <c r="H456" s="33">
        <f t="shared" si="208"/>
        <v>1330</v>
      </c>
      <c r="I456" s="33">
        <f t="shared" si="208"/>
        <v>1330</v>
      </c>
      <c r="J456" s="34">
        <f t="shared" si="208"/>
        <v>1330</v>
      </c>
      <c r="K456" s="34">
        <f t="shared" si="208"/>
        <v>1330</v>
      </c>
      <c r="L456" s="33">
        <f t="shared" si="208"/>
        <v>1330</v>
      </c>
      <c r="M456" s="33"/>
    </row>
    <row r="457" spans="1:13" ht="31.5">
      <c r="A457" s="18" t="s">
        <v>131</v>
      </c>
      <c r="B457" s="29">
        <v>905</v>
      </c>
      <c r="C457" s="16" t="s">
        <v>55</v>
      </c>
      <c r="D457" s="16" t="s">
        <v>27</v>
      </c>
      <c r="E457" s="16" t="s">
        <v>132</v>
      </c>
      <c r="F457" s="16"/>
      <c r="G457" s="36">
        <f>G458</f>
        <v>1330</v>
      </c>
      <c r="H457" s="36">
        <f t="shared" si="208"/>
        <v>1330</v>
      </c>
      <c r="I457" s="36">
        <f t="shared" si="208"/>
        <v>1330</v>
      </c>
      <c r="J457" s="37">
        <f t="shared" si="208"/>
        <v>1330</v>
      </c>
      <c r="K457" s="37">
        <f t="shared" si="208"/>
        <v>1330</v>
      </c>
      <c r="L457" s="36">
        <f t="shared" si="208"/>
        <v>1330</v>
      </c>
      <c r="M457" s="36"/>
    </row>
    <row r="458" spans="1:13" ht="47.25">
      <c r="A458" s="15" t="s">
        <v>352</v>
      </c>
      <c r="B458" s="29">
        <v>905</v>
      </c>
      <c r="C458" s="16" t="s">
        <v>55</v>
      </c>
      <c r="D458" s="16" t="s">
        <v>27</v>
      </c>
      <c r="E458" s="56" t="s">
        <v>353</v>
      </c>
      <c r="F458" s="16"/>
      <c r="G458" s="36">
        <f t="shared" si="208"/>
        <v>1330</v>
      </c>
      <c r="H458" s="36">
        <f t="shared" si="208"/>
        <v>1330</v>
      </c>
      <c r="I458" s="36">
        <f t="shared" si="208"/>
        <v>1330</v>
      </c>
      <c r="J458" s="37">
        <f t="shared" si="208"/>
        <v>1330</v>
      </c>
      <c r="K458" s="37">
        <f t="shared" si="208"/>
        <v>1330</v>
      </c>
      <c r="L458" s="36">
        <f t="shared" si="208"/>
        <v>1330</v>
      </c>
      <c r="M458" s="36"/>
    </row>
    <row r="459" spans="1:13" ht="31.5">
      <c r="A459" s="18" t="s">
        <v>84</v>
      </c>
      <c r="B459" s="29">
        <v>905</v>
      </c>
      <c r="C459" s="16" t="s">
        <v>55</v>
      </c>
      <c r="D459" s="16" t="s">
        <v>27</v>
      </c>
      <c r="E459" s="16" t="s">
        <v>353</v>
      </c>
      <c r="F459" s="16" t="s">
        <v>85</v>
      </c>
      <c r="G459" s="36">
        <f t="shared" si="208"/>
        <v>1330</v>
      </c>
      <c r="H459" s="36">
        <f t="shared" si="208"/>
        <v>1330</v>
      </c>
      <c r="I459" s="36">
        <f t="shared" si="208"/>
        <v>1330</v>
      </c>
      <c r="J459" s="37">
        <f t="shared" si="208"/>
        <v>1330</v>
      </c>
      <c r="K459" s="37">
        <f t="shared" si="208"/>
        <v>1330</v>
      </c>
      <c r="L459" s="36">
        <f t="shared" si="208"/>
        <v>1330</v>
      </c>
      <c r="M459" s="36"/>
    </row>
    <row r="460" spans="1:13" ht="47.25">
      <c r="A460" s="18" t="s">
        <v>86</v>
      </c>
      <c r="B460" s="29">
        <v>905</v>
      </c>
      <c r="C460" s="16" t="s">
        <v>55</v>
      </c>
      <c r="D460" s="16" t="s">
        <v>27</v>
      </c>
      <c r="E460" s="16" t="s">
        <v>353</v>
      </c>
      <c r="F460" s="16" t="s">
        <v>87</v>
      </c>
      <c r="G460" s="36">
        <v>1330</v>
      </c>
      <c r="H460" s="36">
        <f>G460</f>
        <v>1330</v>
      </c>
      <c r="I460" s="36">
        <v>1330</v>
      </c>
      <c r="J460" s="45">
        <f>I460</f>
        <v>1330</v>
      </c>
      <c r="K460" s="45">
        <f>J460</f>
        <v>1330</v>
      </c>
      <c r="L460" s="36">
        <f>I460</f>
        <v>1330</v>
      </c>
      <c r="M460" s="36" t="s">
        <v>138</v>
      </c>
    </row>
    <row r="461" spans="1:13" ht="31.5">
      <c r="A461" s="20" t="s">
        <v>354</v>
      </c>
      <c r="B461" s="20">
        <v>906</v>
      </c>
      <c r="C461" s="13"/>
      <c r="D461" s="13"/>
      <c r="E461" s="13"/>
      <c r="F461" s="13"/>
      <c r="G461" s="33">
        <f aca="true" t="shared" si="209" ref="G461:L461">G469+G462</f>
        <v>267347.99999999994</v>
      </c>
      <c r="H461" s="33">
        <f t="shared" si="209"/>
        <v>267347.99999999994</v>
      </c>
      <c r="I461" s="33">
        <f t="shared" si="209"/>
        <v>270390.9</v>
      </c>
      <c r="J461" s="34">
        <f t="shared" si="209"/>
        <v>305131.8</v>
      </c>
      <c r="K461" s="34">
        <f t="shared" si="209"/>
        <v>308401.7</v>
      </c>
      <c r="L461" s="33">
        <f t="shared" si="209"/>
        <v>270390.85</v>
      </c>
      <c r="M461" s="33"/>
    </row>
    <row r="462" spans="1:13" ht="15.75">
      <c r="A462" s="35" t="s">
        <v>1</v>
      </c>
      <c r="B462" s="20">
        <v>906</v>
      </c>
      <c r="C462" s="13" t="s">
        <v>21</v>
      </c>
      <c r="D462" s="13"/>
      <c r="E462" s="13"/>
      <c r="F462" s="13"/>
      <c r="G462" s="33">
        <f aca="true" t="shared" si="210" ref="G462:L467">G463</f>
        <v>5</v>
      </c>
      <c r="H462" s="33">
        <f t="shared" si="210"/>
        <v>5</v>
      </c>
      <c r="I462" s="33">
        <f t="shared" si="210"/>
        <v>5</v>
      </c>
      <c r="J462" s="34">
        <f t="shared" si="210"/>
        <v>0</v>
      </c>
      <c r="K462" s="34">
        <f t="shared" si="210"/>
        <v>0</v>
      </c>
      <c r="L462" s="33">
        <f t="shared" si="210"/>
        <v>5</v>
      </c>
      <c r="M462" s="33"/>
    </row>
    <row r="463" spans="1:13" ht="15.75">
      <c r="A463" s="21" t="s">
        <v>32</v>
      </c>
      <c r="B463" s="20">
        <v>906</v>
      </c>
      <c r="C463" s="13" t="s">
        <v>21</v>
      </c>
      <c r="D463" s="13" t="s">
        <v>33</v>
      </c>
      <c r="E463" s="13"/>
      <c r="F463" s="13"/>
      <c r="G463" s="33">
        <f t="shared" si="210"/>
        <v>5</v>
      </c>
      <c r="H463" s="33">
        <f t="shared" si="210"/>
        <v>5</v>
      </c>
      <c r="I463" s="33">
        <f t="shared" si="210"/>
        <v>5</v>
      </c>
      <c r="J463" s="34">
        <f t="shared" si="210"/>
        <v>0</v>
      </c>
      <c r="K463" s="34">
        <f t="shared" si="210"/>
        <v>0</v>
      </c>
      <c r="L463" s="33">
        <f t="shared" si="210"/>
        <v>5</v>
      </c>
      <c r="M463" s="33"/>
    </row>
    <row r="464" spans="1:13" ht="15.75">
      <c r="A464" s="15" t="s">
        <v>73</v>
      </c>
      <c r="B464" s="29">
        <v>906</v>
      </c>
      <c r="C464" s="16" t="s">
        <v>21</v>
      </c>
      <c r="D464" s="16" t="s">
        <v>33</v>
      </c>
      <c r="E464" s="16" t="s">
        <v>74</v>
      </c>
      <c r="F464" s="16"/>
      <c r="G464" s="36">
        <f t="shared" si="210"/>
        <v>5</v>
      </c>
      <c r="H464" s="36">
        <f t="shared" si="210"/>
        <v>5</v>
      </c>
      <c r="I464" s="36">
        <f t="shared" si="210"/>
        <v>5</v>
      </c>
      <c r="J464" s="37">
        <f t="shared" si="210"/>
        <v>0</v>
      </c>
      <c r="K464" s="37">
        <f t="shared" si="210"/>
        <v>0</v>
      </c>
      <c r="L464" s="36">
        <f t="shared" si="210"/>
        <v>5</v>
      </c>
      <c r="M464" s="184" t="s">
        <v>355</v>
      </c>
    </row>
    <row r="465" spans="1:13" ht="15.75">
      <c r="A465" s="15" t="s">
        <v>93</v>
      </c>
      <c r="B465" s="29">
        <v>906</v>
      </c>
      <c r="C465" s="16" t="s">
        <v>21</v>
      </c>
      <c r="D465" s="16" t="s">
        <v>33</v>
      </c>
      <c r="E465" s="16" t="s">
        <v>94</v>
      </c>
      <c r="F465" s="16"/>
      <c r="G465" s="36">
        <f t="shared" si="210"/>
        <v>5</v>
      </c>
      <c r="H465" s="36">
        <f t="shared" si="210"/>
        <v>5</v>
      </c>
      <c r="I465" s="36">
        <f t="shared" si="210"/>
        <v>5</v>
      </c>
      <c r="J465" s="37">
        <f t="shared" si="210"/>
        <v>0</v>
      </c>
      <c r="K465" s="37">
        <f t="shared" si="210"/>
        <v>0</v>
      </c>
      <c r="L465" s="36">
        <f t="shared" si="210"/>
        <v>5</v>
      </c>
      <c r="M465" s="185"/>
    </row>
    <row r="466" spans="1:13" ht="31.5">
      <c r="A466" s="18" t="s">
        <v>155</v>
      </c>
      <c r="B466" s="29">
        <v>906</v>
      </c>
      <c r="C466" s="16" t="s">
        <v>21</v>
      </c>
      <c r="D466" s="16" t="s">
        <v>33</v>
      </c>
      <c r="E466" s="16" t="s">
        <v>156</v>
      </c>
      <c r="F466" s="16"/>
      <c r="G466" s="36">
        <f t="shared" si="210"/>
        <v>5</v>
      </c>
      <c r="H466" s="36">
        <f t="shared" si="210"/>
        <v>5</v>
      </c>
      <c r="I466" s="36">
        <f t="shared" si="210"/>
        <v>5</v>
      </c>
      <c r="J466" s="37">
        <f t="shared" si="210"/>
        <v>0</v>
      </c>
      <c r="K466" s="37">
        <f t="shared" si="210"/>
        <v>0</v>
      </c>
      <c r="L466" s="36">
        <f t="shared" si="210"/>
        <v>5</v>
      </c>
      <c r="M466" s="185"/>
    </row>
    <row r="467" spans="1:13" ht="31.5">
      <c r="A467" s="18" t="s">
        <v>84</v>
      </c>
      <c r="B467" s="29">
        <v>906</v>
      </c>
      <c r="C467" s="16" t="s">
        <v>21</v>
      </c>
      <c r="D467" s="16" t="s">
        <v>33</v>
      </c>
      <c r="E467" s="16" t="s">
        <v>156</v>
      </c>
      <c r="F467" s="16" t="s">
        <v>85</v>
      </c>
      <c r="G467" s="36">
        <f t="shared" si="210"/>
        <v>5</v>
      </c>
      <c r="H467" s="36">
        <f t="shared" si="210"/>
        <v>5</v>
      </c>
      <c r="I467" s="36">
        <f t="shared" si="210"/>
        <v>5</v>
      </c>
      <c r="J467" s="37">
        <f t="shared" si="210"/>
        <v>0</v>
      </c>
      <c r="K467" s="37">
        <f t="shared" si="210"/>
        <v>0</v>
      </c>
      <c r="L467" s="36">
        <f t="shared" si="210"/>
        <v>5</v>
      </c>
      <c r="M467" s="185"/>
    </row>
    <row r="468" spans="1:13" ht="47.25">
      <c r="A468" s="18" t="s">
        <v>86</v>
      </c>
      <c r="B468" s="55">
        <v>906</v>
      </c>
      <c r="C468" s="56" t="s">
        <v>21</v>
      </c>
      <c r="D468" s="56" t="s">
        <v>33</v>
      </c>
      <c r="E468" s="56" t="s">
        <v>156</v>
      </c>
      <c r="F468" s="56" t="s">
        <v>87</v>
      </c>
      <c r="G468" s="53">
        <v>5</v>
      </c>
      <c r="H468" s="53">
        <f>G468</f>
        <v>5</v>
      </c>
      <c r="I468" s="36">
        <v>5</v>
      </c>
      <c r="J468" s="37">
        <v>0</v>
      </c>
      <c r="K468" s="37">
        <v>0</v>
      </c>
      <c r="L468" s="53">
        <f>G468</f>
        <v>5</v>
      </c>
      <c r="M468" s="186"/>
    </row>
    <row r="469" spans="1:13" ht="15.75">
      <c r="A469" s="35" t="s">
        <v>6</v>
      </c>
      <c r="B469" s="20">
        <v>906</v>
      </c>
      <c r="C469" s="13" t="s">
        <v>48</v>
      </c>
      <c r="D469" s="13"/>
      <c r="E469" s="13"/>
      <c r="F469" s="13"/>
      <c r="G469" s="33">
        <f aca="true" t="shared" si="211" ref="G469:L469">G470+G509+G591+G603</f>
        <v>267342.99999999994</v>
      </c>
      <c r="H469" s="33">
        <f t="shared" si="211"/>
        <v>267342.99999999994</v>
      </c>
      <c r="I469" s="33">
        <f t="shared" si="211"/>
        <v>270385.9</v>
      </c>
      <c r="J469" s="34">
        <f t="shared" si="211"/>
        <v>305131.8</v>
      </c>
      <c r="K469" s="34">
        <f t="shared" si="211"/>
        <v>308401.7</v>
      </c>
      <c r="L469" s="33">
        <f t="shared" si="211"/>
        <v>270385.85</v>
      </c>
      <c r="M469" s="33"/>
    </row>
    <row r="470" spans="1:13" ht="15.75">
      <c r="A470" s="35" t="s">
        <v>49</v>
      </c>
      <c r="B470" s="20">
        <v>906</v>
      </c>
      <c r="C470" s="13" t="s">
        <v>48</v>
      </c>
      <c r="D470" s="13" t="s">
        <v>21</v>
      </c>
      <c r="E470" s="13"/>
      <c r="F470" s="13"/>
      <c r="G470" s="33">
        <f aca="true" t="shared" si="212" ref="G470:L470">G471+G489</f>
        <v>89475.34999999999</v>
      </c>
      <c r="H470" s="33">
        <f t="shared" si="212"/>
        <v>89475.34999999999</v>
      </c>
      <c r="I470" s="33">
        <f t="shared" si="212"/>
        <v>95790.29999999999</v>
      </c>
      <c r="J470" s="34">
        <f t="shared" si="212"/>
        <v>104607.09999999999</v>
      </c>
      <c r="K470" s="34">
        <f t="shared" si="212"/>
        <v>104941.59999999999</v>
      </c>
      <c r="L470" s="33">
        <f t="shared" si="212"/>
        <v>95790.29999999999</v>
      </c>
      <c r="M470" s="33"/>
    </row>
    <row r="471" spans="1:13" ht="54.75" customHeight="1">
      <c r="A471" s="18" t="s">
        <v>356</v>
      </c>
      <c r="B471" s="29">
        <v>906</v>
      </c>
      <c r="C471" s="16" t="s">
        <v>48</v>
      </c>
      <c r="D471" s="16" t="s">
        <v>21</v>
      </c>
      <c r="E471" s="16" t="s">
        <v>357</v>
      </c>
      <c r="F471" s="16"/>
      <c r="G471" s="36">
        <f aca="true" t="shared" si="213" ref="G471:L471">G472+G476</f>
        <v>17783.25</v>
      </c>
      <c r="H471" s="36">
        <f t="shared" si="213"/>
        <v>17783.25</v>
      </c>
      <c r="I471" s="36">
        <f t="shared" si="213"/>
        <v>24098.2</v>
      </c>
      <c r="J471" s="37">
        <f t="shared" si="213"/>
        <v>32915</v>
      </c>
      <c r="K471" s="37">
        <f t="shared" si="213"/>
        <v>33249.5</v>
      </c>
      <c r="L471" s="36">
        <f t="shared" si="213"/>
        <v>24098.2</v>
      </c>
      <c r="M471" s="36"/>
    </row>
    <row r="472" spans="1:13" ht="47.25">
      <c r="A472" s="18" t="s">
        <v>358</v>
      </c>
      <c r="B472" s="29">
        <v>906</v>
      </c>
      <c r="C472" s="16" t="s">
        <v>48</v>
      </c>
      <c r="D472" s="16" t="s">
        <v>21</v>
      </c>
      <c r="E472" s="16" t="s">
        <v>359</v>
      </c>
      <c r="F472" s="16"/>
      <c r="G472" s="36">
        <f aca="true" t="shared" si="214" ref="G472:L474">G473</f>
        <v>5960.25</v>
      </c>
      <c r="H472" s="36">
        <f t="shared" si="214"/>
        <v>5960.25</v>
      </c>
      <c r="I472" s="36">
        <f t="shared" si="214"/>
        <v>17368.2</v>
      </c>
      <c r="J472" s="37">
        <f t="shared" si="214"/>
        <v>21975</v>
      </c>
      <c r="K472" s="37">
        <f t="shared" si="214"/>
        <v>23209.5</v>
      </c>
      <c r="L472" s="36">
        <f t="shared" si="214"/>
        <v>17368.2</v>
      </c>
      <c r="M472" s="174" t="s">
        <v>360</v>
      </c>
    </row>
    <row r="473" spans="1:13" ht="47.25">
      <c r="A473" s="18" t="s">
        <v>361</v>
      </c>
      <c r="B473" s="29">
        <v>906</v>
      </c>
      <c r="C473" s="16" t="s">
        <v>48</v>
      </c>
      <c r="D473" s="16" t="s">
        <v>21</v>
      </c>
      <c r="E473" s="16" t="s">
        <v>362</v>
      </c>
      <c r="F473" s="16"/>
      <c r="G473" s="36">
        <f t="shared" si="214"/>
        <v>5960.25</v>
      </c>
      <c r="H473" s="36">
        <f t="shared" si="214"/>
        <v>5960.25</v>
      </c>
      <c r="I473" s="36">
        <f t="shared" si="214"/>
        <v>17368.2</v>
      </c>
      <c r="J473" s="37">
        <f t="shared" si="214"/>
        <v>21975</v>
      </c>
      <c r="K473" s="37">
        <f t="shared" si="214"/>
        <v>23209.5</v>
      </c>
      <c r="L473" s="36">
        <f t="shared" si="214"/>
        <v>17368.2</v>
      </c>
      <c r="M473" s="175"/>
    </row>
    <row r="474" spans="1:13" ht="47.25">
      <c r="A474" s="18" t="s">
        <v>211</v>
      </c>
      <c r="B474" s="29">
        <v>906</v>
      </c>
      <c r="C474" s="16" t="s">
        <v>48</v>
      </c>
      <c r="D474" s="16" t="s">
        <v>21</v>
      </c>
      <c r="E474" s="16" t="s">
        <v>362</v>
      </c>
      <c r="F474" s="16" t="s">
        <v>212</v>
      </c>
      <c r="G474" s="36">
        <f>G475</f>
        <v>5960.25</v>
      </c>
      <c r="H474" s="36">
        <f t="shared" si="214"/>
        <v>5960.25</v>
      </c>
      <c r="I474" s="36">
        <f t="shared" si="214"/>
        <v>17368.2</v>
      </c>
      <c r="J474" s="37">
        <f t="shared" si="214"/>
        <v>21975</v>
      </c>
      <c r="K474" s="37">
        <f t="shared" si="214"/>
        <v>23209.5</v>
      </c>
      <c r="L474" s="36">
        <f t="shared" si="214"/>
        <v>17368.2</v>
      </c>
      <c r="M474" s="175"/>
    </row>
    <row r="475" spans="1:13" ht="15.75">
      <c r="A475" s="18" t="s">
        <v>213</v>
      </c>
      <c r="B475" s="29">
        <v>906</v>
      </c>
      <c r="C475" s="16" t="s">
        <v>48</v>
      </c>
      <c r="D475" s="16" t="s">
        <v>21</v>
      </c>
      <c r="E475" s="16" t="s">
        <v>362</v>
      </c>
      <c r="F475" s="16" t="s">
        <v>214</v>
      </c>
      <c r="G475" s="17">
        <v>5960.25</v>
      </c>
      <c r="H475" s="17">
        <f>G475</f>
        <v>5960.25</v>
      </c>
      <c r="I475" s="17">
        <v>17368.2</v>
      </c>
      <c r="J475" s="39">
        <v>21975</v>
      </c>
      <c r="K475" s="39">
        <v>23209.5</v>
      </c>
      <c r="L475" s="17">
        <v>17368.2</v>
      </c>
      <c r="M475" s="176"/>
    </row>
    <row r="476" spans="1:13" ht="47.25">
      <c r="A476" s="18" t="s">
        <v>363</v>
      </c>
      <c r="B476" s="29">
        <v>906</v>
      </c>
      <c r="C476" s="16" t="s">
        <v>48</v>
      </c>
      <c r="D476" s="16" t="s">
        <v>21</v>
      </c>
      <c r="E476" s="16" t="s">
        <v>364</v>
      </c>
      <c r="F476" s="16"/>
      <c r="G476" s="36">
        <f aca="true" t="shared" si="215" ref="G476:L476">G477+G480+G483+G486</f>
        <v>11823</v>
      </c>
      <c r="H476" s="36">
        <f t="shared" si="215"/>
        <v>11823</v>
      </c>
      <c r="I476" s="36">
        <f t="shared" si="215"/>
        <v>6730</v>
      </c>
      <c r="J476" s="37">
        <f t="shared" si="215"/>
        <v>10940</v>
      </c>
      <c r="K476" s="37">
        <f t="shared" si="215"/>
        <v>10040</v>
      </c>
      <c r="L476" s="36">
        <f t="shared" si="215"/>
        <v>6730</v>
      </c>
      <c r="M476" s="175" t="s">
        <v>365</v>
      </c>
    </row>
    <row r="477" spans="1:13" ht="47.25" hidden="1">
      <c r="A477" s="18" t="s">
        <v>218</v>
      </c>
      <c r="B477" s="29">
        <v>906</v>
      </c>
      <c r="C477" s="16" t="s">
        <v>48</v>
      </c>
      <c r="D477" s="16" t="s">
        <v>21</v>
      </c>
      <c r="E477" s="16" t="s">
        <v>366</v>
      </c>
      <c r="F477" s="16"/>
      <c r="G477" s="36">
        <f aca="true" t="shared" si="216" ref="G477:L478">G478</f>
        <v>0</v>
      </c>
      <c r="H477" s="36">
        <f t="shared" si="216"/>
        <v>0</v>
      </c>
      <c r="I477" s="36">
        <f t="shared" si="216"/>
        <v>0</v>
      </c>
      <c r="J477" s="37">
        <f t="shared" si="216"/>
        <v>2500</v>
      </c>
      <c r="K477" s="37">
        <f t="shared" si="216"/>
        <v>1200</v>
      </c>
      <c r="L477" s="36">
        <f t="shared" si="216"/>
        <v>0</v>
      </c>
      <c r="M477" s="175"/>
    </row>
    <row r="478" spans="1:13" ht="47.25" hidden="1">
      <c r="A478" s="18" t="s">
        <v>211</v>
      </c>
      <c r="B478" s="29">
        <v>906</v>
      </c>
      <c r="C478" s="16" t="s">
        <v>48</v>
      </c>
      <c r="D478" s="16" t="s">
        <v>21</v>
      </c>
      <c r="E478" s="16" t="s">
        <v>366</v>
      </c>
      <c r="F478" s="16" t="s">
        <v>212</v>
      </c>
      <c r="G478" s="36">
        <f t="shared" si="216"/>
        <v>0</v>
      </c>
      <c r="H478" s="36">
        <f t="shared" si="216"/>
        <v>0</v>
      </c>
      <c r="I478" s="36">
        <f t="shared" si="216"/>
        <v>0</v>
      </c>
      <c r="J478" s="37">
        <f t="shared" si="216"/>
        <v>2500</v>
      </c>
      <c r="K478" s="37">
        <f t="shared" si="216"/>
        <v>1200</v>
      </c>
      <c r="L478" s="36">
        <f t="shared" si="216"/>
        <v>0</v>
      </c>
      <c r="M478" s="175"/>
    </row>
    <row r="479" spans="1:13" ht="15.75" hidden="1">
      <c r="A479" s="18" t="s">
        <v>213</v>
      </c>
      <c r="B479" s="29">
        <v>906</v>
      </c>
      <c r="C479" s="16" t="s">
        <v>48</v>
      </c>
      <c r="D479" s="16" t="s">
        <v>21</v>
      </c>
      <c r="E479" s="16" t="s">
        <v>366</v>
      </c>
      <c r="F479" s="16" t="s">
        <v>214</v>
      </c>
      <c r="G479" s="36">
        <v>0</v>
      </c>
      <c r="H479" s="36">
        <f>G479</f>
        <v>0</v>
      </c>
      <c r="I479" s="36">
        <v>0</v>
      </c>
      <c r="J479" s="37">
        <v>2500</v>
      </c>
      <c r="K479" s="37">
        <v>1200</v>
      </c>
      <c r="L479" s="36">
        <v>0</v>
      </c>
      <c r="M479" s="175"/>
    </row>
    <row r="480" spans="1:13" ht="31.5" hidden="1">
      <c r="A480" s="18" t="s">
        <v>220</v>
      </c>
      <c r="B480" s="29">
        <v>906</v>
      </c>
      <c r="C480" s="16" t="s">
        <v>48</v>
      </c>
      <c r="D480" s="16" t="s">
        <v>21</v>
      </c>
      <c r="E480" s="16" t="s">
        <v>367</v>
      </c>
      <c r="F480" s="16"/>
      <c r="G480" s="36">
        <f aca="true" t="shared" si="217" ref="G480:L481">G481</f>
        <v>0</v>
      </c>
      <c r="H480" s="36">
        <f t="shared" si="217"/>
        <v>0</v>
      </c>
      <c r="I480" s="36">
        <f t="shared" si="217"/>
        <v>0</v>
      </c>
      <c r="J480" s="37">
        <f t="shared" si="217"/>
        <v>700</v>
      </c>
      <c r="K480" s="37">
        <f t="shared" si="217"/>
        <v>1100</v>
      </c>
      <c r="L480" s="36">
        <f t="shared" si="217"/>
        <v>0</v>
      </c>
      <c r="M480" s="175"/>
    </row>
    <row r="481" spans="1:13" ht="47.25" hidden="1">
      <c r="A481" s="18" t="s">
        <v>211</v>
      </c>
      <c r="B481" s="29">
        <v>906</v>
      </c>
      <c r="C481" s="16" t="s">
        <v>48</v>
      </c>
      <c r="D481" s="16" t="s">
        <v>21</v>
      </c>
      <c r="E481" s="16" t="s">
        <v>367</v>
      </c>
      <c r="F481" s="16" t="s">
        <v>212</v>
      </c>
      <c r="G481" s="36">
        <f t="shared" si="217"/>
        <v>0</v>
      </c>
      <c r="H481" s="36">
        <f t="shared" si="217"/>
        <v>0</v>
      </c>
      <c r="I481" s="36">
        <f t="shared" si="217"/>
        <v>0</v>
      </c>
      <c r="J481" s="37">
        <f t="shared" si="217"/>
        <v>700</v>
      </c>
      <c r="K481" s="37">
        <f t="shared" si="217"/>
        <v>1100</v>
      </c>
      <c r="L481" s="36">
        <f t="shared" si="217"/>
        <v>0</v>
      </c>
      <c r="M481" s="175"/>
    </row>
    <row r="482" spans="1:13" ht="15.75" hidden="1">
      <c r="A482" s="18" t="s">
        <v>213</v>
      </c>
      <c r="B482" s="29">
        <v>906</v>
      </c>
      <c r="C482" s="16" t="s">
        <v>48</v>
      </c>
      <c r="D482" s="16" t="s">
        <v>21</v>
      </c>
      <c r="E482" s="16" t="s">
        <v>367</v>
      </c>
      <c r="F482" s="16" t="s">
        <v>214</v>
      </c>
      <c r="G482" s="36">
        <v>0</v>
      </c>
      <c r="H482" s="36">
        <f>G482</f>
        <v>0</v>
      </c>
      <c r="I482" s="36">
        <v>0</v>
      </c>
      <c r="J482" s="37">
        <v>700</v>
      </c>
      <c r="K482" s="37">
        <v>1100</v>
      </c>
      <c r="L482" s="36">
        <v>0</v>
      </c>
      <c r="M482" s="175"/>
    </row>
    <row r="483" spans="1:13" ht="47.25">
      <c r="A483" s="18" t="s">
        <v>368</v>
      </c>
      <c r="B483" s="29">
        <v>906</v>
      </c>
      <c r="C483" s="16" t="s">
        <v>48</v>
      </c>
      <c r="D483" s="16" t="s">
        <v>21</v>
      </c>
      <c r="E483" s="16" t="s">
        <v>369</v>
      </c>
      <c r="F483" s="16"/>
      <c r="G483" s="36">
        <f aca="true" t="shared" si="218" ref="G483:L483">G484</f>
        <v>11823</v>
      </c>
      <c r="H483" s="36">
        <f t="shared" si="218"/>
        <v>11823</v>
      </c>
      <c r="I483" s="36">
        <f t="shared" si="218"/>
        <v>6730</v>
      </c>
      <c r="J483" s="37">
        <f t="shared" si="218"/>
        <v>6730</v>
      </c>
      <c r="K483" s="37">
        <f t="shared" si="218"/>
        <v>6730</v>
      </c>
      <c r="L483" s="36">
        <f t="shared" si="218"/>
        <v>6730</v>
      </c>
      <c r="M483" s="175"/>
    </row>
    <row r="484" spans="1:13" ht="47.25">
      <c r="A484" s="18" t="s">
        <v>211</v>
      </c>
      <c r="B484" s="29">
        <v>906</v>
      </c>
      <c r="C484" s="16" t="s">
        <v>48</v>
      </c>
      <c r="D484" s="16" t="s">
        <v>21</v>
      </c>
      <c r="E484" s="16" t="s">
        <v>369</v>
      </c>
      <c r="F484" s="16" t="s">
        <v>212</v>
      </c>
      <c r="G484" s="36">
        <f aca="true" t="shared" si="219" ref="G484:L484">G485</f>
        <v>11823</v>
      </c>
      <c r="H484" s="36">
        <f t="shared" si="219"/>
        <v>11823</v>
      </c>
      <c r="I484" s="36">
        <f t="shared" si="219"/>
        <v>6730</v>
      </c>
      <c r="J484" s="37">
        <f t="shared" si="219"/>
        <v>6730</v>
      </c>
      <c r="K484" s="37">
        <f t="shared" si="219"/>
        <v>6730</v>
      </c>
      <c r="L484" s="36">
        <f t="shared" si="219"/>
        <v>6730</v>
      </c>
      <c r="M484" s="175"/>
    </row>
    <row r="485" spans="1:13" ht="15.75">
      <c r="A485" s="18" t="s">
        <v>213</v>
      </c>
      <c r="B485" s="29">
        <v>906</v>
      </c>
      <c r="C485" s="16" t="s">
        <v>48</v>
      </c>
      <c r="D485" s="16" t="s">
        <v>21</v>
      </c>
      <c r="E485" s="16" t="s">
        <v>369</v>
      </c>
      <c r="F485" s="16" t="s">
        <v>214</v>
      </c>
      <c r="G485" s="17">
        <v>11823</v>
      </c>
      <c r="H485" s="17">
        <f>G485</f>
        <v>11823</v>
      </c>
      <c r="I485" s="17">
        <v>6730</v>
      </c>
      <c r="J485" s="39">
        <v>6730</v>
      </c>
      <c r="K485" s="39">
        <v>6730</v>
      </c>
      <c r="L485" s="17">
        <v>6730</v>
      </c>
      <c r="M485" s="175"/>
    </row>
    <row r="486" spans="1:13" ht="31.5" hidden="1">
      <c r="A486" s="18" t="s">
        <v>224</v>
      </c>
      <c r="B486" s="29">
        <v>906</v>
      </c>
      <c r="C486" s="16" t="s">
        <v>48</v>
      </c>
      <c r="D486" s="16" t="s">
        <v>21</v>
      </c>
      <c r="E486" s="16" t="s">
        <v>370</v>
      </c>
      <c r="F486" s="16"/>
      <c r="G486" s="36">
        <f aca="true" t="shared" si="220" ref="G486:L486">G487</f>
        <v>0</v>
      </c>
      <c r="H486" s="36">
        <f t="shared" si="220"/>
        <v>0</v>
      </c>
      <c r="I486" s="36">
        <f t="shared" si="220"/>
        <v>0</v>
      </c>
      <c r="J486" s="37">
        <f t="shared" si="220"/>
        <v>1010</v>
      </c>
      <c r="K486" s="37">
        <f t="shared" si="220"/>
        <v>1010</v>
      </c>
      <c r="L486" s="36">
        <f t="shared" si="220"/>
        <v>0</v>
      </c>
      <c r="M486" s="175"/>
    </row>
    <row r="487" spans="1:13" ht="47.25" hidden="1">
      <c r="A487" s="18" t="s">
        <v>211</v>
      </c>
      <c r="B487" s="29">
        <v>906</v>
      </c>
      <c r="C487" s="16" t="s">
        <v>48</v>
      </c>
      <c r="D487" s="16" t="s">
        <v>21</v>
      </c>
      <c r="E487" s="16" t="s">
        <v>370</v>
      </c>
      <c r="F487" s="16" t="s">
        <v>212</v>
      </c>
      <c r="G487" s="36">
        <f aca="true" t="shared" si="221" ref="G487:L487">G488</f>
        <v>0</v>
      </c>
      <c r="H487" s="36">
        <f t="shared" si="221"/>
        <v>0</v>
      </c>
      <c r="I487" s="36">
        <f t="shared" si="221"/>
        <v>0</v>
      </c>
      <c r="J487" s="37">
        <f t="shared" si="221"/>
        <v>1010</v>
      </c>
      <c r="K487" s="37">
        <f t="shared" si="221"/>
        <v>1010</v>
      </c>
      <c r="L487" s="36">
        <f t="shared" si="221"/>
        <v>0</v>
      </c>
      <c r="M487" s="175"/>
    </row>
    <row r="488" spans="1:13" ht="15.75" hidden="1">
      <c r="A488" s="18" t="s">
        <v>213</v>
      </c>
      <c r="B488" s="29">
        <v>906</v>
      </c>
      <c r="C488" s="16" t="s">
        <v>48</v>
      </c>
      <c r="D488" s="16" t="s">
        <v>21</v>
      </c>
      <c r="E488" s="16" t="s">
        <v>370</v>
      </c>
      <c r="F488" s="16" t="s">
        <v>214</v>
      </c>
      <c r="G488" s="36">
        <v>0</v>
      </c>
      <c r="H488" s="36">
        <f>G488</f>
        <v>0</v>
      </c>
      <c r="I488" s="36">
        <v>0</v>
      </c>
      <c r="J488" s="37">
        <v>1010</v>
      </c>
      <c r="K488" s="37">
        <v>1010</v>
      </c>
      <c r="L488" s="36">
        <v>0</v>
      </c>
      <c r="M488" s="176"/>
    </row>
    <row r="489" spans="1:13" ht="15.75">
      <c r="A489" s="18" t="s">
        <v>73</v>
      </c>
      <c r="B489" s="29">
        <v>906</v>
      </c>
      <c r="C489" s="16" t="s">
        <v>48</v>
      </c>
      <c r="D489" s="16" t="s">
        <v>21</v>
      </c>
      <c r="E489" s="16" t="s">
        <v>74</v>
      </c>
      <c r="F489" s="16"/>
      <c r="G489" s="36">
        <f aca="true" t="shared" si="222" ref="G489:L489">G490</f>
        <v>71692.09999999999</v>
      </c>
      <c r="H489" s="36">
        <f t="shared" si="222"/>
        <v>71692.09999999999</v>
      </c>
      <c r="I489" s="36">
        <f t="shared" si="222"/>
        <v>71692.09999999999</v>
      </c>
      <c r="J489" s="37">
        <f t="shared" si="222"/>
        <v>71692.09999999999</v>
      </c>
      <c r="K489" s="37">
        <f t="shared" si="222"/>
        <v>71692.09999999999</v>
      </c>
      <c r="L489" s="36">
        <f t="shared" si="222"/>
        <v>71692.09999999999</v>
      </c>
      <c r="M489" s="36"/>
    </row>
    <row r="490" spans="1:13" ht="37.5" customHeight="1">
      <c r="A490" s="18" t="s">
        <v>131</v>
      </c>
      <c r="B490" s="29">
        <v>906</v>
      </c>
      <c r="C490" s="16" t="s">
        <v>48</v>
      </c>
      <c r="D490" s="16" t="s">
        <v>21</v>
      </c>
      <c r="E490" s="16" t="s">
        <v>132</v>
      </c>
      <c r="F490" s="16"/>
      <c r="G490" s="36">
        <f aca="true" t="shared" si="223" ref="G490:L490">G491+G494+G497+G500+G503+G506</f>
        <v>71692.09999999999</v>
      </c>
      <c r="H490" s="36">
        <f t="shared" si="223"/>
        <v>71692.09999999999</v>
      </c>
      <c r="I490" s="36">
        <f t="shared" si="223"/>
        <v>71692.09999999999</v>
      </c>
      <c r="J490" s="37">
        <f t="shared" si="223"/>
        <v>71692.09999999999</v>
      </c>
      <c r="K490" s="37">
        <f t="shared" si="223"/>
        <v>71692.09999999999</v>
      </c>
      <c r="L490" s="36">
        <f t="shared" si="223"/>
        <v>71692.09999999999</v>
      </c>
      <c r="M490" s="36"/>
    </row>
    <row r="491" spans="1:13" ht="31.5" hidden="1">
      <c r="A491" s="18" t="s">
        <v>371</v>
      </c>
      <c r="B491" s="29">
        <v>906</v>
      </c>
      <c r="C491" s="16" t="s">
        <v>48</v>
      </c>
      <c r="D491" s="16" t="s">
        <v>21</v>
      </c>
      <c r="E491" s="16" t="s">
        <v>372</v>
      </c>
      <c r="F491" s="16"/>
      <c r="G491" s="36">
        <f aca="true" t="shared" si="224" ref="G491:L492">G492</f>
        <v>0</v>
      </c>
      <c r="H491" s="36">
        <f t="shared" si="224"/>
        <v>0</v>
      </c>
      <c r="I491" s="36">
        <f t="shared" si="224"/>
        <v>0</v>
      </c>
      <c r="J491" s="37">
        <f t="shared" si="224"/>
        <v>0</v>
      </c>
      <c r="K491" s="37">
        <f t="shared" si="224"/>
        <v>0</v>
      </c>
      <c r="L491" s="36">
        <f t="shared" si="224"/>
        <v>0</v>
      </c>
      <c r="M491" s="36"/>
    </row>
    <row r="492" spans="1:13" ht="47.25" hidden="1">
      <c r="A492" s="18" t="s">
        <v>211</v>
      </c>
      <c r="B492" s="29">
        <v>906</v>
      </c>
      <c r="C492" s="16" t="s">
        <v>48</v>
      </c>
      <c r="D492" s="16" t="s">
        <v>21</v>
      </c>
      <c r="E492" s="16" t="s">
        <v>372</v>
      </c>
      <c r="F492" s="16" t="s">
        <v>212</v>
      </c>
      <c r="G492" s="36">
        <f t="shared" si="224"/>
        <v>0</v>
      </c>
      <c r="H492" s="36">
        <f t="shared" si="224"/>
        <v>0</v>
      </c>
      <c r="I492" s="36">
        <f t="shared" si="224"/>
        <v>0</v>
      </c>
      <c r="J492" s="37">
        <f t="shared" si="224"/>
        <v>0</v>
      </c>
      <c r="K492" s="37">
        <f t="shared" si="224"/>
        <v>0</v>
      </c>
      <c r="L492" s="36">
        <f t="shared" si="224"/>
        <v>0</v>
      </c>
      <c r="M492" s="36"/>
    </row>
    <row r="493" spans="1:13" ht="47.25" hidden="1">
      <c r="A493" s="18" t="s">
        <v>213</v>
      </c>
      <c r="B493" s="29">
        <v>906</v>
      </c>
      <c r="C493" s="16" t="s">
        <v>48</v>
      </c>
      <c r="D493" s="16" t="s">
        <v>21</v>
      </c>
      <c r="E493" s="16" t="s">
        <v>372</v>
      </c>
      <c r="F493" s="16" t="s">
        <v>214</v>
      </c>
      <c r="G493" s="36">
        <v>0</v>
      </c>
      <c r="H493" s="36">
        <f>G493</f>
        <v>0</v>
      </c>
      <c r="I493" s="36">
        <f>G493</f>
        <v>0</v>
      </c>
      <c r="J493" s="45">
        <f>I493</f>
        <v>0</v>
      </c>
      <c r="K493" s="45">
        <f>J493</f>
        <v>0</v>
      </c>
      <c r="L493" s="36">
        <f>I493</f>
        <v>0</v>
      </c>
      <c r="M493" s="36" t="s">
        <v>138</v>
      </c>
    </row>
    <row r="494" spans="1:13" ht="88.5" customHeight="1">
      <c r="A494" s="15" t="s">
        <v>229</v>
      </c>
      <c r="B494" s="29">
        <v>906</v>
      </c>
      <c r="C494" s="16" t="s">
        <v>48</v>
      </c>
      <c r="D494" s="16" t="s">
        <v>21</v>
      </c>
      <c r="E494" s="16" t="s">
        <v>230</v>
      </c>
      <c r="F494" s="16"/>
      <c r="G494" s="36">
        <f aca="true" t="shared" si="225" ref="G494:L495">G495</f>
        <v>416.2</v>
      </c>
      <c r="H494" s="36">
        <f t="shared" si="225"/>
        <v>416.2</v>
      </c>
      <c r="I494" s="36">
        <f t="shared" si="225"/>
        <v>416.2</v>
      </c>
      <c r="J494" s="37">
        <f t="shared" si="225"/>
        <v>416.2</v>
      </c>
      <c r="K494" s="37">
        <f t="shared" si="225"/>
        <v>416.2</v>
      </c>
      <c r="L494" s="36">
        <f t="shared" si="225"/>
        <v>416.2</v>
      </c>
      <c r="M494" s="36"/>
    </row>
    <row r="495" spans="1:13" ht="51" customHeight="1">
      <c r="A495" s="18" t="s">
        <v>211</v>
      </c>
      <c r="B495" s="29">
        <v>906</v>
      </c>
      <c r="C495" s="16" t="s">
        <v>48</v>
      </c>
      <c r="D495" s="16" t="s">
        <v>21</v>
      </c>
      <c r="E495" s="16" t="s">
        <v>230</v>
      </c>
      <c r="F495" s="16" t="s">
        <v>212</v>
      </c>
      <c r="G495" s="36">
        <f t="shared" si="225"/>
        <v>416.2</v>
      </c>
      <c r="H495" s="36">
        <f t="shared" si="225"/>
        <v>416.2</v>
      </c>
      <c r="I495" s="36">
        <f t="shared" si="225"/>
        <v>416.2</v>
      </c>
      <c r="J495" s="37">
        <f t="shared" si="225"/>
        <v>416.2</v>
      </c>
      <c r="K495" s="37">
        <f t="shared" si="225"/>
        <v>416.2</v>
      </c>
      <c r="L495" s="36">
        <f t="shared" si="225"/>
        <v>416.2</v>
      </c>
      <c r="M495" s="36"/>
    </row>
    <row r="496" spans="1:13" ht="19.5" customHeight="1">
      <c r="A496" s="18" t="s">
        <v>213</v>
      </c>
      <c r="B496" s="29">
        <v>906</v>
      </c>
      <c r="C496" s="16" t="s">
        <v>48</v>
      </c>
      <c r="D496" s="16" t="s">
        <v>21</v>
      </c>
      <c r="E496" s="16" t="s">
        <v>230</v>
      </c>
      <c r="F496" s="16" t="s">
        <v>214</v>
      </c>
      <c r="G496" s="36">
        <v>416.2</v>
      </c>
      <c r="H496" s="36">
        <f>G496</f>
        <v>416.2</v>
      </c>
      <c r="I496" s="36">
        <v>416.2</v>
      </c>
      <c r="J496" s="45">
        <f>I496</f>
        <v>416.2</v>
      </c>
      <c r="K496" s="45">
        <f>J496</f>
        <v>416.2</v>
      </c>
      <c r="L496" s="36">
        <f>I496</f>
        <v>416.2</v>
      </c>
      <c r="M496" s="36" t="s">
        <v>138</v>
      </c>
    </row>
    <row r="497" spans="1:13" ht="85.5" customHeight="1">
      <c r="A497" s="15" t="s">
        <v>373</v>
      </c>
      <c r="B497" s="29">
        <v>906</v>
      </c>
      <c r="C497" s="16" t="s">
        <v>48</v>
      </c>
      <c r="D497" s="16" t="s">
        <v>21</v>
      </c>
      <c r="E497" s="16" t="s">
        <v>232</v>
      </c>
      <c r="F497" s="16"/>
      <c r="G497" s="36">
        <f aca="true" t="shared" si="226" ref="G497:L498">G498</f>
        <v>1900</v>
      </c>
      <c r="H497" s="36">
        <f t="shared" si="226"/>
        <v>1900</v>
      </c>
      <c r="I497" s="36">
        <f t="shared" si="226"/>
        <v>1900</v>
      </c>
      <c r="J497" s="37">
        <f t="shared" si="226"/>
        <v>1900</v>
      </c>
      <c r="K497" s="37">
        <f t="shared" si="226"/>
        <v>1900</v>
      </c>
      <c r="L497" s="36">
        <f t="shared" si="226"/>
        <v>1900</v>
      </c>
      <c r="M497" s="36"/>
    </row>
    <row r="498" spans="1:13" ht="47.25">
      <c r="A498" s="18" t="s">
        <v>211</v>
      </c>
      <c r="B498" s="29">
        <v>906</v>
      </c>
      <c r="C498" s="16" t="s">
        <v>48</v>
      </c>
      <c r="D498" s="16" t="s">
        <v>21</v>
      </c>
      <c r="E498" s="16" t="s">
        <v>232</v>
      </c>
      <c r="F498" s="16" t="s">
        <v>212</v>
      </c>
      <c r="G498" s="36">
        <f t="shared" si="226"/>
        <v>1900</v>
      </c>
      <c r="H498" s="36">
        <f t="shared" si="226"/>
        <v>1900</v>
      </c>
      <c r="I498" s="36">
        <f t="shared" si="226"/>
        <v>1900</v>
      </c>
      <c r="J498" s="37">
        <f t="shared" si="226"/>
        <v>1900</v>
      </c>
      <c r="K498" s="37">
        <f t="shared" si="226"/>
        <v>1900</v>
      </c>
      <c r="L498" s="36">
        <f t="shared" si="226"/>
        <v>1900</v>
      </c>
      <c r="M498" s="36"/>
    </row>
    <row r="499" spans="1:13" ht="47.25">
      <c r="A499" s="18" t="s">
        <v>213</v>
      </c>
      <c r="B499" s="29">
        <v>906</v>
      </c>
      <c r="C499" s="16" t="s">
        <v>48</v>
      </c>
      <c r="D499" s="16" t="s">
        <v>21</v>
      </c>
      <c r="E499" s="16" t="s">
        <v>232</v>
      </c>
      <c r="F499" s="16" t="s">
        <v>214</v>
      </c>
      <c r="G499" s="36">
        <v>1900</v>
      </c>
      <c r="H499" s="36">
        <f>G499</f>
        <v>1900</v>
      </c>
      <c r="I499" s="36">
        <v>1900</v>
      </c>
      <c r="J499" s="45">
        <f>I499</f>
        <v>1900</v>
      </c>
      <c r="K499" s="45">
        <f>J499</f>
        <v>1900</v>
      </c>
      <c r="L499" s="36">
        <f>I499</f>
        <v>1900</v>
      </c>
      <c r="M499" s="36" t="s">
        <v>138</v>
      </c>
    </row>
    <row r="500" spans="1:13" ht="63">
      <c r="A500" s="15" t="s">
        <v>374</v>
      </c>
      <c r="B500" s="29">
        <v>906</v>
      </c>
      <c r="C500" s="16" t="s">
        <v>48</v>
      </c>
      <c r="D500" s="16" t="s">
        <v>21</v>
      </c>
      <c r="E500" s="16" t="s">
        <v>375</v>
      </c>
      <c r="F500" s="16"/>
      <c r="G500" s="36">
        <f aca="true" t="shared" si="227" ref="G500:L501">G501</f>
        <v>66162.2</v>
      </c>
      <c r="H500" s="36">
        <f t="shared" si="227"/>
        <v>66162.2</v>
      </c>
      <c r="I500" s="36">
        <f t="shared" si="227"/>
        <v>66162.2</v>
      </c>
      <c r="J500" s="37">
        <f t="shared" si="227"/>
        <v>66162.2</v>
      </c>
      <c r="K500" s="37">
        <f t="shared" si="227"/>
        <v>66162.2</v>
      </c>
      <c r="L500" s="36">
        <f t="shared" si="227"/>
        <v>66162.2</v>
      </c>
      <c r="M500" s="36"/>
    </row>
    <row r="501" spans="1:13" ht="47.25">
      <c r="A501" s="18" t="s">
        <v>211</v>
      </c>
      <c r="B501" s="29">
        <v>906</v>
      </c>
      <c r="C501" s="16" t="s">
        <v>48</v>
      </c>
      <c r="D501" s="16" t="s">
        <v>21</v>
      </c>
      <c r="E501" s="16" t="s">
        <v>375</v>
      </c>
      <c r="F501" s="16" t="s">
        <v>212</v>
      </c>
      <c r="G501" s="36">
        <f t="shared" si="227"/>
        <v>66162.2</v>
      </c>
      <c r="H501" s="36">
        <f t="shared" si="227"/>
        <v>66162.2</v>
      </c>
      <c r="I501" s="36">
        <f t="shared" si="227"/>
        <v>66162.2</v>
      </c>
      <c r="J501" s="37">
        <f t="shared" si="227"/>
        <v>66162.2</v>
      </c>
      <c r="K501" s="37">
        <f t="shared" si="227"/>
        <v>66162.2</v>
      </c>
      <c r="L501" s="36">
        <f t="shared" si="227"/>
        <v>66162.2</v>
      </c>
      <c r="M501" s="36"/>
    </row>
    <row r="502" spans="1:13" ht="15.75">
      <c r="A502" s="18" t="s">
        <v>213</v>
      </c>
      <c r="B502" s="29">
        <v>906</v>
      </c>
      <c r="C502" s="16" t="s">
        <v>48</v>
      </c>
      <c r="D502" s="16" t="s">
        <v>21</v>
      </c>
      <c r="E502" s="16" t="s">
        <v>375</v>
      </c>
      <c r="F502" s="16" t="s">
        <v>214</v>
      </c>
      <c r="G502" s="17">
        <v>66162.2</v>
      </c>
      <c r="H502" s="17">
        <f>G502</f>
        <v>66162.2</v>
      </c>
      <c r="I502" s="17">
        <v>66162.2</v>
      </c>
      <c r="J502" s="47">
        <f>I502</f>
        <v>66162.2</v>
      </c>
      <c r="K502" s="47">
        <f>J502</f>
        <v>66162.2</v>
      </c>
      <c r="L502" s="17">
        <f>I502</f>
        <v>66162.2</v>
      </c>
      <c r="M502" s="17" t="s">
        <v>138</v>
      </c>
    </row>
    <row r="503" spans="1:13" ht="110.25">
      <c r="A503" s="65" t="s">
        <v>233</v>
      </c>
      <c r="B503" s="55">
        <v>906</v>
      </c>
      <c r="C503" s="56" t="s">
        <v>48</v>
      </c>
      <c r="D503" s="56" t="s">
        <v>21</v>
      </c>
      <c r="E503" s="56" t="s">
        <v>234</v>
      </c>
      <c r="F503" s="56"/>
      <c r="G503" s="36">
        <f aca="true" t="shared" si="228" ref="G503:L504">G504</f>
        <v>2937.2</v>
      </c>
      <c r="H503" s="36">
        <f t="shared" si="228"/>
        <v>2937.2</v>
      </c>
      <c r="I503" s="36">
        <f t="shared" si="228"/>
        <v>2937.2</v>
      </c>
      <c r="J503" s="37">
        <f t="shared" si="228"/>
        <v>2937.2</v>
      </c>
      <c r="K503" s="37">
        <f t="shared" si="228"/>
        <v>2937.2</v>
      </c>
      <c r="L503" s="36">
        <f t="shared" si="228"/>
        <v>2937.2</v>
      </c>
      <c r="M503" s="36"/>
    </row>
    <row r="504" spans="1:13" ht="47.25">
      <c r="A504" s="18" t="s">
        <v>211</v>
      </c>
      <c r="B504" s="29">
        <v>906</v>
      </c>
      <c r="C504" s="16" t="s">
        <v>48</v>
      </c>
      <c r="D504" s="16" t="s">
        <v>21</v>
      </c>
      <c r="E504" s="16" t="s">
        <v>234</v>
      </c>
      <c r="F504" s="16" t="s">
        <v>212</v>
      </c>
      <c r="G504" s="36">
        <f t="shared" si="228"/>
        <v>2937.2</v>
      </c>
      <c r="H504" s="36">
        <f t="shared" si="228"/>
        <v>2937.2</v>
      </c>
      <c r="I504" s="36">
        <f t="shared" si="228"/>
        <v>2937.2</v>
      </c>
      <c r="J504" s="37">
        <f t="shared" si="228"/>
        <v>2937.2</v>
      </c>
      <c r="K504" s="37">
        <f t="shared" si="228"/>
        <v>2937.2</v>
      </c>
      <c r="L504" s="36">
        <f t="shared" si="228"/>
        <v>2937.2</v>
      </c>
      <c r="M504" s="36"/>
    </row>
    <row r="505" spans="1:13" ht="15.75">
      <c r="A505" s="18" t="s">
        <v>213</v>
      </c>
      <c r="B505" s="29">
        <v>906</v>
      </c>
      <c r="C505" s="16" t="s">
        <v>48</v>
      </c>
      <c r="D505" s="16" t="s">
        <v>21</v>
      </c>
      <c r="E505" s="16" t="s">
        <v>234</v>
      </c>
      <c r="F505" s="16" t="s">
        <v>214</v>
      </c>
      <c r="G505" s="17">
        <v>2937.2</v>
      </c>
      <c r="H505" s="17">
        <f>G505</f>
        <v>2937.2</v>
      </c>
      <c r="I505" s="17">
        <v>2937.2</v>
      </c>
      <c r="J505" s="47">
        <f>I505</f>
        <v>2937.2</v>
      </c>
      <c r="K505" s="47">
        <f>J505</f>
        <v>2937.2</v>
      </c>
      <c r="L505" s="17">
        <f>G505</f>
        <v>2937.2</v>
      </c>
      <c r="M505" s="17" t="s">
        <v>138</v>
      </c>
    </row>
    <row r="506" spans="1:13" ht="157.5">
      <c r="A506" s="18" t="s">
        <v>376</v>
      </c>
      <c r="B506" s="29">
        <v>906</v>
      </c>
      <c r="C506" s="16" t="s">
        <v>48</v>
      </c>
      <c r="D506" s="16" t="s">
        <v>21</v>
      </c>
      <c r="E506" s="16" t="s">
        <v>377</v>
      </c>
      <c r="F506" s="16"/>
      <c r="G506" s="36">
        <f aca="true" t="shared" si="229" ref="G506:K507">G507</f>
        <v>276.5</v>
      </c>
      <c r="H506" s="17">
        <f t="shared" si="229"/>
        <v>276.5</v>
      </c>
      <c r="I506" s="17">
        <f t="shared" si="229"/>
        <v>276.5</v>
      </c>
      <c r="J506" s="39">
        <f t="shared" si="229"/>
        <v>276.5</v>
      </c>
      <c r="K506" s="39">
        <f t="shared" si="229"/>
        <v>276.5</v>
      </c>
      <c r="L506" s="17">
        <f>L507</f>
        <v>276.5</v>
      </c>
      <c r="M506" s="17"/>
    </row>
    <row r="507" spans="1:13" ht="47.25">
      <c r="A507" s="18" t="s">
        <v>211</v>
      </c>
      <c r="B507" s="29">
        <v>906</v>
      </c>
      <c r="C507" s="16" t="s">
        <v>48</v>
      </c>
      <c r="D507" s="16" t="s">
        <v>21</v>
      </c>
      <c r="E507" s="16" t="s">
        <v>377</v>
      </c>
      <c r="F507" s="16" t="s">
        <v>212</v>
      </c>
      <c r="G507" s="36">
        <f t="shared" si="229"/>
        <v>276.5</v>
      </c>
      <c r="H507" s="17">
        <f t="shared" si="229"/>
        <v>276.5</v>
      </c>
      <c r="I507" s="17">
        <f t="shared" si="229"/>
        <v>276.5</v>
      </c>
      <c r="J507" s="39">
        <f t="shared" si="229"/>
        <v>276.5</v>
      </c>
      <c r="K507" s="39">
        <f t="shared" si="229"/>
        <v>276.5</v>
      </c>
      <c r="L507" s="17">
        <f>L508</f>
        <v>276.5</v>
      </c>
      <c r="M507" s="17"/>
    </row>
    <row r="508" spans="1:13" ht="15.75">
      <c r="A508" s="18" t="s">
        <v>213</v>
      </c>
      <c r="B508" s="29">
        <v>906</v>
      </c>
      <c r="C508" s="16" t="s">
        <v>48</v>
      </c>
      <c r="D508" s="16" t="s">
        <v>21</v>
      </c>
      <c r="E508" s="16" t="s">
        <v>377</v>
      </c>
      <c r="F508" s="16" t="s">
        <v>214</v>
      </c>
      <c r="G508" s="36">
        <v>276.5</v>
      </c>
      <c r="H508" s="17">
        <f>G508</f>
        <v>276.5</v>
      </c>
      <c r="I508" s="17">
        <v>276.5</v>
      </c>
      <c r="J508" s="47">
        <f>I508</f>
        <v>276.5</v>
      </c>
      <c r="K508" s="47">
        <f>J508</f>
        <v>276.5</v>
      </c>
      <c r="L508" s="17">
        <f>I508</f>
        <v>276.5</v>
      </c>
      <c r="M508" s="17" t="s">
        <v>138</v>
      </c>
    </row>
    <row r="509" spans="1:13" ht="15.75">
      <c r="A509" s="35" t="s">
        <v>50</v>
      </c>
      <c r="B509" s="20">
        <v>906</v>
      </c>
      <c r="C509" s="13" t="s">
        <v>48</v>
      </c>
      <c r="D509" s="13" t="s">
        <v>23</v>
      </c>
      <c r="E509" s="13"/>
      <c r="F509" s="13"/>
      <c r="G509" s="33">
        <f aca="true" t="shared" si="230" ref="G509:L509">G510+G559</f>
        <v>153964.97999999998</v>
      </c>
      <c r="H509" s="33">
        <f t="shared" si="230"/>
        <v>153964.97999999998</v>
      </c>
      <c r="I509" s="33">
        <f t="shared" si="230"/>
        <v>150692.9</v>
      </c>
      <c r="J509" s="34">
        <f t="shared" si="230"/>
        <v>175807.8</v>
      </c>
      <c r="K509" s="34">
        <f t="shared" si="230"/>
        <v>178697</v>
      </c>
      <c r="L509" s="33">
        <f t="shared" si="230"/>
        <v>150692.88</v>
      </c>
      <c r="M509" s="33"/>
    </row>
    <row r="510" spans="1:13" ht="47.25">
      <c r="A510" s="18" t="s">
        <v>378</v>
      </c>
      <c r="B510" s="29">
        <v>906</v>
      </c>
      <c r="C510" s="16" t="s">
        <v>48</v>
      </c>
      <c r="D510" s="16" t="s">
        <v>23</v>
      </c>
      <c r="E510" s="16" t="s">
        <v>357</v>
      </c>
      <c r="F510" s="16"/>
      <c r="G510" s="36">
        <f aca="true" t="shared" si="231" ref="G510:L510">G511+G518+G546</f>
        <v>44931.48</v>
      </c>
      <c r="H510" s="36">
        <f t="shared" si="231"/>
        <v>44931.48</v>
      </c>
      <c r="I510" s="36">
        <f t="shared" si="231"/>
        <v>44295.8</v>
      </c>
      <c r="J510" s="37">
        <f t="shared" si="231"/>
        <v>69410.70000000001</v>
      </c>
      <c r="K510" s="37">
        <f t="shared" si="231"/>
        <v>72299.9</v>
      </c>
      <c r="L510" s="36">
        <f t="shared" si="231"/>
        <v>44295.78</v>
      </c>
      <c r="M510" s="36"/>
    </row>
    <row r="511" spans="1:13" ht="47.25">
      <c r="A511" s="18" t="s">
        <v>358</v>
      </c>
      <c r="B511" s="29">
        <v>906</v>
      </c>
      <c r="C511" s="16" t="s">
        <v>48</v>
      </c>
      <c r="D511" s="16" t="s">
        <v>23</v>
      </c>
      <c r="E511" s="16" t="s">
        <v>359</v>
      </c>
      <c r="F511" s="16"/>
      <c r="G511" s="36">
        <f aca="true" t="shared" si="232" ref="G511:L511">G512+G515</f>
        <v>41158.78</v>
      </c>
      <c r="H511" s="36">
        <f t="shared" si="232"/>
        <v>41158.78</v>
      </c>
      <c r="I511" s="36">
        <f t="shared" si="232"/>
        <v>41158.8</v>
      </c>
      <c r="J511" s="37">
        <f t="shared" si="232"/>
        <v>58782.600000000006</v>
      </c>
      <c r="K511" s="37">
        <f t="shared" si="232"/>
        <v>61481.2</v>
      </c>
      <c r="L511" s="36">
        <f t="shared" si="232"/>
        <v>41158.78</v>
      </c>
      <c r="M511" s="36"/>
    </row>
    <row r="512" spans="1:13" ht="47.25">
      <c r="A512" s="18" t="s">
        <v>379</v>
      </c>
      <c r="B512" s="29">
        <v>906</v>
      </c>
      <c r="C512" s="16" t="s">
        <v>48</v>
      </c>
      <c r="D512" s="16" t="s">
        <v>23</v>
      </c>
      <c r="E512" s="16" t="s">
        <v>380</v>
      </c>
      <c r="F512" s="16"/>
      <c r="G512" s="36">
        <f aca="true" t="shared" si="233" ref="G512:L516">G513</f>
        <v>21817.48</v>
      </c>
      <c r="H512" s="36">
        <f t="shared" si="233"/>
        <v>21817.48</v>
      </c>
      <c r="I512" s="36">
        <f t="shared" si="233"/>
        <v>21817.5</v>
      </c>
      <c r="J512" s="37">
        <f t="shared" si="233"/>
        <v>37374.4</v>
      </c>
      <c r="K512" s="37">
        <f t="shared" si="233"/>
        <v>39715</v>
      </c>
      <c r="L512" s="36">
        <f t="shared" si="233"/>
        <v>21817.48</v>
      </c>
      <c r="M512" s="174" t="s">
        <v>381</v>
      </c>
    </row>
    <row r="513" spans="1:13" ht="47.25">
      <c r="A513" s="18" t="s">
        <v>211</v>
      </c>
      <c r="B513" s="29">
        <v>906</v>
      </c>
      <c r="C513" s="16" t="s">
        <v>48</v>
      </c>
      <c r="D513" s="16" t="s">
        <v>23</v>
      </c>
      <c r="E513" s="16" t="s">
        <v>380</v>
      </c>
      <c r="F513" s="16" t="s">
        <v>212</v>
      </c>
      <c r="G513" s="36">
        <f t="shared" si="233"/>
        <v>21817.48</v>
      </c>
      <c r="H513" s="36">
        <f t="shared" si="233"/>
        <v>21817.48</v>
      </c>
      <c r="I513" s="36">
        <f t="shared" si="233"/>
        <v>21817.5</v>
      </c>
      <c r="J513" s="37">
        <f t="shared" si="233"/>
        <v>37374.4</v>
      </c>
      <c r="K513" s="37">
        <f t="shared" si="233"/>
        <v>39715</v>
      </c>
      <c r="L513" s="36">
        <f t="shared" si="233"/>
        <v>21817.48</v>
      </c>
      <c r="M513" s="175"/>
    </row>
    <row r="514" spans="1:13" ht="15.75">
      <c r="A514" s="18" t="s">
        <v>213</v>
      </c>
      <c r="B514" s="29">
        <v>906</v>
      </c>
      <c r="C514" s="16" t="s">
        <v>48</v>
      </c>
      <c r="D514" s="16" t="s">
        <v>23</v>
      </c>
      <c r="E514" s="16" t="s">
        <v>380</v>
      </c>
      <c r="F514" s="16" t="s">
        <v>214</v>
      </c>
      <c r="G514" s="17">
        <v>21817.48</v>
      </c>
      <c r="H514" s="17">
        <f>G514</f>
        <v>21817.48</v>
      </c>
      <c r="I514" s="17">
        <v>21817.5</v>
      </c>
      <c r="J514" s="39">
        <v>37374.4</v>
      </c>
      <c r="K514" s="39">
        <v>39715</v>
      </c>
      <c r="L514" s="17">
        <f>G514</f>
        <v>21817.48</v>
      </c>
      <c r="M514" s="176"/>
    </row>
    <row r="515" spans="1:13" ht="47.25">
      <c r="A515" s="18" t="s">
        <v>208</v>
      </c>
      <c r="B515" s="29">
        <v>906</v>
      </c>
      <c r="C515" s="16" t="s">
        <v>48</v>
      </c>
      <c r="D515" s="16" t="s">
        <v>23</v>
      </c>
      <c r="E515" s="16" t="s">
        <v>382</v>
      </c>
      <c r="F515" s="16"/>
      <c r="G515" s="36">
        <f t="shared" si="233"/>
        <v>19341.3</v>
      </c>
      <c r="H515" s="36">
        <f t="shared" si="233"/>
        <v>19341.3</v>
      </c>
      <c r="I515" s="36">
        <f t="shared" si="233"/>
        <v>19341.3</v>
      </c>
      <c r="J515" s="37">
        <f t="shared" si="233"/>
        <v>21408.2</v>
      </c>
      <c r="K515" s="37">
        <f t="shared" si="233"/>
        <v>21766.2</v>
      </c>
      <c r="L515" s="36">
        <f t="shared" si="233"/>
        <v>19341.3</v>
      </c>
      <c r="M515" s="174" t="s">
        <v>383</v>
      </c>
    </row>
    <row r="516" spans="1:13" ht="47.25">
      <c r="A516" s="18" t="s">
        <v>211</v>
      </c>
      <c r="B516" s="29">
        <v>906</v>
      </c>
      <c r="C516" s="16" t="s">
        <v>48</v>
      </c>
      <c r="D516" s="16" t="s">
        <v>23</v>
      </c>
      <c r="E516" s="16" t="s">
        <v>382</v>
      </c>
      <c r="F516" s="16" t="s">
        <v>212</v>
      </c>
      <c r="G516" s="36">
        <f t="shared" si="233"/>
        <v>19341.3</v>
      </c>
      <c r="H516" s="36">
        <f t="shared" si="233"/>
        <v>19341.3</v>
      </c>
      <c r="I516" s="36">
        <f t="shared" si="233"/>
        <v>19341.3</v>
      </c>
      <c r="J516" s="37">
        <f t="shared" si="233"/>
        <v>21408.2</v>
      </c>
      <c r="K516" s="37">
        <f t="shared" si="233"/>
        <v>21766.2</v>
      </c>
      <c r="L516" s="36">
        <f t="shared" si="233"/>
        <v>19341.3</v>
      </c>
      <c r="M516" s="175"/>
    </row>
    <row r="517" spans="1:13" ht="15.75">
      <c r="A517" s="18" t="s">
        <v>213</v>
      </c>
      <c r="B517" s="29">
        <v>906</v>
      </c>
      <c r="C517" s="16" t="s">
        <v>48</v>
      </c>
      <c r="D517" s="16" t="s">
        <v>23</v>
      </c>
      <c r="E517" s="16" t="s">
        <v>382</v>
      </c>
      <c r="F517" s="16" t="s">
        <v>214</v>
      </c>
      <c r="G517" s="17">
        <v>19341.3</v>
      </c>
      <c r="H517" s="17">
        <f>G517</f>
        <v>19341.3</v>
      </c>
      <c r="I517" s="17">
        <v>19341.3</v>
      </c>
      <c r="J517" s="39">
        <v>21408.2</v>
      </c>
      <c r="K517" s="39">
        <v>21766.2</v>
      </c>
      <c r="L517" s="17">
        <f>G517</f>
        <v>19341.3</v>
      </c>
      <c r="M517" s="176"/>
    </row>
    <row r="518" spans="1:13" ht="47.25">
      <c r="A518" s="18" t="s">
        <v>384</v>
      </c>
      <c r="B518" s="29">
        <v>906</v>
      </c>
      <c r="C518" s="16" t="s">
        <v>48</v>
      </c>
      <c r="D518" s="16" t="s">
        <v>23</v>
      </c>
      <c r="E518" s="16" t="s">
        <v>385</v>
      </c>
      <c r="F518" s="16"/>
      <c r="G518" s="36">
        <f aca="true" t="shared" si="234" ref="G518:L518">G524+G540+G537+G543+G534+G519+G525+G528+G531</f>
        <v>3664.9</v>
      </c>
      <c r="H518" s="36">
        <f t="shared" si="234"/>
        <v>3664.9</v>
      </c>
      <c r="I518" s="36">
        <f t="shared" si="234"/>
        <v>3137</v>
      </c>
      <c r="J518" s="37">
        <f t="shared" si="234"/>
        <v>8791.3</v>
      </c>
      <c r="K518" s="37">
        <f t="shared" si="234"/>
        <v>9491.4</v>
      </c>
      <c r="L518" s="36">
        <f t="shared" si="234"/>
        <v>3137</v>
      </c>
      <c r="M518" s="38"/>
    </row>
    <row r="519" spans="1:13" ht="63" hidden="1">
      <c r="A519" s="18" t="s">
        <v>386</v>
      </c>
      <c r="B519" s="29">
        <v>906</v>
      </c>
      <c r="C519" s="16" t="s">
        <v>48</v>
      </c>
      <c r="D519" s="16" t="s">
        <v>23</v>
      </c>
      <c r="E519" s="16" t="s">
        <v>387</v>
      </c>
      <c r="F519" s="16"/>
      <c r="G519" s="36">
        <f aca="true" t="shared" si="235" ref="G519:L520">G520</f>
        <v>424.1</v>
      </c>
      <c r="H519" s="36">
        <f t="shared" si="235"/>
        <v>424.1</v>
      </c>
      <c r="I519" s="36">
        <f t="shared" si="235"/>
        <v>0</v>
      </c>
      <c r="J519" s="37">
        <f t="shared" si="235"/>
        <v>0</v>
      </c>
      <c r="K519" s="37">
        <f t="shared" si="235"/>
        <v>0</v>
      </c>
      <c r="L519" s="36">
        <f t="shared" si="235"/>
        <v>0</v>
      </c>
      <c r="M519" s="183" t="s">
        <v>388</v>
      </c>
    </row>
    <row r="520" spans="1:13" ht="47.25" hidden="1">
      <c r="A520" s="18" t="s">
        <v>211</v>
      </c>
      <c r="B520" s="29">
        <v>906</v>
      </c>
      <c r="C520" s="16" t="s">
        <v>48</v>
      </c>
      <c r="D520" s="16" t="s">
        <v>23</v>
      </c>
      <c r="E520" s="16" t="s">
        <v>387</v>
      </c>
      <c r="F520" s="16" t="s">
        <v>212</v>
      </c>
      <c r="G520" s="36">
        <f t="shared" si="235"/>
        <v>424.1</v>
      </c>
      <c r="H520" s="36">
        <f t="shared" si="235"/>
        <v>424.1</v>
      </c>
      <c r="I520" s="36">
        <f t="shared" si="235"/>
        <v>0</v>
      </c>
      <c r="J520" s="37">
        <f t="shared" si="235"/>
        <v>0</v>
      </c>
      <c r="K520" s="37">
        <f t="shared" si="235"/>
        <v>0</v>
      </c>
      <c r="L520" s="36">
        <f t="shared" si="235"/>
        <v>0</v>
      </c>
      <c r="M520" s="183"/>
    </row>
    <row r="521" spans="1:13" ht="15.75" hidden="1">
      <c r="A521" s="18" t="s">
        <v>213</v>
      </c>
      <c r="B521" s="29">
        <v>906</v>
      </c>
      <c r="C521" s="16" t="s">
        <v>48</v>
      </c>
      <c r="D521" s="16" t="s">
        <v>23</v>
      </c>
      <c r="E521" s="16" t="s">
        <v>387</v>
      </c>
      <c r="F521" s="16" t="s">
        <v>214</v>
      </c>
      <c r="G521" s="36">
        <f>50+374.1</f>
        <v>424.1</v>
      </c>
      <c r="H521" s="36">
        <f>G521</f>
        <v>424.1</v>
      </c>
      <c r="I521" s="36">
        <v>0</v>
      </c>
      <c r="J521" s="37">
        <v>0</v>
      </c>
      <c r="K521" s="37">
        <v>0</v>
      </c>
      <c r="L521" s="36">
        <v>0</v>
      </c>
      <c r="M521" s="183"/>
    </row>
    <row r="522" spans="1:13" ht="31.5" hidden="1">
      <c r="A522" s="18" t="s">
        <v>389</v>
      </c>
      <c r="B522" s="29">
        <v>906</v>
      </c>
      <c r="C522" s="16" t="s">
        <v>48</v>
      </c>
      <c r="D522" s="16" t="s">
        <v>23</v>
      </c>
      <c r="E522" s="16" t="s">
        <v>390</v>
      </c>
      <c r="F522" s="16"/>
      <c r="G522" s="36">
        <f aca="true" t="shared" si="236" ref="G522:K523">G523</f>
        <v>154</v>
      </c>
      <c r="H522" s="36">
        <f t="shared" si="236"/>
        <v>154</v>
      </c>
      <c r="I522" s="36">
        <f t="shared" si="236"/>
        <v>0</v>
      </c>
      <c r="J522" s="37">
        <f t="shared" si="236"/>
        <v>0</v>
      </c>
      <c r="K522" s="37">
        <f t="shared" si="236"/>
        <v>0</v>
      </c>
      <c r="L522" s="36">
        <f>L523</f>
        <v>0</v>
      </c>
      <c r="M522" s="184" t="s">
        <v>391</v>
      </c>
    </row>
    <row r="523" spans="1:13" ht="47.25" hidden="1">
      <c r="A523" s="18" t="s">
        <v>211</v>
      </c>
      <c r="B523" s="29">
        <v>906</v>
      </c>
      <c r="C523" s="16" t="s">
        <v>48</v>
      </c>
      <c r="D523" s="16" t="s">
        <v>23</v>
      </c>
      <c r="E523" s="16" t="s">
        <v>390</v>
      </c>
      <c r="F523" s="16" t="s">
        <v>212</v>
      </c>
      <c r="G523" s="36">
        <f t="shared" si="236"/>
        <v>154</v>
      </c>
      <c r="H523" s="36">
        <f t="shared" si="236"/>
        <v>154</v>
      </c>
      <c r="I523" s="36">
        <f t="shared" si="236"/>
        <v>0</v>
      </c>
      <c r="J523" s="37">
        <f t="shared" si="236"/>
        <v>0</v>
      </c>
      <c r="K523" s="37">
        <f t="shared" si="236"/>
        <v>0</v>
      </c>
      <c r="L523" s="36">
        <f>L524</f>
        <v>0</v>
      </c>
      <c r="M523" s="185"/>
    </row>
    <row r="524" spans="1:13" ht="15.75" hidden="1">
      <c r="A524" s="18" t="s">
        <v>213</v>
      </c>
      <c r="B524" s="29">
        <v>906</v>
      </c>
      <c r="C524" s="16" t="s">
        <v>48</v>
      </c>
      <c r="D524" s="16" t="s">
        <v>23</v>
      </c>
      <c r="E524" s="16" t="s">
        <v>390</v>
      </c>
      <c r="F524" s="16" t="s">
        <v>214</v>
      </c>
      <c r="G524" s="36">
        <f>10+144</f>
        <v>154</v>
      </c>
      <c r="H524" s="36">
        <f>G524</f>
        <v>154</v>
      </c>
      <c r="I524" s="36">
        <v>0</v>
      </c>
      <c r="J524" s="37">
        <v>0</v>
      </c>
      <c r="K524" s="37">
        <v>0</v>
      </c>
      <c r="L524" s="36">
        <f>L532</f>
        <v>0</v>
      </c>
      <c r="M524" s="186"/>
    </row>
    <row r="525" spans="1:13" ht="53.25" customHeight="1">
      <c r="A525" s="18" t="s">
        <v>392</v>
      </c>
      <c r="B525" s="29">
        <v>906</v>
      </c>
      <c r="C525" s="16" t="s">
        <v>48</v>
      </c>
      <c r="D525" s="16" t="s">
        <v>23</v>
      </c>
      <c r="E525" s="16" t="s">
        <v>393</v>
      </c>
      <c r="F525" s="16"/>
      <c r="G525" s="36">
        <f>G526</f>
        <v>2077.4</v>
      </c>
      <c r="H525" s="36">
        <f>H526</f>
        <v>2077.4</v>
      </c>
      <c r="I525" s="36">
        <f aca="true" t="shared" si="237" ref="I525:L526">I526</f>
        <v>2690</v>
      </c>
      <c r="J525" s="37">
        <f t="shared" si="237"/>
        <v>2690</v>
      </c>
      <c r="K525" s="37">
        <f t="shared" si="237"/>
        <v>2690</v>
      </c>
      <c r="L525" s="53">
        <f t="shared" si="237"/>
        <v>2690</v>
      </c>
      <c r="M525" s="184" t="s">
        <v>394</v>
      </c>
    </row>
    <row r="526" spans="1:13" ht="47.25">
      <c r="A526" s="18" t="s">
        <v>211</v>
      </c>
      <c r="B526" s="29">
        <v>906</v>
      </c>
      <c r="C526" s="16" t="s">
        <v>48</v>
      </c>
      <c r="D526" s="16" t="s">
        <v>23</v>
      </c>
      <c r="E526" s="16" t="s">
        <v>393</v>
      </c>
      <c r="F526" s="16" t="s">
        <v>212</v>
      </c>
      <c r="G526" s="36">
        <f>G527</f>
        <v>2077.4</v>
      </c>
      <c r="H526" s="36">
        <f>H527</f>
        <v>2077.4</v>
      </c>
      <c r="I526" s="36">
        <f t="shared" si="237"/>
        <v>2690</v>
      </c>
      <c r="J526" s="37">
        <f t="shared" si="237"/>
        <v>2690</v>
      </c>
      <c r="K526" s="37">
        <f t="shared" si="237"/>
        <v>2690</v>
      </c>
      <c r="L526" s="53">
        <f t="shared" si="237"/>
        <v>2690</v>
      </c>
      <c r="M526" s="185"/>
    </row>
    <row r="527" spans="1:13" ht="15.75">
      <c r="A527" s="18" t="s">
        <v>213</v>
      </c>
      <c r="B527" s="29">
        <v>906</v>
      </c>
      <c r="C527" s="16" t="s">
        <v>48</v>
      </c>
      <c r="D527" s="16" t="s">
        <v>23</v>
      </c>
      <c r="E527" s="16" t="s">
        <v>393</v>
      </c>
      <c r="F527" s="16" t="s">
        <v>214</v>
      </c>
      <c r="G527" s="17">
        <f>2397.4-320</f>
        <v>2077.4</v>
      </c>
      <c r="H527" s="36">
        <f>G527</f>
        <v>2077.4</v>
      </c>
      <c r="I527" s="17">
        <f>3010-320</f>
        <v>2690</v>
      </c>
      <c r="J527" s="39">
        <f>I527</f>
        <v>2690</v>
      </c>
      <c r="K527" s="39">
        <f>J527</f>
        <v>2690</v>
      </c>
      <c r="L527" s="66">
        <f>I527</f>
        <v>2690</v>
      </c>
      <c r="M527" s="186"/>
    </row>
    <row r="528" spans="1:13" ht="63">
      <c r="A528" s="18" t="s">
        <v>395</v>
      </c>
      <c r="B528" s="29">
        <v>906</v>
      </c>
      <c r="C528" s="16" t="s">
        <v>48</v>
      </c>
      <c r="D528" s="16" t="s">
        <v>23</v>
      </c>
      <c r="E528" s="16" t="s">
        <v>396</v>
      </c>
      <c r="F528" s="16"/>
      <c r="G528" s="36">
        <f aca="true" t="shared" si="238" ref="G528:K529">G529</f>
        <v>320</v>
      </c>
      <c r="H528" s="36">
        <f t="shared" si="238"/>
        <v>320</v>
      </c>
      <c r="I528" s="36">
        <f t="shared" si="238"/>
        <v>320</v>
      </c>
      <c r="J528" s="37">
        <f t="shared" si="238"/>
        <v>320</v>
      </c>
      <c r="K528" s="37">
        <f t="shared" si="238"/>
        <v>320</v>
      </c>
      <c r="L528" s="36">
        <f>L529</f>
        <v>320</v>
      </c>
      <c r="M528" s="183" t="s">
        <v>397</v>
      </c>
    </row>
    <row r="529" spans="1:13" ht="47.25">
      <c r="A529" s="18" t="s">
        <v>211</v>
      </c>
      <c r="B529" s="29">
        <v>906</v>
      </c>
      <c r="C529" s="16" t="s">
        <v>48</v>
      </c>
      <c r="D529" s="16" t="s">
        <v>23</v>
      </c>
      <c r="E529" s="16" t="s">
        <v>396</v>
      </c>
      <c r="F529" s="16" t="s">
        <v>212</v>
      </c>
      <c r="G529" s="36">
        <f t="shared" si="238"/>
        <v>320</v>
      </c>
      <c r="H529" s="36">
        <f t="shared" si="238"/>
        <v>320</v>
      </c>
      <c r="I529" s="36">
        <f t="shared" si="238"/>
        <v>320</v>
      </c>
      <c r="J529" s="37">
        <f t="shared" si="238"/>
        <v>320</v>
      </c>
      <c r="K529" s="37">
        <f t="shared" si="238"/>
        <v>320</v>
      </c>
      <c r="L529" s="36">
        <f>L530</f>
        <v>320</v>
      </c>
      <c r="M529" s="183"/>
    </row>
    <row r="530" spans="1:13" ht="15.75">
      <c r="A530" s="18" t="s">
        <v>213</v>
      </c>
      <c r="B530" s="29">
        <v>906</v>
      </c>
      <c r="C530" s="16" t="s">
        <v>48</v>
      </c>
      <c r="D530" s="16" t="s">
        <v>23</v>
      </c>
      <c r="E530" s="16" t="s">
        <v>396</v>
      </c>
      <c r="F530" s="16" t="s">
        <v>214</v>
      </c>
      <c r="G530" s="36">
        <v>320</v>
      </c>
      <c r="H530" s="36">
        <f>G530</f>
        <v>320</v>
      </c>
      <c r="I530" s="36">
        <v>320</v>
      </c>
      <c r="J530" s="37">
        <v>320</v>
      </c>
      <c r="K530" s="37">
        <v>320</v>
      </c>
      <c r="L530" s="36">
        <f>I530</f>
        <v>320</v>
      </c>
      <c r="M530" s="183"/>
    </row>
    <row r="531" spans="1:13" ht="47.25" hidden="1">
      <c r="A531" s="18" t="s">
        <v>398</v>
      </c>
      <c r="B531" s="29">
        <v>906</v>
      </c>
      <c r="C531" s="16" t="s">
        <v>48</v>
      </c>
      <c r="D531" s="16" t="s">
        <v>23</v>
      </c>
      <c r="E531" s="16" t="s">
        <v>399</v>
      </c>
      <c r="F531" s="16"/>
      <c r="G531" s="36">
        <f aca="true" t="shared" si="239" ref="G531:L532">G532</f>
        <v>0</v>
      </c>
      <c r="H531" s="36">
        <f t="shared" si="239"/>
        <v>0</v>
      </c>
      <c r="I531" s="36">
        <f t="shared" si="239"/>
        <v>0</v>
      </c>
      <c r="J531" s="37">
        <f t="shared" si="239"/>
        <v>1041.3</v>
      </c>
      <c r="K531" s="37">
        <f t="shared" si="239"/>
        <v>2761.4</v>
      </c>
      <c r="L531" s="36">
        <f t="shared" si="239"/>
        <v>0</v>
      </c>
      <c r="M531" s="175" t="s">
        <v>400</v>
      </c>
    </row>
    <row r="532" spans="1:13" ht="47.25" hidden="1">
      <c r="A532" s="18" t="s">
        <v>211</v>
      </c>
      <c r="B532" s="29">
        <v>906</v>
      </c>
      <c r="C532" s="16" t="s">
        <v>48</v>
      </c>
      <c r="D532" s="16" t="s">
        <v>23</v>
      </c>
      <c r="E532" s="16" t="s">
        <v>399</v>
      </c>
      <c r="F532" s="16" t="s">
        <v>212</v>
      </c>
      <c r="G532" s="36">
        <f t="shared" si="239"/>
        <v>0</v>
      </c>
      <c r="H532" s="36">
        <f t="shared" si="239"/>
        <v>0</v>
      </c>
      <c r="I532" s="36">
        <f t="shared" si="239"/>
        <v>0</v>
      </c>
      <c r="J532" s="37">
        <f t="shared" si="239"/>
        <v>1041.3</v>
      </c>
      <c r="K532" s="37">
        <f t="shared" si="239"/>
        <v>2761.4</v>
      </c>
      <c r="L532" s="36">
        <f t="shared" si="239"/>
        <v>0</v>
      </c>
      <c r="M532" s="175"/>
    </row>
    <row r="533" spans="1:13" ht="15.75" hidden="1">
      <c r="A533" s="18" t="s">
        <v>213</v>
      </c>
      <c r="B533" s="29">
        <v>906</v>
      </c>
      <c r="C533" s="16" t="s">
        <v>48</v>
      </c>
      <c r="D533" s="16" t="s">
        <v>23</v>
      </c>
      <c r="E533" s="16" t="s">
        <v>399</v>
      </c>
      <c r="F533" s="16" t="s">
        <v>214</v>
      </c>
      <c r="G533" s="36">
        <v>0</v>
      </c>
      <c r="H533" s="36">
        <f>G533</f>
        <v>0</v>
      </c>
      <c r="I533" s="36">
        <v>0</v>
      </c>
      <c r="J533" s="37">
        <v>1041.3</v>
      </c>
      <c r="K533" s="37">
        <v>2761.4</v>
      </c>
      <c r="L533" s="36">
        <v>0</v>
      </c>
      <c r="M533" s="175"/>
    </row>
    <row r="534" spans="1:13" ht="47.25" hidden="1">
      <c r="A534" s="18" t="s">
        <v>218</v>
      </c>
      <c r="B534" s="29">
        <v>906</v>
      </c>
      <c r="C534" s="16" t="s">
        <v>48</v>
      </c>
      <c r="D534" s="16" t="s">
        <v>23</v>
      </c>
      <c r="E534" s="16" t="s">
        <v>401</v>
      </c>
      <c r="F534" s="16"/>
      <c r="G534" s="36">
        <f aca="true" t="shared" si="240" ref="G534:L535">G535</f>
        <v>562.4</v>
      </c>
      <c r="H534" s="36">
        <f t="shared" si="240"/>
        <v>562.4</v>
      </c>
      <c r="I534" s="36">
        <f t="shared" si="240"/>
        <v>0</v>
      </c>
      <c r="J534" s="37">
        <f t="shared" si="240"/>
        <v>2000</v>
      </c>
      <c r="K534" s="37">
        <f t="shared" si="240"/>
        <v>1000</v>
      </c>
      <c r="L534" s="36">
        <f t="shared" si="240"/>
        <v>0</v>
      </c>
      <c r="M534" s="175"/>
    </row>
    <row r="535" spans="1:13" ht="47.25" hidden="1">
      <c r="A535" s="18" t="s">
        <v>211</v>
      </c>
      <c r="B535" s="29">
        <v>906</v>
      </c>
      <c r="C535" s="16" t="s">
        <v>48</v>
      </c>
      <c r="D535" s="16" t="s">
        <v>23</v>
      </c>
      <c r="E535" s="16" t="s">
        <v>401</v>
      </c>
      <c r="F535" s="16" t="s">
        <v>212</v>
      </c>
      <c r="G535" s="36">
        <f t="shared" si="240"/>
        <v>562.4</v>
      </c>
      <c r="H535" s="36">
        <f t="shared" si="240"/>
        <v>562.4</v>
      </c>
      <c r="I535" s="36">
        <f t="shared" si="240"/>
        <v>0</v>
      </c>
      <c r="J535" s="37">
        <f t="shared" si="240"/>
        <v>2000</v>
      </c>
      <c r="K535" s="37">
        <f t="shared" si="240"/>
        <v>1000</v>
      </c>
      <c r="L535" s="36">
        <f t="shared" si="240"/>
        <v>0</v>
      </c>
      <c r="M535" s="175"/>
    </row>
    <row r="536" spans="1:13" ht="15.75" hidden="1">
      <c r="A536" s="18" t="s">
        <v>213</v>
      </c>
      <c r="B536" s="29">
        <v>906</v>
      </c>
      <c r="C536" s="16" t="s">
        <v>48</v>
      </c>
      <c r="D536" s="16" t="s">
        <v>23</v>
      </c>
      <c r="E536" s="16" t="s">
        <v>401</v>
      </c>
      <c r="F536" s="16" t="s">
        <v>214</v>
      </c>
      <c r="G536" s="36">
        <v>562.4</v>
      </c>
      <c r="H536" s="36">
        <f>G536</f>
        <v>562.4</v>
      </c>
      <c r="I536" s="36">
        <v>0</v>
      </c>
      <c r="J536" s="37">
        <v>2000</v>
      </c>
      <c r="K536" s="37">
        <v>1000</v>
      </c>
      <c r="L536" s="36">
        <v>0</v>
      </c>
      <c r="M536" s="175"/>
    </row>
    <row r="537" spans="1:13" ht="31.5" hidden="1">
      <c r="A537" s="58" t="s">
        <v>220</v>
      </c>
      <c r="B537" s="55">
        <v>906</v>
      </c>
      <c r="C537" s="56" t="s">
        <v>48</v>
      </c>
      <c r="D537" s="56" t="s">
        <v>23</v>
      </c>
      <c r="E537" s="56" t="s">
        <v>402</v>
      </c>
      <c r="F537" s="56"/>
      <c r="G537" s="53">
        <f aca="true" t="shared" si="241" ref="G537:L538">G538</f>
        <v>0</v>
      </c>
      <c r="H537" s="53">
        <f t="shared" si="241"/>
        <v>0</v>
      </c>
      <c r="I537" s="36">
        <f t="shared" si="241"/>
        <v>0</v>
      </c>
      <c r="J537" s="37">
        <f t="shared" si="241"/>
        <v>1800</v>
      </c>
      <c r="K537" s="37">
        <f t="shared" si="241"/>
        <v>1800</v>
      </c>
      <c r="L537" s="53">
        <f t="shared" si="241"/>
        <v>0</v>
      </c>
      <c r="M537" s="175"/>
    </row>
    <row r="538" spans="1:13" ht="47.25" hidden="1">
      <c r="A538" s="58" t="s">
        <v>211</v>
      </c>
      <c r="B538" s="55">
        <v>906</v>
      </c>
      <c r="C538" s="56" t="s">
        <v>48</v>
      </c>
      <c r="D538" s="56" t="s">
        <v>23</v>
      </c>
      <c r="E538" s="56" t="s">
        <v>402</v>
      </c>
      <c r="F538" s="56" t="s">
        <v>212</v>
      </c>
      <c r="G538" s="53">
        <f>G539</f>
        <v>0</v>
      </c>
      <c r="H538" s="53">
        <f t="shared" si="241"/>
        <v>0</v>
      </c>
      <c r="I538" s="36">
        <f t="shared" si="241"/>
        <v>0</v>
      </c>
      <c r="J538" s="37">
        <f t="shared" si="241"/>
        <v>1800</v>
      </c>
      <c r="K538" s="37">
        <f t="shared" si="241"/>
        <v>1800</v>
      </c>
      <c r="L538" s="53">
        <f t="shared" si="241"/>
        <v>0</v>
      </c>
      <c r="M538" s="175"/>
    </row>
    <row r="539" spans="1:13" ht="15.75" hidden="1">
      <c r="A539" s="58" t="s">
        <v>213</v>
      </c>
      <c r="B539" s="55">
        <v>906</v>
      </c>
      <c r="C539" s="56" t="s">
        <v>48</v>
      </c>
      <c r="D539" s="56" t="s">
        <v>23</v>
      </c>
      <c r="E539" s="56" t="s">
        <v>402</v>
      </c>
      <c r="F539" s="56" t="s">
        <v>214</v>
      </c>
      <c r="G539" s="53">
        <v>0</v>
      </c>
      <c r="H539" s="53">
        <f>G539</f>
        <v>0</v>
      </c>
      <c r="I539" s="36">
        <v>0</v>
      </c>
      <c r="J539" s="37">
        <v>1800</v>
      </c>
      <c r="K539" s="37">
        <v>1800</v>
      </c>
      <c r="L539" s="53">
        <v>0</v>
      </c>
      <c r="M539" s="175"/>
    </row>
    <row r="540" spans="1:13" ht="47.25">
      <c r="A540" s="18" t="s">
        <v>222</v>
      </c>
      <c r="B540" s="29">
        <v>906</v>
      </c>
      <c r="C540" s="16" t="s">
        <v>48</v>
      </c>
      <c r="D540" s="16" t="s">
        <v>23</v>
      </c>
      <c r="E540" s="16" t="s">
        <v>403</v>
      </c>
      <c r="F540" s="16"/>
      <c r="G540" s="36">
        <f aca="true" t="shared" si="242" ref="G540:L541">G541</f>
        <v>127</v>
      </c>
      <c r="H540" s="36">
        <f t="shared" si="242"/>
        <v>127</v>
      </c>
      <c r="I540" s="36">
        <f t="shared" si="242"/>
        <v>127</v>
      </c>
      <c r="J540" s="37">
        <f t="shared" si="242"/>
        <v>180</v>
      </c>
      <c r="K540" s="37">
        <f t="shared" si="242"/>
        <v>180</v>
      </c>
      <c r="L540" s="36">
        <f t="shared" si="242"/>
        <v>127</v>
      </c>
      <c r="M540" s="175"/>
    </row>
    <row r="541" spans="1:13" ht="47.25">
      <c r="A541" s="18" t="s">
        <v>211</v>
      </c>
      <c r="B541" s="29">
        <v>906</v>
      </c>
      <c r="C541" s="16" t="s">
        <v>48</v>
      </c>
      <c r="D541" s="16" t="s">
        <v>23</v>
      </c>
      <c r="E541" s="16" t="s">
        <v>403</v>
      </c>
      <c r="F541" s="16" t="s">
        <v>212</v>
      </c>
      <c r="G541" s="36">
        <f t="shared" si="242"/>
        <v>127</v>
      </c>
      <c r="H541" s="36">
        <f t="shared" si="242"/>
        <v>127</v>
      </c>
      <c r="I541" s="36">
        <f t="shared" si="242"/>
        <v>127</v>
      </c>
      <c r="J541" s="37">
        <f t="shared" si="242"/>
        <v>180</v>
      </c>
      <c r="K541" s="37">
        <f t="shared" si="242"/>
        <v>180</v>
      </c>
      <c r="L541" s="36">
        <f t="shared" si="242"/>
        <v>127</v>
      </c>
      <c r="M541" s="175"/>
    </row>
    <row r="542" spans="1:13" ht="15.75">
      <c r="A542" s="18" t="s">
        <v>213</v>
      </c>
      <c r="B542" s="29">
        <v>906</v>
      </c>
      <c r="C542" s="16" t="s">
        <v>48</v>
      </c>
      <c r="D542" s="16" t="s">
        <v>23</v>
      </c>
      <c r="E542" s="16" t="s">
        <v>403</v>
      </c>
      <c r="F542" s="16" t="s">
        <v>214</v>
      </c>
      <c r="G542" s="36">
        <v>127</v>
      </c>
      <c r="H542" s="36">
        <f>G542</f>
        <v>127</v>
      </c>
      <c r="I542" s="36">
        <v>127</v>
      </c>
      <c r="J542" s="37">
        <v>180</v>
      </c>
      <c r="K542" s="37">
        <v>180</v>
      </c>
      <c r="L542" s="36">
        <f>G542</f>
        <v>127</v>
      </c>
      <c r="M542" s="175"/>
    </row>
    <row r="543" spans="1:13" ht="31.5" hidden="1">
      <c r="A543" s="18" t="s">
        <v>224</v>
      </c>
      <c r="B543" s="29">
        <v>906</v>
      </c>
      <c r="C543" s="16" t="s">
        <v>48</v>
      </c>
      <c r="D543" s="16" t="s">
        <v>23</v>
      </c>
      <c r="E543" s="16" t="s">
        <v>404</v>
      </c>
      <c r="F543" s="16"/>
      <c r="G543" s="36">
        <f aca="true" t="shared" si="243" ref="G543:L544">G544</f>
        <v>0</v>
      </c>
      <c r="H543" s="36">
        <f t="shared" si="243"/>
        <v>0</v>
      </c>
      <c r="I543" s="36">
        <f t="shared" si="243"/>
        <v>0</v>
      </c>
      <c r="J543" s="37">
        <f t="shared" si="243"/>
        <v>760</v>
      </c>
      <c r="K543" s="37">
        <f t="shared" si="243"/>
        <v>740</v>
      </c>
      <c r="L543" s="36">
        <f t="shared" si="243"/>
        <v>0</v>
      </c>
      <c r="M543" s="175"/>
    </row>
    <row r="544" spans="1:13" ht="47.25" hidden="1">
      <c r="A544" s="18" t="s">
        <v>211</v>
      </c>
      <c r="B544" s="29">
        <v>906</v>
      </c>
      <c r="C544" s="16" t="s">
        <v>48</v>
      </c>
      <c r="D544" s="16" t="s">
        <v>23</v>
      </c>
      <c r="E544" s="16" t="s">
        <v>404</v>
      </c>
      <c r="F544" s="16" t="s">
        <v>212</v>
      </c>
      <c r="G544" s="36">
        <f t="shared" si="243"/>
        <v>0</v>
      </c>
      <c r="H544" s="36">
        <f t="shared" si="243"/>
        <v>0</v>
      </c>
      <c r="I544" s="36">
        <f t="shared" si="243"/>
        <v>0</v>
      </c>
      <c r="J544" s="37">
        <f t="shared" si="243"/>
        <v>760</v>
      </c>
      <c r="K544" s="37">
        <f t="shared" si="243"/>
        <v>740</v>
      </c>
      <c r="L544" s="36">
        <f t="shared" si="243"/>
        <v>0</v>
      </c>
      <c r="M544" s="175"/>
    </row>
    <row r="545" spans="1:13" ht="15.75" hidden="1">
      <c r="A545" s="18" t="s">
        <v>213</v>
      </c>
      <c r="B545" s="29">
        <v>906</v>
      </c>
      <c r="C545" s="16" t="s">
        <v>48</v>
      </c>
      <c r="D545" s="16" t="s">
        <v>23</v>
      </c>
      <c r="E545" s="16" t="s">
        <v>404</v>
      </c>
      <c r="F545" s="16" t="s">
        <v>214</v>
      </c>
      <c r="G545" s="36">
        <v>0</v>
      </c>
      <c r="H545" s="36">
        <f>G545</f>
        <v>0</v>
      </c>
      <c r="I545" s="36">
        <v>0</v>
      </c>
      <c r="J545" s="37">
        <v>760</v>
      </c>
      <c r="K545" s="37">
        <v>740</v>
      </c>
      <c r="L545" s="36">
        <v>0</v>
      </c>
      <c r="M545" s="176"/>
    </row>
    <row r="546" spans="1:13" ht="47.25" hidden="1">
      <c r="A546" s="18" t="s">
        <v>405</v>
      </c>
      <c r="B546" s="29">
        <v>906</v>
      </c>
      <c r="C546" s="16" t="s">
        <v>48</v>
      </c>
      <c r="D546" s="16" t="s">
        <v>23</v>
      </c>
      <c r="E546" s="16" t="s">
        <v>406</v>
      </c>
      <c r="F546" s="16"/>
      <c r="G546" s="36">
        <f aca="true" t="shared" si="244" ref="G546:L546">G550+G553+G556+G547</f>
        <v>107.8</v>
      </c>
      <c r="H546" s="36">
        <f t="shared" si="244"/>
        <v>107.8</v>
      </c>
      <c r="I546" s="36">
        <f t="shared" si="244"/>
        <v>0</v>
      </c>
      <c r="J546" s="37">
        <f t="shared" si="244"/>
        <v>1836.8</v>
      </c>
      <c r="K546" s="37">
        <f t="shared" si="244"/>
        <v>1327.3</v>
      </c>
      <c r="L546" s="36">
        <f t="shared" si="244"/>
        <v>0</v>
      </c>
      <c r="M546" s="38"/>
    </row>
    <row r="547" spans="1:13" ht="47.25" hidden="1">
      <c r="A547" s="18" t="s">
        <v>407</v>
      </c>
      <c r="B547" s="29">
        <v>906</v>
      </c>
      <c r="C547" s="16" t="s">
        <v>48</v>
      </c>
      <c r="D547" s="16" t="s">
        <v>23</v>
      </c>
      <c r="E547" s="16" t="s">
        <v>408</v>
      </c>
      <c r="F547" s="16"/>
      <c r="G547" s="36">
        <f aca="true" t="shared" si="245" ref="G547:L548">G548</f>
        <v>7.8</v>
      </c>
      <c r="H547" s="36">
        <f t="shared" si="245"/>
        <v>7.8</v>
      </c>
      <c r="I547" s="36">
        <f t="shared" si="245"/>
        <v>0</v>
      </c>
      <c r="J547" s="37">
        <f t="shared" si="245"/>
        <v>0</v>
      </c>
      <c r="K547" s="37">
        <f t="shared" si="245"/>
        <v>0</v>
      </c>
      <c r="L547" s="36">
        <f t="shared" si="245"/>
        <v>0</v>
      </c>
      <c r="M547" s="183" t="s">
        <v>409</v>
      </c>
    </row>
    <row r="548" spans="1:13" ht="47.25" hidden="1">
      <c r="A548" s="18" t="s">
        <v>211</v>
      </c>
      <c r="B548" s="29">
        <v>906</v>
      </c>
      <c r="C548" s="16" t="s">
        <v>48</v>
      </c>
      <c r="D548" s="16" t="s">
        <v>23</v>
      </c>
      <c r="E548" s="16" t="s">
        <v>408</v>
      </c>
      <c r="F548" s="16" t="s">
        <v>212</v>
      </c>
      <c r="G548" s="36">
        <f t="shared" si="245"/>
        <v>7.8</v>
      </c>
      <c r="H548" s="36">
        <f t="shared" si="245"/>
        <v>7.8</v>
      </c>
      <c r="I548" s="36">
        <f t="shared" si="245"/>
        <v>0</v>
      </c>
      <c r="J548" s="37">
        <f t="shared" si="245"/>
        <v>0</v>
      </c>
      <c r="K548" s="37">
        <f t="shared" si="245"/>
        <v>0</v>
      </c>
      <c r="L548" s="36">
        <f t="shared" si="245"/>
        <v>0</v>
      </c>
      <c r="M548" s="183"/>
    </row>
    <row r="549" spans="1:13" ht="15.75" hidden="1">
      <c r="A549" s="18" t="s">
        <v>213</v>
      </c>
      <c r="B549" s="29">
        <v>906</v>
      </c>
      <c r="C549" s="16" t="s">
        <v>48</v>
      </c>
      <c r="D549" s="16" t="s">
        <v>23</v>
      </c>
      <c r="E549" s="16" t="s">
        <v>408</v>
      </c>
      <c r="F549" s="16" t="s">
        <v>214</v>
      </c>
      <c r="G549" s="36">
        <v>7.8</v>
      </c>
      <c r="H549" s="36">
        <f>G549</f>
        <v>7.8</v>
      </c>
      <c r="I549" s="36">
        <v>0</v>
      </c>
      <c r="J549" s="37">
        <v>0</v>
      </c>
      <c r="K549" s="37">
        <v>0</v>
      </c>
      <c r="L549" s="36">
        <v>0</v>
      </c>
      <c r="M549" s="183"/>
    </row>
    <row r="550" spans="1:13" ht="47.25" hidden="1">
      <c r="A550" s="18" t="s">
        <v>218</v>
      </c>
      <c r="B550" s="29">
        <v>906</v>
      </c>
      <c r="C550" s="16" t="s">
        <v>48</v>
      </c>
      <c r="D550" s="16" t="s">
        <v>23</v>
      </c>
      <c r="E550" s="16" t="s">
        <v>410</v>
      </c>
      <c r="F550" s="16"/>
      <c r="G550" s="36">
        <f aca="true" t="shared" si="246" ref="G550:L551">G551</f>
        <v>100</v>
      </c>
      <c r="H550" s="36">
        <f t="shared" si="246"/>
        <v>100</v>
      </c>
      <c r="I550" s="36">
        <f t="shared" si="246"/>
        <v>0</v>
      </c>
      <c r="J550" s="37">
        <f t="shared" si="246"/>
        <v>777.8</v>
      </c>
      <c r="K550" s="37">
        <f t="shared" si="246"/>
        <v>590</v>
      </c>
      <c r="L550" s="36">
        <f t="shared" si="246"/>
        <v>0</v>
      </c>
      <c r="M550" s="174" t="s">
        <v>411</v>
      </c>
    </row>
    <row r="551" spans="1:13" ht="47.25" hidden="1">
      <c r="A551" s="18" t="s">
        <v>211</v>
      </c>
      <c r="B551" s="29">
        <v>906</v>
      </c>
      <c r="C551" s="16" t="s">
        <v>48</v>
      </c>
      <c r="D551" s="16" t="s">
        <v>23</v>
      </c>
      <c r="E551" s="16" t="s">
        <v>410</v>
      </c>
      <c r="F551" s="16" t="s">
        <v>212</v>
      </c>
      <c r="G551" s="36">
        <f t="shared" si="246"/>
        <v>100</v>
      </c>
      <c r="H551" s="36">
        <f t="shared" si="246"/>
        <v>100</v>
      </c>
      <c r="I551" s="36">
        <f t="shared" si="246"/>
        <v>0</v>
      </c>
      <c r="J551" s="37">
        <f t="shared" si="246"/>
        <v>777.8</v>
      </c>
      <c r="K551" s="37">
        <f t="shared" si="246"/>
        <v>590</v>
      </c>
      <c r="L551" s="36">
        <f t="shared" si="246"/>
        <v>0</v>
      </c>
      <c r="M551" s="175"/>
    </row>
    <row r="552" spans="1:13" ht="15.75" hidden="1">
      <c r="A552" s="18" t="s">
        <v>213</v>
      </c>
      <c r="B552" s="29">
        <v>906</v>
      </c>
      <c r="C552" s="16" t="s">
        <v>48</v>
      </c>
      <c r="D552" s="16" t="s">
        <v>23</v>
      </c>
      <c r="E552" s="16" t="s">
        <v>410</v>
      </c>
      <c r="F552" s="16" t="s">
        <v>214</v>
      </c>
      <c r="G552" s="36">
        <v>100</v>
      </c>
      <c r="H552" s="36">
        <f>G552</f>
        <v>100</v>
      </c>
      <c r="I552" s="36">
        <v>0</v>
      </c>
      <c r="J552" s="37">
        <v>777.8</v>
      </c>
      <c r="K552" s="37">
        <v>590</v>
      </c>
      <c r="L552" s="36">
        <v>0</v>
      </c>
      <c r="M552" s="175"/>
    </row>
    <row r="553" spans="1:13" ht="31.5" hidden="1">
      <c r="A553" s="58" t="s">
        <v>220</v>
      </c>
      <c r="B553" s="29">
        <v>906</v>
      </c>
      <c r="C553" s="16" t="s">
        <v>48</v>
      </c>
      <c r="D553" s="16" t="s">
        <v>23</v>
      </c>
      <c r="E553" s="16" t="s">
        <v>412</v>
      </c>
      <c r="F553" s="16"/>
      <c r="G553" s="36">
        <f aca="true" t="shared" si="247" ref="G553:L554">G554</f>
        <v>0</v>
      </c>
      <c r="H553" s="36">
        <f t="shared" si="247"/>
        <v>0</v>
      </c>
      <c r="I553" s="36">
        <f t="shared" si="247"/>
        <v>0</v>
      </c>
      <c r="J553" s="37">
        <f t="shared" si="247"/>
        <v>809</v>
      </c>
      <c r="K553" s="37">
        <f t="shared" si="247"/>
        <v>487.3</v>
      </c>
      <c r="L553" s="36">
        <f t="shared" si="247"/>
        <v>0</v>
      </c>
      <c r="M553" s="175"/>
    </row>
    <row r="554" spans="1:13" ht="47.25" hidden="1">
      <c r="A554" s="18" t="s">
        <v>211</v>
      </c>
      <c r="B554" s="29">
        <v>906</v>
      </c>
      <c r="C554" s="16" t="s">
        <v>48</v>
      </c>
      <c r="D554" s="16" t="s">
        <v>23</v>
      </c>
      <c r="E554" s="16" t="s">
        <v>412</v>
      </c>
      <c r="F554" s="16" t="s">
        <v>212</v>
      </c>
      <c r="G554" s="36">
        <f t="shared" si="247"/>
        <v>0</v>
      </c>
      <c r="H554" s="36">
        <f t="shared" si="247"/>
        <v>0</v>
      </c>
      <c r="I554" s="36">
        <f t="shared" si="247"/>
        <v>0</v>
      </c>
      <c r="J554" s="37">
        <f t="shared" si="247"/>
        <v>809</v>
      </c>
      <c r="K554" s="37">
        <f t="shared" si="247"/>
        <v>487.3</v>
      </c>
      <c r="L554" s="36">
        <f t="shared" si="247"/>
        <v>0</v>
      </c>
      <c r="M554" s="175"/>
    </row>
    <row r="555" spans="1:13" ht="15.75" hidden="1">
      <c r="A555" s="18" t="s">
        <v>213</v>
      </c>
      <c r="B555" s="29">
        <v>906</v>
      </c>
      <c r="C555" s="16" t="s">
        <v>48</v>
      </c>
      <c r="D555" s="16" t="s">
        <v>23</v>
      </c>
      <c r="E555" s="16" t="s">
        <v>412</v>
      </c>
      <c r="F555" s="16" t="s">
        <v>214</v>
      </c>
      <c r="G555" s="36">
        <v>0</v>
      </c>
      <c r="H555" s="36">
        <f>G555</f>
        <v>0</v>
      </c>
      <c r="I555" s="36">
        <v>0</v>
      </c>
      <c r="J555" s="37">
        <v>809</v>
      </c>
      <c r="K555" s="37">
        <v>487.3</v>
      </c>
      <c r="L555" s="36">
        <v>0</v>
      </c>
      <c r="M555" s="175"/>
    </row>
    <row r="556" spans="1:13" ht="31.5" hidden="1">
      <c r="A556" s="18" t="s">
        <v>224</v>
      </c>
      <c r="B556" s="29">
        <v>906</v>
      </c>
      <c r="C556" s="16" t="s">
        <v>48</v>
      </c>
      <c r="D556" s="16" t="s">
        <v>23</v>
      </c>
      <c r="E556" s="56" t="s">
        <v>413</v>
      </c>
      <c r="F556" s="16"/>
      <c r="G556" s="36">
        <f aca="true" t="shared" si="248" ref="G556:L557">G557</f>
        <v>0</v>
      </c>
      <c r="H556" s="36">
        <f t="shared" si="248"/>
        <v>0</v>
      </c>
      <c r="I556" s="36">
        <f t="shared" si="248"/>
        <v>0</v>
      </c>
      <c r="J556" s="37">
        <f t="shared" si="248"/>
        <v>250</v>
      </c>
      <c r="K556" s="37">
        <f t="shared" si="248"/>
        <v>250</v>
      </c>
      <c r="L556" s="36">
        <f t="shared" si="248"/>
        <v>0</v>
      </c>
      <c r="M556" s="175"/>
    </row>
    <row r="557" spans="1:13" ht="47.25" hidden="1">
      <c r="A557" s="18" t="s">
        <v>211</v>
      </c>
      <c r="B557" s="29">
        <v>906</v>
      </c>
      <c r="C557" s="16" t="s">
        <v>48</v>
      </c>
      <c r="D557" s="16" t="s">
        <v>23</v>
      </c>
      <c r="E557" s="56" t="s">
        <v>413</v>
      </c>
      <c r="F557" s="16" t="s">
        <v>212</v>
      </c>
      <c r="G557" s="36">
        <f t="shared" si="248"/>
        <v>0</v>
      </c>
      <c r="H557" s="36">
        <f t="shared" si="248"/>
        <v>0</v>
      </c>
      <c r="I557" s="36">
        <f t="shared" si="248"/>
        <v>0</v>
      </c>
      <c r="J557" s="37">
        <f t="shared" si="248"/>
        <v>250</v>
      </c>
      <c r="K557" s="37">
        <f t="shared" si="248"/>
        <v>250</v>
      </c>
      <c r="L557" s="36">
        <f t="shared" si="248"/>
        <v>0</v>
      </c>
      <c r="M557" s="175"/>
    </row>
    <row r="558" spans="1:13" ht="15.75" hidden="1">
      <c r="A558" s="18" t="s">
        <v>213</v>
      </c>
      <c r="B558" s="29">
        <v>906</v>
      </c>
      <c r="C558" s="16" t="s">
        <v>48</v>
      </c>
      <c r="D558" s="16" t="s">
        <v>23</v>
      </c>
      <c r="E558" s="56" t="s">
        <v>413</v>
      </c>
      <c r="F558" s="16" t="s">
        <v>214</v>
      </c>
      <c r="G558" s="36">
        <v>0</v>
      </c>
      <c r="H558" s="36">
        <f>G558</f>
        <v>0</v>
      </c>
      <c r="I558" s="36">
        <v>0</v>
      </c>
      <c r="J558" s="37">
        <v>250</v>
      </c>
      <c r="K558" s="37">
        <v>250</v>
      </c>
      <c r="L558" s="36">
        <v>0</v>
      </c>
      <c r="M558" s="176"/>
    </row>
    <row r="559" spans="1:13" ht="15.75">
      <c r="A559" s="18" t="s">
        <v>73</v>
      </c>
      <c r="B559" s="29">
        <v>906</v>
      </c>
      <c r="C559" s="16" t="s">
        <v>48</v>
      </c>
      <c r="D559" s="16" t="s">
        <v>23</v>
      </c>
      <c r="E559" s="56" t="s">
        <v>74</v>
      </c>
      <c r="F559" s="16"/>
      <c r="G559" s="36">
        <f aca="true" t="shared" si="249" ref="G559:L559">G560</f>
        <v>109033.49999999999</v>
      </c>
      <c r="H559" s="36">
        <f t="shared" si="249"/>
        <v>109033.49999999999</v>
      </c>
      <c r="I559" s="36">
        <f t="shared" si="249"/>
        <v>106397.09999999999</v>
      </c>
      <c r="J559" s="37">
        <f t="shared" si="249"/>
        <v>106397.09999999999</v>
      </c>
      <c r="K559" s="37">
        <f t="shared" si="249"/>
        <v>106397.09999999999</v>
      </c>
      <c r="L559" s="36">
        <f t="shared" si="249"/>
        <v>106397.09999999999</v>
      </c>
      <c r="M559" s="36"/>
    </row>
    <row r="560" spans="1:13" ht="31.5">
      <c r="A560" s="18" t="s">
        <v>131</v>
      </c>
      <c r="B560" s="29">
        <v>906</v>
      </c>
      <c r="C560" s="16" t="s">
        <v>48</v>
      </c>
      <c r="D560" s="16" t="s">
        <v>23</v>
      </c>
      <c r="E560" s="56" t="s">
        <v>132</v>
      </c>
      <c r="F560" s="16"/>
      <c r="G560" s="36">
        <f aca="true" t="shared" si="250" ref="G560:L560">G567+G570+G576+G579+G582+G585+G561+G564+G588+G573</f>
        <v>109033.49999999999</v>
      </c>
      <c r="H560" s="36">
        <f t="shared" si="250"/>
        <v>109033.49999999999</v>
      </c>
      <c r="I560" s="36">
        <f t="shared" si="250"/>
        <v>106397.09999999999</v>
      </c>
      <c r="J560" s="37">
        <f t="shared" si="250"/>
        <v>106397.09999999999</v>
      </c>
      <c r="K560" s="37">
        <f t="shared" si="250"/>
        <v>106397.09999999999</v>
      </c>
      <c r="L560" s="36">
        <f t="shared" si="250"/>
        <v>106397.09999999999</v>
      </c>
      <c r="M560" s="36"/>
    </row>
    <row r="561" spans="1:13" ht="47.25" hidden="1">
      <c r="A561" s="18" t="s">
        <v>414</v>
      </c>
      <c r="B561" s="29">
        <v>906</v>
      </c>
      <c r="C561" s="16" t="s">
        <v>48</v>
      </c>
      <c r="D561" s="16" t="s">
        <v>23</v>
      </c>
      <c r="E561" s="56" t="s">
        <v>415</v>
      </c>
      <c r="F561" s="16"/>
      <c r="G561" s="36">
        <f aca="true" t="shared" si="251" ref="G561:L562">G562</f>
        <v>1000</v>
      </c>
      <c r="H561" s="36">
        <f t="shared" si="251"/>
        <v>1000</v>
      </c>
      <c r="I561" s="36">
        <f t="shared" si="251"/>
        <v>0</v>
      </c>
      <c r="J561" s="37">
        <f t="shared" si="251"/>
        <v>0</v>
      </c>
      <c r="K561" s="37">
        <f t="shared" si="251"/>
        <v>0</v>
      </c>
      <c r="L561" s="36">
        <f t="shared" si="251"/>
        <v>0</v>
      </c>
      <c r="M561" s="36"/>
    </row>
    <row r="562" spans="1:13" ht="47.25" hidden="1">
      <c r="A562" s="18" t="s">
        <v>211</v>
      </c>
      <c r="B562" s="29">
        <v>906</v>
      </c>
      <c r="C562" s="16" t="s">
        <v>48</v>
      </c>
      <c r="D562" s="16" t="s">
        <v>23</v>
      </c>
      <c r="E562" s="16" t="s">
        <v>415</v>
      </c>
      <c r="F562" s="16" t="s">
        <v>212</v>
      </c>
      <c r="G562" s="36">
        <f t="shared" si="251"/>
        <v>1000</v>
      </c>
      <c r="H562" s="36">
        <f t="shared" si="251"/>
        <v>1000</v>
      </c>
      <c r="I562" s="36">
        <f t="shared" si="251"/>
        <v>0</v>
      </c>
      <c r="J562" s="37">
        <f t="shared" si="251"/>
        <v>0</v>
      </c>
      <c r="K562" s="37">
        <f t="shared" si="251"/>
        <v>0</v>
      </c>
      <c r="L562" s="36">
        <f t="shared" si="251"/>
        <v>0</v>
      </c>
      <c r="M562" s="36"/>
    </row>
    <row r="563" spans="1:13" ht="47.25" hidden="1">
      <c r="A563" s="18" t="s">
        <v>213</v>
      </c>
      <c r="B563" s="29">
        <v>906</v>
      </c>
      <c r="C563" s="16" t="s">
        <v>48</v>
      </c>
      <c r="D563" s="16" t="s">
        <v>23</v>
      </c>
      <c r="E563" s="16" t="s">
        <v>415</v>
      </c>
      <c r="F563" s="16" t="s">
        <v>214</v>
      </c>
      <c r="G563" s="36">
        <v>1000</v>
      </c>
      <c r="H563" s="36">
        <f>G563</f>
        <v>1000</v>
      </c>
      <c r="I563" s="36">
        <v>0</v>
      </c>
      <c r="J563" s="45">
        <f>I563</f>
        <v>0</v>
      </c>
      <c r="K563" s="45">
        <f>J563</f>
        <v>0</v>
      </c>
      <c r="L563" s="36">
        <f>I563</f>
        <v>0</v>
      </c>
      <c r="M563" s="36" t="s">
        <v>138</v>
      </c>
    </row>
    <row r="564" spans="1:13" ht="15.75" hidden="1">
      <c r="A564" s="18" t="s">
        <v>416</v>
      </c>
      <c r="B564" s="29">
        <v>906</v>
      </c>
      <c r="C564" s="16" t="s">
        <v>48</v>
      </c>
      <c r="D564" s="16" t="s">
        <v>23</v>
      </c>
      <c r="E564" s="16" t="s">
        <v>417</v>
      </c>
      <c r="F564" s="16"/>
      <c r="G564" s="36">
        <f aca="true" t="shared" si="252" ref="G564:L565">G565</f>
        <v>1636.4</v>
      </c>
      <c r="H564" s="36">
        <f t="shared" si="252"/>
        <v>1636.4</v>
      </c>
      <c r="I564" s="36">
        <f t="shared" si="252"/>
        <v>0</v>
      </c>
      <c r="J564" s="37">
        <f t="shared" si="252"/>
        <v>0</v>
      </c>
      <c r="K564" s="37">
        <f t="shared" si="252"/>
        <v>0</v>
      </c>
      <c r="L564" s="36">
        <f t="shared" si="252"/>
        <v>0</v>
      </c>
      <c r="M564" s="36"/>
    </row>
    <row r="565" spans="1:13" ht="47.25" hidden="1">
      <c r="A565" s="18" t="s">
        <v>211</v>
      </c>
      <c r="B565" s="29">
        <v>906</v>
      </c>
      <c r="C565" s="16" t="s">
        <v>48</v>
      </c>
      <c r="D565" s="16" t="s">
        <v>23</v>
      </c>
      <c r="E565" s="16" t="s">
        <v>417</v>
      </c>
      <c r="F565" s="16" t="s">
        <v>212</v>
      </c>
      <c r="G565" s="36">
        <f t="shared" si="252"/>
        <v>1636.4</v>
      </c>
      <c r="H565" s="36">
        <f t="shared" si="252"/>
        <v>1636.4</v>
      </c>
      <c r="I565" s="36">
        <f t="shared" si="252"/>
        <v>0</v>
      </c>
      <c r="J565" s="37">
        <f t="shared" si="252"/>
        <v>0</v>
      </c>
      <c r="K565" s="37">
        <f t="shared" si="252"/>
        <v>0</v>
      </c>
      <c r="L565" s="36">
        <f t="shared" si="252"/>
        <v>0</v>
      </c>
      <c r="M565" s="36"/>
    </row>
    <row r="566" spans="1:13" ht="15.75" hidden="1">
      <c r="A566" s="18" t="s">
        <v>213</v>
      </c>
      <c r="B566" s="29">
        <v>906</v>
      </c>
      <c r="C566" s="16" t="s">
        <v>48</v>
      </c>
      <c r="D566" s="16" t="s">
        <v>23</v>
      </c>
      <c r="E566" s="16" t="s">
        <v>417</v>
      </c>
      <c r="F566" s="16" t="s">
        <v>214</v>
      </c>
      <c r="G566" s="17">
        <v>1636.4</v>
      </c>
      <c r="H566" s="17">
        <f>G566</f>
        <v>1636.4</v>
      </c>
      <c r="I566" s="17">
        <v>0</v>
      </c>
      <c r="J566" s="47">
        <f>I566</f>
        <v>0</v>
      </c>
      <c r="K566" s="47">
        <f>J566</f>
        <v>0</v>
      </c>
      <c r="L566" s="17">
        <f>I566</f>
        <v>0</v>
      </c>
      <c r="M566" s="17" t="s">
        <v>138</v>
      </c>
    </row>
    <row r="567" spans="1:13" ht="31.5">
      <c r="A567" s="18" t="s">
        <v>418</v>
      </c>
      <c r="B567" s="29">
        <v>906</v>
      </c>
      <c r="C567" s="16" t="s">
        <v>48</v>
      </c>
      <c r="D567" s="16" t="s">
        <v>23</v>
      </c>
      <c r="E567" s="16" t="s">
        <v>419</v>
      </c>
      <c r="F567" s="16"/>
      <c r="G567" s="36">
        <f aca="true" t="shared" si="253" ref="G567:L568">G568</f>
        <v>157.3</v>
      </c>
      <c r="H567" s="36">
        <f t="shared" si="253"/>
        <v>157.3</v>
      </c>
      <c r="I567" s="36">
        <f t="shared" si="253"/>
        <v>157.3</v>
      </c>
      <c r="J567" s="37">
        <f t="shared" si="253"/>
        <v>157.3</v>
      </c>
      <c r="K567" s="37">
        <f t="shared" si="253"/>
        <v>157.3</v>
      </c>
      <c r="L567" s="36">
        <f t="shared" si="253"/>
        <v>157.3</v>
      </c>
      <c r="M567" s="36"/>
    </row>
    <row r="568" spans="1:13" ht="47.25">
      <c r="A568" s="18" t="s">
        <v>211</v>
      </c>
      <c r="B568" s="29">
        <v>906</v>
      </c>
      <c r="C568" s="16" t="s">
        <v>48</v>
      </c>
      <c r="D568" s="16" t="s">
        <v>23</v>
      </c>
      <c r="E568" s="16" t="s">
        <v>419</v>
      </c>
      <c r="F568" s="16" t="s">
        <v>212</v>
      </c>
      <c r="G568" s="36">
        <f t="shared" si="253"/>
        <v>157.3</v>
      </c>
      <c r="H568" s="36">
        <f t="shared" si="253"/>
        <v>157.3</v>
      </c>
      <c r="I568" s="36">
        <f t="shared" si="253"/>
        <v>157.3</v>
      </c>
      <c r="J568" s="37">
        <f t="shared" si="253"/>
        <v>157.3</v>
      </c>
      <c r="K568" s="37">
        <f t="shared" si="253"/>
        <v>157.3</v>
      </c>
      <c r="L568" s="36">
        <f t="shared" si="253"/>
        <v>157.3</v>
      </c>
      <c r="M568" s="36"/>
    </row>
    <row r="569" spans="1:13" ht="47.25">
      <c r="A569" s="18" t="s">
        <v>213</v>
      </c>
      <c r="B569" s="29">
        <v>906</v>
      </c>
      <c r="C569" s="16" t="s">
        <v>48</v>
      </c>
      <c r="D569" s="16" t="s">
        <v>23</v>
      </c>
      <c r="E569" s="16" t="s">
        <v>419</v>
      </c>
      <c r="F569" s="16" t="s">
        <v>214</v>
      </c>
      <c r="G569" s="36">
        <v>157.3</v>
      </c>
      <c r="H569" s="36">
        <f>G569</f>
        <v>157.3</v>
      </c>
      <c r="I569" s="36">
        <v>157.3</v>
      </c>
      <c r="J569" s="45">
        <f>I569</f>
        <v>157.3</v>
      </c>
      <c r="K569" s="45">
        <f>J569</f>
        <v>157.3</v>
      </c>
      <c r="L569" s="36">
        <f>I569</f>
        <v>157.3</v>
      </c>
      <c r="M569" s="36" t="s">
        <v>138</v>
      </c>
    </row>
    <row r="570" spans="1:13" ht="40.5" customHeight="1">
      <c r="A570" s="18" t="s">
        <v>420</v>
      </c>
      <c r="B570" s="29">
        <v>906</v>
      </c>
      <c r="C570" s="16" t="s">
        <v>48</v>
      </c>
      <c r="D570" s="16" t="s">
        <v>23</v>
      </c>
      <c r="E570" s="16" t="s">
        <v>421</v>
      </c>
      <c r="F570" s="16"/>
      <c r="G570" s="36">
        <f aca="true" t="shared" si="254" ref="G570:L571">G571</f>
        <v>1572.5</v>
      </c>
      <c r="H570" s="36">
        <f t="shared" si="254"/>
        <v>1572.5</v>
      </c>
      <c r="I570" s="36">
        <f t="shared" si="254"/>
        <v>1572.5</v>
      </c>
      <c r="J570" s="37">
        <f t="shared" si="254"/>
        <v>1572.5</v>
      </c>
      <c r="K570" s="37">
        <f t="shared" si="254"/>
        <v>1572.5</v>
      </c>
      <c r="L570" s="36">
        <f t="shared" si="254"/>
        <v>1572.5</v>
      </c>
      <c r="M570" s="36"/>
    </row>
    <row r="571" spans="1:13" ht="47.25">
      <c r="A571" s="18" t="s">
        <v>211</v>
      </c>
      <c r="B571" s="29">
        <v>906</v>
      </c>
      <c r="C571" s="16" t="s">
        <v>48</v>
      </c>
      <c r="D571" s="16" t="s">
        <v>23</v>
      </c>
      <c r="E571" s="16" t="s">
        <v>421</v>
      </c>
      <c r="F571" s="16" t="s">
        <v>212</v>
      </c>
      <c r="G571" s="36">
        <f t="shared" si="254"/>
        <v>1572.5</v>
      </c>
      <c r="H571" s="36">
        <f t="shared" si="254"/>
        <v>1572.5</v>
      </c>
      <c r="I571" s="36">
        <f t="shared" si="254"/>
        <v>1572.5</v>
      </c>
      <c r="J571" s="37">
        <f t="shared" si="254"/>
        <v>1572.5</v>
      </c>
      <c r="K571" s="37">
        <f t="shared" si="254"/>
        <v>1572.5</v>
      </c>
      <c r="L571" s="36">
        <f t="shared" si="254"/>
        <v>1572.5</v>
      </c>
      <c r="M571" s="36"/>
    </row>
    <row r="572" spans="1:13" ht="15.75">
      <c r="A572" s="18" t="s">
        <v>213</v>
      </c>
      <c r="B572" s="29">
        <v>906</v>
      </c>
      <c r="C572" s="16" t="s">
        <v>48</v>
      </c>
      <c r="D572" s="16" t="s">
        <v>23</v>
      </c>
      <c r="E572" s="16" t="s">
        <v>421</v>
      </c>
      <c r="F572" s="16" t="s">
        <v>214</v>
      </c>
      <c r="G572" s="17">
        <v>1572.5</v>
      </c>
      <c r="H572" s="17">
        <f>G572</f>
        <v>1572.5</v>
      </c>
      <c r="I572" s="17">
        <v>1572.5</v>
      </c>
      <c r="J572" s="47">
        <f>I572</f>
        <v>1572.5</v>
      </c>
      <c r="K572" s="47">
        <f>J572</f>
        <v>1572.5</v>
      </c>
      <c r="L572" s="17">
        <f>I572</f>
        <v>1572.5</v>
      </c>
      <c r="M572" s="17" t="s">
        <v>138</v>
      </c>
    </row>
    <row r="573" spans="1:13" ht="47.25">
      <c r="A573" s="18" t="s">
        <v>422</v>
      </c>
      <c r="B573" s="29">
        <v>906</v>
      </c>
      <c r="C573" s="16" t="s">
        <v>48</v>
      </c>
      <c r="D573" s="16" t="s">
        <v>23</v>
      </c>
      <c r="E573" s="16" t="s">
        <v>423</v>
      </c>
      <c r="F573" s="16"/>
      <c r="G573" s="36">
        <f aca="true" t="shared" si="255" ref="G573:K574">G574</f>
        <v>733.5</v>
      </c>
      <c r="H573" s="17">
        <f t="shared" si="255"/>
        <v>733.5</v>
      </c>
      <c r="I573" s="17">
        <f t="shared" si="255"/>
        <v>733.5</v>
      </c>
      <c r="J573" s="39">
        <f t="shared" si="255"/>
        <v>733.5</v>
      </c>
      <c r="K573" s="39">
        <f t="shared" si="255"/>
        <v>733.5</v>
      </c>
      <c r="L573" s="17">
        <f>L574</f>
        <v>733.5</v>
      </c>
      <c r="M573" s="17"/>
    </row>
    <row r="574" spans="1:13" ht="47.25">
      <c r="A574" s="18" t="s">
        <v>211</v>
      </c>
      <c r="B574" s="29">
        <v>906</v>
      </c>
      <c r="C574" s="16" t="s">
        <v>48</v>
      </c>
      <c r="D574" s="16" t="s">
        <v>23</v>
      </c>
      <c r="E574" s="16" t="s">
        <v>423</v>
      </c>
      <c r="F574" s="16" t="s">
        <v>212</v>
      </c>
      <c r="G574" s="36">
        <f t="shared" si="255"/>
        <v>733.5</v>
      </c>
      <c r="H574" s="17">
        <f t="shared" si="255"/>
        <v>733.5</v>
      </c>
      <c r="I574" s="17">
        <f t="shared" si="255"/>
        <v>733.5</v>
      </c>
      <c r="J574" s="39">
        <f t="shared" si="255"/>
        <v>733.5</v>
      </c>
      <c r="K574" s="39">
        <f t="shared" si="255"/>
        <v>733.5</v>
      </c>
      <c r="L574" s="17">
        <f>L575</f>
        <v>733.5</v>
      </c>
      <c r="M574" s="17"/>
    </row>
    <row r="575" spans="1:13" ht="15.75">
      <c r="A575" s="18" t="s">
        <v>213</v>
      </c>
      <c r="B575" s="29">
        <v>906</v>
      </c>
      <c r="C575" s="16" t="s">
        <v>48</v>
      </c>
      <c r="D575" s="16" t="s">
        <v>23</v>
      </c>
      <c r="E575" s="16" t="s">
        <v>423</v>
      </c>
      <c r="F575" s="16" t="s">
        <v>214</v>
      </c>
      <c r="G575" s="36">
        <v>733.5</v>
      </c>
      <c r="H575" s="17">
        <f>G575</f>
        <v>733.5</v>
      </c>
      <c r="I575" s="17">
        <v>733.5</v>
      </c>
      <c r="J575" s="47">
        <f>I575</f>
        <v>733.5</v>
      </c>
      <c r="K575" s="47">
        <f>J575</f>
        <v>733.5</v>
      </c>
      <c r="L575" s="17">
        <f>I575</f>
        <v>733.5</v>
      </c>
      <c r="M575" s="17" t="s">
        <v>138</v>
      </c>
    </row>
    <row r="576" spans="1:13" ht="94.5">
      <c r="A576" s="15" t="s">
        <v>424</v>
      </c>
      <c r="B576" s="29">
        <v>906</v>
      </c>
      <c r="C576" s="16" t="s">
        <v>48</v>
      </c>
      <c r="D576" s="16" t="s">
        <v>23</v>
      </c>
      <c r="E576" s="16" t="s">
        <v>425</v>
      </c>
      <c r="F576" s="16"/>
      <c r="G576" s="36">
        <f aca="true" t="shared" si="256" ref="G576:L577">G577</f>
        <v>93568.6</v>
      </c>
      <c r="H576" s="36">
        <f t="shared" si="256"/>
        <v>93568.6</v>
      </c>
      <c r="I576" s="36">
        <f t="shared" si="256"/>
        <v>93568.6</v>
      </c>
      <c r="J576" s="37">
        <f t="shared" si="256"/>
        <v>93568.6</v>
      </c>
      <c r="K576" s="37">
        <f t="shared" si="256"/>
        <v>93568.6</v>
      </c>
      <c r="L576" s="36">
        <f t="shared" si="256"/>
        <v>93568.6</v>
      </c>
      <c r="M576" s="36"/>
    </row>
    <row r="577" spans="1:13" ht="47.25">
      <c r="A577" s="18" t="s">
        <v>211</v>
      </c>
      <c r="B577" s="29">
        <v>906</v>
      </c>
      <c r="C577" s="16" t="s">
        <v>48</v>
      </c>
      <c r="D577" s="16" t="s">
        <v>23</v>
      </c>
      <c r="E577" s="16" t="s">
        <v>425</v>
      </c>
      <c r="F577" s="16" t="s">
        <v>212</v>
      </c>
      <c r="G577" s="36">
        <f t="shared" si="256"/>
        <v>93568.6</v>
      </c>
      <c r="H577" s="36">
        <f t="shared" si="256"/>
        <v>93568.6</v>
      </c>
      <c r="I577" s="36">
        <f t="shared" si="256"/>
        <v>93568.6</v>
      </c>
      <c r="J577" s="37">
        <f t="shared" si="256"/>
        <v>93568.6</v>
      </c>
      <c r="K577" s="37">
        <f t="shared" si="256"/>
        <v>93568.6</v>
      </c>
      <c r="L577" s="36">
        <f t="shared" si="256"/>
        <v>93568.6</v>
      </c>
      <c r="M577" s="36"/>
    </row>
    <row r="578" spans="1:13" ht="15.75">
      <c r="A578" s="18" t="s">
        <v>213</v>
      </c>
      <c r="B578" s="29">
        <v>906</v>
      </c>
      <c r="C578" s="16" t="s">
        <v>48</v>
      </c>
      <c r="D578" s="16" t="s">
        <v>23</v>
      </c>
      <c r="E578" s="16" t="s">
        <v>425</v>
      </c>
      <c r="F578" s="16" t="s">
        <v>214</v>
      </c>
      <c r="G578" s="17">
        <v>93568.6</v>
      </c>
      <c r="H578" s="17">
        <f>G578</f>
        <v>93568.6</v>
      </c>
      <c r="I578" s="17">
        <v>93568.6</v>
      </c>
      <c r="J578" s="47">
        <f>I578</f>
        <v>93568.6</v>
      </c>
      <c r="K578" s="47">
        <f>J578</f>
        <v>93568.6</v>
      </c>
      <c r="L578" s="17">
        <f>I578</f>
        <v>93568.6</v>
      </c>
      <c r="M578" s="17" t="s">
        <v>138</v>
      </c>
    </row>
    <row r="579" spans="1:13" ht="78.75">
      <c r="A579" s="15" t="s">
        <v>229</v>
      </c>
      <c r="B579" s="29">
        <v>906</v>
      </c>
      <c r="C579" s="16" t="s">
        <v>48</v>
      </c>
      <c r="D579" s="16" t="s">
        <v>23</v>
      </c>
      <c r="E579" s="16" t="s">
        <v>230</v>
      </c>
      <c r="F579" s="16"/>
      <c r="G579" s="36">
        <f aca="true" t="shared" si="257" ref="G579:L579">G580</f>
        <v>1101.7</v>
      </c>
      <c r="H579" s="36">
        <f t="shared" si="257"/>
        <v>1101.7</v>
      </c>
      <c r="I579" s="36">
        <f t="shared" si="257"/>
        <v>1101.7</v>
      </c>
      <c r="J579" s="37">
        <f t="shared" si="257"/>
        <v>1101.7</v>
      </c>
      <c r="K579" s="37">
        <f t="shared" si="257"/>
        <v>1101.7</v>
      </c>
      <c r="L579" s="36">
        <f t="shared" si="257"/>
        <v>1101.7</v>
      </c>
      <c r="M579" s="36"/>
    </row>
    <row r="580" spans="1:13" ht="47.25">
      <c r="A580" s="18" t="s">
        <v>211</v>
      </c>
      <c r="B580" s="29">
        <v>906</v>
      </c>
      <c r="C580" s="16" t="s">
        <v>48</v>
      </c>
      <c r="D580" s="16" t="s">
        <v>23</v>
      </c>
      <c r="E580" s="16" t="s">
        <v>230</v>
      </c>
      <c r="F580" s="16" t="s">
        <v>212</v>
      </c>
      <c r="G580" s="36">
        <f aca="true" t="shared" si="258" ref="G580:L580">G581</f>
        <v>1101.7</v>
      </c>
      <c r="H580" s="36">
        <f t="shared" si="258"/>
        <v>1101.7</v>
      </c>
      <c r="I580" s="36">
        <f t="shared" si="258"/>
        <v>1101.7</v>
      </c>
      <c r="J580" s="37">
        <f t="shared" si="258"/>
        <v>1101.7</v>
      </c>
      <c r="K580" s="37">
        <f t="shared" si="258"/>
        <v>1101.7</v>
      </c>
      <c r="L580" s="36">
        <f t="shared" si="258"/>
        <v>1101.7</v>
      </c>
      <c r="M580" s="36"/>
    </row>
    <row r="581" spans="1:13" ht="15.75">
      <c r="A581" s="18" t="s">
        <v>213</v>
      </c>
      <c r="B581" s="29">
        <v>906</v>
      </c>
      <c r="C581" s="16" t="s">
        <v>48</v>
      </c>
      <c r="D581" s="16" t="s">
        <v>23</v>
      </c>
      <c r="E581" s="16" t="s">
        <v>230</v>
      </c>
      <c r="F581" s="16" t="s">
        <v>214</v>
      </c>
      <c r="G581" s="17">
        <f>1251.7-150</f>
        <v>1101.7</v>
      </c>
      <c r="H581" s="17">
        <f>G581</f>
        <v>1101.7</v>
      </c>
      <c r="I581" s="17">
        <v>1101.7</v>
      </c>
      <c r="J581" s="47">
        <f>I581</f>
        <v>1101.7</v>
      </c>
      <c r="K581" s="47">
        <f>J581</f>
        <v>1101.7</v>
      </c>
      <c r="L581" s="17">
        <f>I581</f>
        <v>1101.7</v>
      </c>
      <c r="M581" s="17" t="s">
        <v>138</v>
      </c>
    </row>
    <row r="582" spans="1:13" ht="78.75">
      <c r="A582" s="15" t="s">
        <v>231</v>
      </c>
      <c r="B582" s="29">
        <v>906</v>
      </c>
      <c r="C582" s="16" t="s">
        <v>48</v>
      </c>
      <c r="D582" s="16" t="s">
        <v>23</v>
      </c>
      <c r="E582" s="16" t="s">
        <v>232</v>
      </c>
      <c r="F582" s="16"/>
      <c r="G582" s="36">
        <f aca="true" t="shared" si="259" ref="G582:L582">G583</f>
        <v>2823.2</v>
      </c>
      <c r="H582" s="36">
        <f t="shared" si="259"/>
        <v>2823.2</v>
      </c>
      <c r="I582" s="36">
        <f t="shared" si="259"/>
        <v>2823.2</v>
      </c>
      <c r="J582" s="37">
        <f t="shared" si="259"/>
        <v>2823.2</v>
      </c>
      <c r="K582" s="37">
        <f t="shared" si="259"/>
        <v>2823.2</v>
      </c>
      <c r="L582" s="36">
        <f t="shared" si="259"/>
        <v>2823.2</v>
      </c>
      <c r="M582" s="36"/>
    </row>
    <row r="583" spans="1:13" ht="47.25">
      <c r="A583" s="18" t="s">
        <v>211</v>
      </c>
      <c r="B583" s="29">
        <v>906</v>
      </c>
      <c r="C583" s="16" t="s">
        <v>48</v>
      </c>
      <c r="D583" s="16" t="s">
        <v>23</v>
      </c>
      <c r="E583" s="16" t="s">
        <v>232</v>
      </c>
      <c r="F583" s="16" t="s">
        <v>212</v>
      </c>
      <c r="G583" s="36">
        <f aca="true" t="shared" si="260" ref="G583:L583">G584</f>
        <v>2823.2</v>
      </c>
      <c r="H583" s="36">
        <f t="shared" si="260"/>
        <v>2823.2</v>
      </c>
      <c r="I583" s="36">
        <f t="shared" si="260"/>
        <v>2823.2</v>
      </c>
      <c r="J583" s="37">
        <f t="shared" si="260"/>
        <v>2823.2</v>
      </c>
      <c r="K583" s="37">
        <f t="shared" si="260"/>
        <v>2823.2</v>
      </c>
      <c r="L583" s="36">
        <f t="shared" si="260"/>
        <v>2823.2</v>
      </c>
      <c r="M583" s="36"/>
    </row>
    <row r="584" spans="1:13" ht="15.75">
      <c r="A584" s="18" t="s">
        <v>213</v>
      </c>
      <c r="B584" s="29">
        <v>906</v>
      </c>
      <c r="C584" s="16" t="s">
        <v>48</v>
      </c>
      <c r="D584" s="16" t="s">
        <v>23</v>
      </c>
      <c r="E584" s="16" t="s">
        <v>232</v>
      </c>
      <c r="F584" s="16" t="s">
        <v>214</v>
      </c>
      <c r="G584" s="17">
        <v>2823.2</v>
      </c>
      <c r="H584" s="17">
        <f>G584</f>
        <v>2823.2</v>
      </c>
      <c r="I584" s="17">
        <v>2823.2</v>
      </c>
      <c r="J584" s="47">
        <f>I584</f>
        <v>2823.2</v>
      </c>
      <c r="K584" s="47">
        <f>J584</f>
        <v>2823.2</v>
      </c>
      <c r="L584" s="17">
        <f>I584</f>
        <v>2823.2</v>
      </c>
      <c r="M584" s="17" t="s">
        <v>138</v>
      </c>
    </row>
    <row r="585" spans="1:13" ht="63">
      <c r="A585" s="15" t="s">
        <v>426</v>
      </c>
      <c r="B585" s="29">
        <v>906</v>
      </c>
      <c r="C585" s="16" t="s">
        <v>48</v>
      </c>
      <c r="D585" s="16" t="s">
        <v>23</v>
      </c>
      <c r="E585" s="16" t="s">
        <v>427</v>
      </c>
      <c r="F585" s="16"/>
      <c r="G585" s="36">
        <f aca="true" t="shared" si="261" ref="G585:L586">G586</f>
        <v>998.4</v>
      </c>
      <c r="H585" s="36">
        <f t="shared" si="261"/>
        <v>998.4</v>
      </c>
      <c r="I585" s="36">
        <f t="shared" si="261"/>
        <v>998.4</v>
      </c>
      <c r="J585" s="37">
        <f t="shared" si="261"/>
        <v>998.4</v>
      </c>
      <c r="K585" s="37">
        <f t="shared" si="261"/>
        <v>998.4</v>
      </c>
      <c r="L585" s="36">
        <f t="shared" si="261"/>
        <v>998.4</v>
      </c>
      <c r="M585" s="36"/>
    </row>
    <row r="586" spans="1:13" ht="47.25">
      <c r="A586" s="18" t="s">
        <v>211</v>
      </c>
      <c r="B586" s="29">
        <v>906</v>
      </c>
      <c r="C586" s="16" t="s">
        <v>48</v>
      </c>
      <c r="D586" s="16" t="s">
        <v>23</v>
      </c>
      <c r="E586" s="16" t="s">
        <v>427</v>
      </c>
      <c r="F586" s="16" t="s">
        <v>212</v>
      </c>
      <c r="G586" s="36">
        <f t="shared" si="261"/>
        <v>998.4</v>
      </c>
      <c r="H586" s="36">
        <f t="shared" si="261"/>
        <v>998.4</v>
      </c>
      <c r="I586" s="36">
        <f t="shared" si="261"/>
        <v>998.4</v>
      </c>
      <c r="J586" s="37">
        <f t="shared" si="261"/>
        <v>998.4</v>
      </c>
      <c r="K586" s="37">
        <f t="shared" si="261"/>
        <v>998.4</v>
      </c>
      <c r="L586" s="36">
        <f t="shared" si="261"/>
        <v>998.4</v>
      </c>
      <c r="M586" s="36"/>
    </row>
    <row r="587" spans="1:13" ht="15.75">
      <c r="A587" s="18" t="s">
        <v>213</v>
      </c>
      <c r="B587" s="29">
        <v>906</v>
      </c>
      <c r="C587" s="16" t="s">
        <v>48</v>
      </c>
      <c r="D587" s="16" t="s">
        <v>23</v>
      </c>
      <c r="E587" s="16" t="s">
        <v>427</v>
      </c>
      <c r="F587" s="16" t="s">
        <v>214</v>
      </c>
      <c r="G587" s="17">
        <v>998.4</v>
      </c>
      <c r="H587" s="17">
        <f>G587</f>
        <v>998.4</v>
      </c>
      <c r="I587" s="17">
        <v>998.4</v>
      </c>
      <c r="J587" s="47">
        <f>I587</f>
        <v>998.4</v>
      </c>
      <c r="K587" s="47">
        <f>J587</f>
        <v>998.4</v>
      </c>
      <c r="L587" s="17">
        <f>I587</f>
        <v>998.4</v>
      </c>
      <c r="M587" s="17" t="s">
        <v>138</v>
      </c>
    </row>
    <row r="588" spans="1:13" ht="110.25">
      <c r="A588" s="65" t="s">
        <v>233</v>
      </c>
      <c r="B588" s="55">
        <v>906</v>
      </c>
      <c r="C588" s="56" t="s">
        <v>48</v>
      </c>
      <c r="D588" s="56" t="s">
        <v>23</v>
      </c>
      <c r="E588" s="56" t="s">
        <v>234</v>
      </c>
      <c r="F588" s="16"/>
      <c r="G588" s="36">
        <f aca="true" t="shared" si="262" ref="G588:L589">G589</f>
        <v>5441.9</v>
      </c>
      <c r="H588" s="36">
        <f t="shared" si="262"/>
        <v>5441.9</v>
      </c>
      <c r="I588" s="36">
        <f t="shared" si="262"/>
        <v>5441.9</v>
      </c>
      <c r="J588" s="37">
        <f t="shared" si="262"/>
        <v>5441.9</v>
      </c>
      <c r="K588" s="37">
        <f t="shared" si="262"/>
        <v>5441.9</v>
      </c>
      <c r="L588" s="36">
        <f t="shared" si="262"/>
        <v>5441.9</v>
      </c>
      <c r="M588" s="36"/>
    </row>
    <row r="589" spans="1:13" ht="47.25">
      <c r="A589" s="18" t="s">
        <v>211</v>
      </c>
      <c r="B589" s="29">
        <v>906</v>
      </c>
      <c r="C589" s="16" t="s">
        <v>48</v>
      </c>
      <c r="D589" s="16" t="s">
        <v>23</v>
      </c>
      <c r="E589" s="16" t="s">
        <v>234</v>
      </c>
      <c r="F589" s="16" t="s">
        <v>212</v>
      </c>
      <c r="G589" s="36">
        <f>G590</f>
        <v>5441.9</v>
      </c>
      <c r="H589" s="36">
        <f t="shared" si="262"/>
        <v>5441.9</v>
      </c>
      <c r="I589" s="36">
        <f t="shared" si="262"/>
        <v>5441.9</v>
      </c>
      <c r="J589" s="37">
        <f t="shared" si="262"/>
        <v>5441.9</v>
      </c>
      <c r="K589" s="37">
        <f t="shared" si="262"/>
        <v>5441.9</v>
      </c>
      <c r="L589" s="36">
        <f t="shared" si="262"/>
        <v>5441.9</v>
      </c>
      <c r="M589" s="36"/>
    </row>
    <row r="590" spans="1:13" ht="15.75">
      <c r="A590" s="18" t="s">
        <v>213</v>
      </c>
      <c r="B590" s="29">
        <v>906</v>
      </c>
      <c r="C590" s="16" t="s">
        <v>48</v>
      </c>
      <c r="D590" s="16" t="s">
        <v>23</v>
      </c>
      <c r="E590" s="16" t="s">
        <v>234</v>
      </c>
      <c r="F590" s="16" t="s">
        <v>214</v>
      </c>
      <c r="G590" s="17">
        <v>5441.9</v>
      </c>
      <c r="H590" s="17">
        <f>G590</f>
        <v>5441.9</v>
      </c>
      <c r="I590" s="17">
        <v>5441.9</v>
      </c>
      <c r="J590" s="47">
        <f>I590</f>
        <v>5441.9</v>
      </c>
      <c r="K590" s="47">
        <f>J590</f>
        <v>5441.9</v>
      </c>
      <c r="L590" s="17">
        <f>I590</f>
        <v>5441.9</v>
      </c>
      <c r="M590" s="17" t="s">
        <v>138</v>
      </c>
    </row>
    <row r="591" spans="1:13" ht="31.5">
      <c r="A591" s="35" t="s">
        <v>51</v>
      </c>
      <c r="B591" s="20">
        <v>906</v>
      </c>
      <c r="C591" s="13" t="s">
        <v>48</v>
      </c>
      <c r="D591" s="13" t="s">
        <v>48</v>
      </c>
      <c r="E591" s="13"/>
      <c r="F591" s="13"/>
      <c r="G591" s="33">
        <f aca="true" t="shared" si="263" ref="G591:L591">G592+G597</f>
        <v>5145.22</v>
      </c>
      <c r="H591" s="33">
        <f t="shared" si="263"/>
        <v>5145.22</v>
      </c>
      <c r="I591" s="33">
        <f t="shared" si="263"/>
        <v>5145.200000000001</v>
      </c>
      <c r="J591" s="34">
        <f t="shared" si="263"/>
        <v>5145.200000000001</v>
      </c>
      <c r="K591" s="34">
        <f t="shared" si="263"/>
        <v>5145.200000000001</v>
      </c>
      <c r="L591" s="33">
        <f t="shared" si="263"/>
        <v>5145.22</v>
      </c>
      <c r="M591" s="33"/>
    </row>
    <row r="592" spans="1:13" ht="47.25">
      <c r="A592" s="18" t="s">
        <v>378</v>
      </c>
      <c r="B592" s="29">
        <v>906</v>
      </c>
      <c r="C592" s="16" t="s">
        <v>48</v>
      </c>
      <c r="D592" s="16" t="s">
        <v>48</v>
      </c>
      <c r="E592" s="16" t="s">
        <v>357</v>
      </c>
      <c r="F592" s="16"/>
      <c r="G592" s="36">
        <f aca="true" t="shared" si="264" ref="G592:L594">G593</f>
        <v>3484.82</v>
      </c>
      <c r="H592" s="36">
        <f t="shared" si="264"/>
        <v>3484.82</v>
      </c>
      <c r="I592" s="36">
        <f t="shared" si="264"/>
        <v>3484.8</v>
      </c>
      <c r="J592" s="37">
        <f t="shared" si="264"/>
        <v>3484.8</v>
      </c>
      <c r="K592" s="37">
        <f t="shared" si="264"/>
        <v>3484.8</v>
      </c>
      <c r="L592" s="36">
        <f t="shared" si="264"/>
        <v>3484.82</v>
      </c>
      <c r="M592" s="36"/>
    </row>
    <row r="593" spans="1:13" ht="47.25">
      <c r="A593" s="18" t="s">
        <v>428</v>
      </c>
      <c r="B593" s="29">
        <v>906</v>
      </c>
      <c r="C593" s="16" t="s">
        <v>48</v>
      </c>
      <c r="D593" s="16" t="s">
        <v>429</v>
      </c>
      <c r="E593" s="16" t="s">
        <v>430</v>
      </c>
      <c r="F593" s="16"/>
      <c r="G593" s="36">
        <f t="shared" si="264"/>
        <v>3484.82</v>
      </c>
      <c r="H593" s="36">
        <f t="shared" si="264"/>
        <v>3484.82</v>
      </c>
      <c r="I593" s="36">
        <f t="shared" si="264"/>
        <v>3484.8</v>
      </c>
      <c r="J593" s="37">
        <f t="shared" si="264"/>
        <v>3484.8</v>
      </c>
      <c r="K593" s="37">
        <f t="shared" si="264"/>
        <v>3484.8</v>
      </c>
      <c r="L593" s="36">
        <f t="shared" si="264"/>
        <v>3484.82</v>
      </c>
      <c r="M593" s="174" t="s">
        <v>431</v>
      </c>
    </row>
    <row r="594" spans="1:13" ht="47.25">
      <c r="A594" s="18" t="s">
        <v>432</v>
      </c>
      <c r="B594" s="29">
        <v>906</v>
      </c>
      <c r="C594" s="16" t="s">
        <v>48</v>
      </c>
      <c r="D594" s="16" t="s">
        <v>48</v>
      </c>
      <c r="E594" s="56" t="s">
        <v>433</v>
      </c>
      <c r="F594" s="16"/>
      <c r="G594" s="36">
        <f>G595</f>
        <v>3484.82</v>
      </c>
      <c r="H594" s="36">
        <f t="shared" si="264"/>
        <v>3484.82</v>
      </c>
      <c r="I594" s="36">
        <f t="shared" si="264"/>
        <v>3484.8</v>
      </c>
      <c r="J594" s="37">
        <f t="shared" si="264"/>
        <v>3484.8</v>
      </c>
      <c r="K594" s="37">
        <f t="shared" si="264"/>
        <v>3484.8</v>
      </c>
      <c r="L594" s="36">
        <f t="shared" si="264"/>
        <v>3484.82</v>
      </c>
      <c r="M594" s="175"/>
    </row>
    <row r="595" spans="1:13" ht="47.25">
      <c r="A595" s="18" t="s">
        <v>211</v>
      </c>
      <c r="B595" s="29">
        <v>906</v>
      </c>
      <c r="C595" s="16" t="s">
        <v>48</v>
      </c>
      <c r="D595" s="16" t="s">
        <v>48</v>
      </c>
      <c r="E595" s="16" t="s">
        <v>433</v>
      </c>
      <c r="F595" s="16" t="s">
        <v>212</v>
      </c>
      <c r="G595" s="36">
        <f aca="true" t="shared" si="265" ref="G595:L601">G596</f>
        <v>3484.82</v>
      </c>
      <c r="H595" s="36">
        <f t="shared" si="265"/>
        <v>3484.82</v>
      </c>
      <c r="I595" s="36">
        <f t="shared" si="265"/>
        <v>3484.8</v>
      </c>
      <c r="J595" s="37">
        <f t="shared" si="265"/>
        <v>3484.8</v>
      </c>
      <c r="K595" s="37">
        <f t="shared" si="265"/>
        <v>3484.8</v>
      </c>
      <c r="L595" s="36">
        <f t="shared" si="265"/>
        <v>3484.82</v>
      </c>
      <c r="M595" s="175"/>
    </row>
    <row r="596" spans="1:13" ht="15.75">
      <c r="A596" s="18" t="s">
        <v>213</v>
      </c>
      <c r="B596" s="29">
        <v>906</v>
      </c>
      <c r="C596" s="16" t="s">
        <v>48</v>
      </c>
      <c r="D596" s="16" t="s">
        <v>48</v>
      </c>
      <c r="E596" s="16" t="s">
        <v>433</v>
      </c>
      <c r="F596" s="16" t="s">
        <v>214</v>
      </c>
      <c r="G596" s="17">
        <v>3484.82</v>
      </c>
      <c r="H596" s="17">
        <f>G596</f>
        <v>3484.82</v>
      </c>
      <c r="I596" s="17">
        <v>3484.8</v>
      </c>
      <c r="J596" s="39">
        <f>I596</f>
        <v>3484.8</v>
      </c>
      <c r="K596" s="39">
        <f>J596</f>
        <v>3484.8</v>
      </c>
      <c r="L596" s="17">
        <f>G596</f>
        <v>3484.82</v>
      </c>
      <c r="M596" s="176"/>
    </row>
    <row r="597" spans="1:13" ht="15.75">
      <c r="A597" s="18" t="s">
        <v>73</v>
      </c>
      <c r="B597" s="29">
        <v>906</v>
      </c>
      <c r="C597" s="16" t="s">
        <v>48</v>
      </c>
      <c r="D597" s="16" t="s">
        <v>48</v>
      </c>
      <c r="E597" s="16" t="s">
        <v>74</v>
      </c>
      <c r="F597" s="16"/>
      <c r="G597" s="36">
        <f aca="true" t="shared" si="266" ref="G597:L597">G598</f>
        <v>1660.4</v>
      </c>
      <c r="H597" s="36">
        <f t="shared" si="266"/>
        <v>1660.4</v>
      </c>
      <c r="I597" s="36">
        <f t="shared" si="266"/>
        <v>1660.4</v>
      </c>
      <c r="J597" s="37">
        <f t="shared" si="266"/>
        <v>1660.4</v>
      </c>
      <c r="K597" s="37">
        <f t="shared" si="266"/>
        <v>1660.4</v>
      </c>
      <c r="L597" s="36">
        <f t="shared" si="266"/>
        <v>1660.4</v>
      </c>
      <c r="M597" s="36"/>
    </row>
    <row r="598" spans="1:13" ht="31.5">
      <c r="A598" s="18" t="s">
        <v>131</v>
      </c>
      <c r="B598" s="29">
        <v>906</v>
      </c>
      <c r="C598" s="16" t="s">
        <v>48</v>
      </c>
      <c r="D598" s="16" t="s">
        <v>48</v>
      </c>
      <c r="E598" s="16" t="s">
        <v>132</v>
      </c>
      <c r="F598" s="16"/>
      <c r="G598" s="36">
        <f aca="true" t="shared" si="267" ref="G598:L598">G600</f>
        <v>1660.4</v>
      </c>
      <c r="H598" s="36">
        <f t="shared" si="267"/>
        <v>1660.4</v>
      </c>
      <c r="I598" s="36">
        <f t="shared" si="267"/>
        <v>1660.4</v>
      </c>
      <c r="J598" s="37">
        <f t="shared" si="267"/>
        <v>1660.4</v>
      </c>
      <c r="K598" s="37">
        <f t="shared" si="267"/>
        <v>1660.4</v>
      </c>
      <c r="L598" s="36">
        <f t="shared" si="267"/>
        <v>1660.4</v>
      </c>
      <c r="M598" s="36"/>
    </row>
    <row r="599" spans="1:13" ht="63">
      <c r="A599" s="18" t="s">
        <v>434</v>
      </c>
      <c r="B599" s="29">
        <v>906</v>
      </c>
      <c r="C599" s="16" t="s">
        <v>48</v>
      </c>
      <c r="D599" s="16" t="s">
        <v>48</v>
      </c>
      <c r="E599" s="16" t="s">
        <v>435</v>
      </c>
      <c r="F599" s="16"/>
      <c r="G599" s="36">
        <f t="shared" si="265"/>
        <v>1660.4</v>
      </c>
      <c r="H599" s="36">
        <f t="shared" si="265"/>
        <v>1660.4</v>
      </c>
      <c r="I599" s="36">
        <f t="shared" si="265"/>
        <v>1660.4</v>
      </c>
      <c r="J599" s="37">
        <f t="shared" si="265"/>
        <v>1660.4</v>
      </c>
      <c r="K599" s="37">
        <f t="shared" si="265"/>
        <v>1660.4</v>
      </c>
      <c r="L599" s="36">
        <f t="shared" si="265"/>
        <v>1660.4</v>
      </c>
      <c r="M599" s="36"/>
    </row>
    <row r="600" spans="1:13" ht="31.5">
      <c r="A600" s="15" t="s">
        <v>436</v>
      </c>
      <c r="B600" s="29">
        <v>906</v>
      </c>
      <c r="C600" s="16" t="s">
        <v>48</v>
      </c>
      <c r="D600" s="16" t="s">
        <v>48</v>
      </c>
      <c r="E600" s="16" t="s">
        <v>437</v>
      </c>
      <c r="F600" s="16"/>
      <c r="G600" s="36">
        <f t="shared" si="265"/>
        <v>1660.4</v>
      </c>
      <c r="H600" s="36">
        <f t="shared" si="265"/>
        <v>1660.4</v>
      </c>
      <c r="I600" s="36">
        <f t="shared" si="265"/>
        <v>1660.4</v>
      </c>
      <c r="J600" s="37">
        <f t="shared" si="265"/>
        <v>1660.4</v>
      </c>
      <c r="K600" s="37">
        <f t="shared" si="265"/>
        <v>1660.4</v>
      </c>
      <c r="L600" s="36">
        <f t="shared" si="265"/>
        <v>1660.4</v>
      </c>
      <c r="M600" s="36"/>
    </row>
    <row r="601" spans="1:13" ht="47.25">
      <c r="A601" s="18" t="s">
        <v>211</v>
      </c>
      <c r="B601" s="29">
        <v>906</v>
      </c>
      <c r="C601" s="16" t="s">
        <v>48</v>
      </c>
      <c r="D601" s="16" t="s">
        <v>48</v>
      </c>
      <c r="E601" s="16" t="s">
        <v>437</v>
      </c>
      <c r="F601" s="16" t="s">
        <v>212</v>
      </c>
      <c r="G601" s="36">
        <f t="shared" si="265"/>
        <v>1660.4</v>
      </c>
      <c r="H601" s="36">
        <f t="shared" si="265"/>
        <v>1660.4</v>
      </c>
      <c r="I601" s="36">
        <f t="shared" si="265"/>
        <v>1660.4</v>
      </c>
      <c r="J601" s="37">
        <f t="shared" si="265"/>
        <v>1660.4</v>
      </c>
      <c r="K601" s="37">
        <f t="shared" si="265"/>
        <v>1660.4</v>
      </c>
      <c r="L601" s="36">
        <f t="shared" si="265"/>
        <v>1660.4</v>
      </c>
      <c r="M601" s="36"/>
    </row>
    <row r="602" spans="1:13" ht="15.75">
      <c r="A602" s="18" t="s">
        <v>213</v>
      </c>
      <c r="B602" s="29">
        <v>906</v>
      </c>
      <c r="C602" s="16" t="s">
        <v>48</v>
      </c>
      <c r="D602" s="16" t="s">
        <v>48</v>
      </c>
      <c r="E602" s="16" t="s">
        <v>437</v>
      </c>
      <c r="F602" s="16" t="s">
        <v>214</v>
      </c>
      <c r="G602" s="17">
        <v>1660.4</v>
      </c>
      <c r="H602" s="17">
        <f>G602</f>
        <v>1660.4</v>
      </c>
      <c r="I602" s="17">
        <v>1660.4</v>
      </c>
      <c r="J602" s="47">
        <f>I602</f>
        <v>1660.4</v>
      </c>
      <c r="K602" s="47">
        <f>J602</f>
        <v>1660.4</v>
      </c>
      <c r="L602" s="17">
        <f>I602</f>
        <v>1660.4</v>
      </c>
      <c r="M602" s="17" t="s">
        <v>138</v>
      </c>
    </row>
    <row r="603" spans="1:13" ht="15.75">
      <c r="A603" s="35" t="s">
        <v>52</v>
      </c>
      <c r="B603" s="20">
        <v>906</v>
      </c>
      <c r="C603" s="13" t="s">
        <v>48</v>
      </c>
      <c r="D603" s="13" t="s">
        <v>36</v>
      </c>
      <c r="E603" s="13"/>
      <c r="F603" s="13"/>
      <c r="G603" s="33">
        <f aca="true" t="shared" si="268" ref="G603:L603">G604</f>
        <v>18757.449999999997</v>
      </c>
      <c r="H603" s="33">
        <f t="shared" si="268"/>
        <v>18757.449999999997</v>
      </c>
      <c r="I603" s="33">
        <f t="shared" si="268"/>
        <v>18757.5</v>
      </c>
      <c r="J603" s="34">
        <f t="shared" si="268"/>
        <v>19571.7</v>
      </c>
      <c r="K603" s="34">
        <f t="shared" si="268"/>
        <v>19617.9</v>
      </c>
      <c r="L603" s="33">
        <f t="shared" si="268"/>
        <v>18757.449999999997</v>
      </c>
      <c r="M603" s="33"/>
    </row>
    <row r="604" spans="1:13" ht="15.75">
      <c r="A604" s="18" t="s">
        <v>73</v>
      </c>
      <c r="B604" s="29">
        <v>906</v>
      </c>
      <c r="C604" s="16" t="s">
        <v>48</v>
      </c>
      <c r="D604" s="16" t="s">
        <v>36</v>
      </c>
      <c r="E604" s="16" t="s">
        <v>74</v>
      </c>
      <c r="F604" s="16"/>
      <c r="G604" s="36">
        <f aca="true" t="shared" si="269" ref="G604:L604">G605+G611</f>
        <v>18757.449999999997</v>
      </c>
      <c r="H604" s="36">
        <f t="shared" si="269"/>
        <v>18757.449999999997</v>
      </c>
      <c r="I604" s="36">
        <f t="shared" si="269"/>
        <v>18757.5</v>
      </c>
      <c r="J604" s="37">
        <f t="shared" si="269"/>
        <v>19571.7</v>
      </c>
      <c r="K604" s="37">
        <f t="shared" si="269"/>
        <v>19617.9</v>
      </c>
      <c r="L604" s="36">
        <f t="shared" si="269"/>
        <v>18757.449999999997</v>
      </c>
      <c r="M604" s="36"/>
    </row>
    <row r="605" spans="1:13" ht="31.5">
      <c r="A605" s="18" t="s">
        <v>75</v>
      </c>
      <c r="B605" s="29">
        <v>906</v>
      </c>
      <c r="C605" s="16" t="s">
        <v>48</v>
      </c>
      <c r="D605" s="16" t="s">
        <v>36</v>
      </c>
      <c r="E605" s="16" t="s">
        <v>76</v>
      </c>
      <c r="F605" s="16"/>
      <c r="G605" s="36">
        <f aca="true" t="shared" si="270" ref="G605:L605">G606</f>
        <v>5138.7</v>
      </c>
      <c r="H605" s="36">
        <f t="shared" si="270"/>
        <v>5138.7</v>
      </c>
      <c r="I605" s="36">
        <f t="shared" si="270"/>
        <v>5138.7</v>
      </c>
      <c r="J605" s="37">
        <f t="shared" si="270"/>
        <v>5138.7</v>
      </c>
      <c r="K605" s="37">
        <f t="shared" si="270"/>
        <v>5138.7</v>
      </c>
      <c r="L605" s="36">
        <f t="shared" si="270"/>
        <v>5138.7</v>
      </c>
      <c r="M605" s="174" t="s">
        <v>438</v>
      </c>
    </row>
    <row r="606" spans="1:13" ht="31.5">
      <c r="A606" s="18" t="s">
        <v>77</v>
      </c>
      <c r="B606" s="29">
        <v>906</v>
      </c>
      <c r="C606" s="16" t="s">
        <v>48</v>
      </c>
      <c r="D606" s="16" t="s">
        <v>36</v>
      </c>
      <c r="E606" s="16" t="s">
        <v>78</v>
      </c>
      <c r="F606" s="16"/>
      <c r="G606" s="36">
        <f aca="true" t="shared" si="271" ref="G606:L606">G607+G609</f>
        <v>5138.7</v>
      </c>
      <c r="H606" s="36">
        <f t="shared" si="271"/>
        <v>5138.7</v>
      </c>
      <c r="I606" s="36">
        <f t="shared" si="271"/>
        <v>5138.7</v>
      </c>
      <c r="J606" s="37">
        <f t="shared" si="271"/>
        <v>5138.7</v>
      </c>
      <c r="K606" s="37">
        <f t="shared" si="271"/>
        <v>5138.7</v>
      </c>
      <c r="L606" s="36">
        <f t="shared" si="271"/>
        <v>5138.7</v>
      </c>
      <c r="M606" s="175"/>
    </row>
    <row r="607" spans="1:13" ht="94.5">
      <c r="A607" s="18" t="s">
        <v>80</v>
      </c>
      <c r="B607" s="29">
        <v>906</v>
      </c>
      <c r="C607" s="16" t="s">
        <v>48</v>
      </c>
      <c r="D607" s="16" t="s">
        <v>36</v>
      </c>
      <c r="E607" s="16" t="s">
        <v>78</v>
      </c>
      <c r="F607" s="16" t="s">
        <v>81</v>
      </c>
      <c r="G607" s="36">
        <f aca="true" t="shared" si="272" ref="G607:L607">G608</f>
        <v>4975.7</v>
      </c>
      <c r="H607" s="36">
        <f t="shared" si="272"/>
        <v>4975.7</v>
      </c>
      <c r="I607" s="36">
        <f t="shared" si="272"/>
        <v>4975.7</v>
      </c>
      <c r="J607" s="37">
        <f t="shared" si="272"/>
        <v>4975.7</v>
      </c>
      <c r="K607" s="37">
        <f t="shared" si="272"/>
        <v>4975.7</v>
      </c>
      <c r="L607" s="36">
        <f t="shared" si="272"/>
        <v>4975.7</v>
      </c>
      <c r="M607" s="175"/>
    </row>
    <row r="608" spans="1:13" ht="31.5">
      <c r="A608" s="18" t="s">
        <v>82</v>
      </c>
      <c r="B608" s="29">
        <v>906</v>
      </c>
      <c r="C608" s="16" t="s">
        <v>48</v>
      </c>
      <c r="D608" s="16" t="s">
        <v>36</v>
      </c>
      <c r="E608" s="16" t="s">
        <v>78</v>
      </c>
      <c r="F608" s="16" t="s">
        <v>83</v>
      </c>
      <c r="G608" s="17">
        <f>4938.7+37</f>
        <v>4975.7</v>
      </c>
      <c r="H608" s="17">
        <f>G608</f>
        <v>4975.7</v>
      </c>
      <c r="I608" s="17">
        <v>4975.7</v>
      </c>
      <c r="J608" s="39">
        <f>I608</f>
        <v>4975.7</v>
      </c>
      <c r="K608" s="39">
        <f>J608</f>
        <v>4975.7</v>
      </c>
      <c r="L608" s="17">
        <f>G608</f>
        <v>4975.7</v>
      </c>
      <c r="M608" s="175"/>
    </row>
    <row r="609" spans="1:13" ht="31.5">
      <c r="A609" s="18" t="s">
        <v>84</v>
      </c>
      <c r="B609" s="29">
        <v>906</v>
      </c>
      <c r="C609" s="16" t="s">
        <v>48</v>
      </c>
      <c r="D609" s="16" t="s">
        <v>36</v>
      </c>
      <c r="E609" s="16" t="s">
        <v>78</v>
      </c>
      <c r="F609" s="16" t="s">
        <v>85</v>
      </c>
      <c r="G609" s="36">
        <f aca="true" t="shared" si="273" ref="G609:L609">G610</f>
        <v>163</v>
      </c>
      <c r="H609" s="36">
        <f t="shared" si="273"/>
        <v>163</v>
      </c>
      <c r="I609" s="36">
        <f t="shared" si="273"/>
        <v>163</v>
      </c>
      <c r="J609" s="37">
        <f t="shared" si="273"/>
        <v>163</v>
      </c>
      <c r="K609" s="37">
        <f t="shared" si="273"/>
        <v>163</v>
      </c>
      <c r="L609" s="36">
        <f t="shared" si="273"/>
        <v>163</v>
      </c>
      <c r="M609" s="175"/>
    </row>
    <row r="610" spans="1:13" ht="47.25">
      <c r="A610" s="18" t="s">
        <v>86</v>
      </c>
      <c r="B610" s="29">
        <v>906</v>
      </c>
      <c r="C610" s="16" t="s">
        <v>48</v>
      </c>
      <c r="D610" s="16" t="s">
        <v>36</v>
      </c>
      <c r="E610" s="16" t="s">
        <v>78</v>
      </c>
      <c r="F610" s="16" t="s">
        <v>87</v>
      </c>
      <c r="G610" s="36">
        <f>200-37</f>
        <v>163</v>
      </c>
      <c r="H610" s="36">
        <f>G610</f>
        <v>163</v>
      </c>
      <c r="I610" s="36">
        <v>163</v>
      </c>
      <c r="J610" s="37">
        <f>I610</f>
        <v>163</v>
      </c>
      <c r="K610" s="37">
        <f>J610</f>
        <v>163</v>
      </c>
      <c r="L610" s="36">
        <f>G610</f>
        <v>163</v>
      </c>
      <c r="M610" s="176"/>
    </row>
    <row r="611" spans="1:13" ht="15.75">
      <c r="A611" s="18" t="s">
        <v>93</v>
      </c>
      <c r="B611" s="29">
        <v>906</v>
      </c>
      <c r="C611" s="16" t="s">
        <v>48</v>
      </c>
      <c r="D611" s="16" t="s">
        <v>36</v>
      </c>
      <c r="E611" s="16" t="s">
        <v>94</v>
      </c>
      <c r="F611" s="16"/>
      <c r="G611" s="36">
        <f aca="true" t="shared" si="274" ref="G611:L611">G612+G619</f>
        <v>13618.749999999998</v>
      </c>
      <c r="H611" s="36">
        <f t="shared" si="274"/>
        <v>13618.749999999998</v>
      </c>
      <c r="I611" s="36">
        <f t="shared" si="274"/>
        <v>13618.8</v>
      </c>
      <c r="J611" s="37">
        <f t="shared" si="274"/>
        <v>14433</v>
      </c>
      <c r="K611" s="37">
        <f t="shared" si="274"/>
        <v>14479.2</v>
      </c>
      <c r="L611" s="36">
        <f t="shared" si="274"/>
        <v>13618.749999999998</v>
      </c>
      <c r="M611" s="36"/>
    </row>
    <row r="612" spans="1:13" ht="31.5">
      <c r="A612" s="18" t="s">
        <v>758</v>
      </c>
      <c r="B612" s="29">
        <v>906</v>
      </c>
      <c r="C612" s="16" t="s">
        <v>48</v>
      </c>
      <c r="D612" s="16" t="s">
        <v>36</v>
      </c>
      <c r="E612" s="16" t="s">
        <v>967</v>
      </c>
      <c r="F612" s="16"/>
      <c r="G612" s="36">
        <f aca="true" t="shared" si="275" ref="G612:L612">G613+G615+G617</f>
        <v>13412.449999999999</v>
      </c>
      <c r="H612" s="36">
        <f t="shared" si="275"/>
        <v>13412.449999999999</v>
      </c>
      <c r="I612" s="36">
        <f t="shared" si="275"/>
        <v>13412.5</v>
      </c>
      <c r="J612" s="37">
        <f t="shared" si="275"/>
        <v>13412.5</v>
      </c>
      <c r="K612" s="37">
        <f t="shared" si="275"/>
        <v>13412.5</v>
      </c>
      <c r="L612" s="36">
        <f t="shared" si="275"/>
        <v>13412.449999999999</v>
      </c>
      <c r="M612" s="174" t="s">
        <v>439</v>
      </c>
    </row>
    <row r="613" spans="1:13" ht="94.5">
      <c r="A613" s="18" t="s">
        <v>80</v>
      </c>
      <c r="B613" s="29">
        <v>906</v>
      </c>
      <c r="C613" s="16" t="s">
        <v>48</v>
      </c>
      <c r="D613" s="16" t="s">
        <v>36</v>
      </c>
      <c r="E613" s="16" t="s">
        <v>967</v>
      </c>
      <c r="F613" s="16" t="s">
        <v>81</v>
      </c>
      <c r="G613" s="36">
        <f aca="true" t="shared" si="276" ref="G613:L613">G614</f>
        <v>11988.65</v>
      </c>
      <c r="H613" s="36">
        <f t="shared" si="276"/>
        <v>11988.65</v>
      </c>
      <c r="I613" s="36">
        <f t="shared" si="276"/>
        <v>11988.7</v>
      </c>
      <c r="J613" s="37">
        <f t="shared" si="276"/>
        <v>11988.7</v>
      </c>
      <c r="K613" s="37">
        <f t="shared" si="276"/>
        <v>11988.7</v>
      </c>
      <c r="L613" s="36">
        <f t="shared" si="276"/>
        <v>11988.65</v>
      </c>
      <c r="M613" s="175"/>
    </row>
    <row r="614" spans="1:13" ht="31.5">
      <c r="A614" s="18" t="s">
        <v>82</v>
      </c>
      <c r="B614" s="29">
        <v>906</v>
      </c>
      <c r="C614" s="16" t="s">
        <v>48</v>
      </c>
      <c r="D614" s="16" t="s">
        <v>36</v>
      </c>
      <c r="E614" s="16" t="s">
        <v>967</v>
      </c>
      <c r="F614" s="16" t="s">
        <v>83</v>
      </c>
      <c r="G614" s="17">
        <f>11936.65+52</f>
        <v>11988.65</v>
      </c>
      <c r="H614" s="17">
        <f>G614</f>
        <v>11988.65</v>
      </c>
      <c r="I614" s="17">
        <v>11988.7</v>
      </c>
      <c r="J614" s="39">
        <f>I614</f>
        <v>11988.7</v>
      </c>
      <c r="K614" s="39">
        <f>J614</f>
        <v>11988.7</v>
      </c>
      <c r="L614" s="17">
        <f>G614</f>
        <v>11988.65</v>
      </c>
      <c r="M614" s="175"/>
    </row>
    <row r="615" spans="1:13" ht="31.5">
      <c r="A615" s="18" t="s">
        <v>84</v>
      </c>
      <c r="B615" s="29">
        <v>906</v>
      </c>
      <c r="C615" s="16" t="s">
        <v>48</v>
      </c>
      <c r="D615" s="16" t="s">
        <v>36</v>
      </c>
      <c r="E615" s="16" t="s">
        <v>967</v>
      </c>
      <c r="F615" s="16" t="s">
        <v>85</v>
      </c>
      <c r="G615" s="36">
        <f aca="true" t="shared" si="277" ref="G615:L615">G616</f>
        <v>1416.8</v>
      </c>
      <c r="H615" s="36">
        <f t="shared" si="277"/>
        <v>1416.8</v>
      </c>
      <c r="I615" s="36">
        <f t="shared" si="277"/>
        <v>1416.8</v>
      </c>
      <c r="J615" s="37">
        <f t="shared" si="277"/>
        <v>1416.8</v>
      </c>
      <c r="K615" s="37">
        <f t="shared" si="277"/>
        <v>1416.8</v>
      </c>
      <c r="L615" s="36">
        <f t="shared" si="277"/>
        <v>1416.8</v>
      </c>
      <c r="M615" s="175"/>
    </row>
    <row r="616" spans="1:13" ht="47.25">
      <c r="A616" s="18" t="s">
        <v>86</v>
      </c>
      <c r="B616" s="29">
        <v>906</v>
      </c>
      <c r="C616" s="16" t="s">
        <v>48</v>
      </c>
      <c r="D616" s="16" t="s">
        <v>36</v>
      </c>
      <c r="E616" s="16" t="s">
        <v>967</v>
      </c>
      <c r="F616" s="16" t="s">
        <v>87</v>
      </c>
      <c r="G616" s="36">
        <v>1416.8</v>
      </c>
      <c r="H616" s="36">
        <f>G616</f>
        <v>1416.8</v>
      </c>
      <c r="I616" s="36">
        <v>1416.8</v>
      </c>
      <c r="J616" s="37">
        <f>I616</f>
        <v>1416.8</v>
      </c>
      <c r="K616" s="37">
        <f>J616</f>
        <v>1416.8</v>
      </c>
      <c r="L616" s="36">
        <f>G616</f>
        <v>1416.8</v>
      </c>
      <c r="M616" s="175"/>
    </row>
    <row r="617" spans="1:13" ht="15.75">
      <c r="A617" s="18" t="s">
        <v>88</v>
      </c>
      <c r="B617" s="29">
        <v>906</v>
      </c>
      <c r="C617" s="16" t="s">
        <v>48</v>
      </c>
      <c r="D617" s="16" t="s">
        <v>36</v>
      </c>
      <c r="E617" s="16" t="s">
        <v>967</v>
      </c>
      <c r="F617" s="16" t="s">
        <v>97</v>
      </c>
      <c r="G617" s="36">
        <f aca="true" t="shared" si="278" ref="G617:L617">G618</f>
        <v>7</v>
      </c>
      <c r="H617" s="36">
        <f t="shared" si="278"/>
        <v>7</v>
      </c>
      <c r="I617" s="36">
        <f t="shared" si="278"/>
        <v>7</v>
      </c>
      <c r="J617" s="37">
        <f t="shared" si="278"/>
        <v>7</v>
      </c>
      <c r="K617" s="37">
        <f t="shared" si="278"/>
        <v>7</v>
      </c>
      <c r="L617" s="36">
        <f t="shared" si="278"/>
        <v>7</v>
      </c>
      <c r="M617" s="175"/>
    </row>
    <row r="618" spans="1:13" ht="15.75">
      <c r="A618" s="18" t="s">
        <v>90</v>
      </c>
      <c r="B618" s="29">
        <v>906</v>
      </c>
      <c r="C618" s="16" t="s">
        <v>48</v>
      </c>
      <c r="D618" s="16" t="s">
        <v>36</v>
      </c>
      <c r="E618" s="16" t="s">
        <v>967</v>
      </c>
      <c r="F618" s="16" t="s">
        <v>91</v>
      </c>
      <c r="G618" s="36">
        <v>7</v>
      </c>
      <c r="H618" s="36">
        <f>G618</f>
        <v>7</v>
      </c>
      <c r="I618" s="36">
        <v>7</v>
      </c>
      <c r="J618" s="37">
        <f>I618</f>
        <v>7</v>
      </c>
      <c r="K618" s="37">
        <f>J618</f>
        <v>7</v>
      </c>
      <c r="L618" s="36">
        <f>G618</f>
        <v>7</v>
      </c>
      <c r="M618" s="176"/>
    </row>
    <row r="619" spans="1:13" ht="15.75">
      <c r="A619" s="18" t="s">
        <v>440</v>
      </c>
      <c r="B619" s="29">
        <v>906</v>
      </c>
      <c r="C619" s="16" t="s">
        <v>48</v>
      </c>
      <c r="D619" s="16" t="s">
        <v>36</v>
      </c>
      <c r="E619" s="16" t="s">
        <v>441</v>
      </c>
      <c r="F619" s="16"/>
      <c r="G619" s="36">
        <f aca="true" t="shared" si="279" ref="G619:L620">G620</f>
        <v>206.3</v>
      </c>
      <c r="H619" s="36">
        <f t="shared" si="279"/>
        <v>206.3</v>
      </c>
      <c r="I619" s="36">
        <f t="shared" si="279"/>
        <v>206.3</v>
      </c>
      <c r="J619" s="37">
        <f t="shared" si="279"/>
        <v>1020.5</v>
      </c>
      <c r="K619" s="37">
        <f t="shared" si="279"/>
        <v>1066.7</v>
      </c>
      <c r="L619" s="36">
        <f t="shared" si="279"/>
        <v>206.3</v>
      </c>
      <c r="M619" s="174" t="s">
        <v>442</v>
      </c>
    </row>
    <row r="620" spans="1:13" ht="31.5">
      <c r="A620" s="18" t="s">
        <v>84</v>
      </c>
      <c r="B620" s="29">
        <v>906</v>
      </c>
      <c r="C620" s="16" t="s">
        <v>48</v>
      </c>
      <c r="D620" s="16" t="s">
        <v>36</v>
      </c>
      <c r="E620" s="16" t="s">
        <v>441</v>
      </c>
      <c r="F620" s="16" t="s">
        <v>85</v>
      </c>
      <c r="G620" s="36">
        <f t="shared" si="279"/>
        <v>206.3</v>
      </c>
      <c r="H620" s="36">
        <f t="shared" si="279"/>
        <v>206.3</v>
      </c>
      <c r="I620" s="36">
        <f t="shared" si="279"/>
        <v>206.3</v>
      </c>
      <c r="J620" s="37">
        <f t="shared" si="279"/>
        <v>1020.5</v>
      </c>
      <c r="K620" s="37">
        <f t="shared" si="279"/>
        <v>1066.7</v>
      </c>
      <c r="L620" s="36">
        <f t="shared" si="279"/>
        <v>206.3</v>
      </c>
      <c r="M620" s="175"/>
    </row>
    <row r="621" spans="1:13" ht="47.25">
      <c r="A621" s="18" t="s">
        <v>86</v>
      </c>
      <c r="B621" s="55">
        <v>906</v>
      </c>
      <c r="C621" s="56" t="s">
        <v>48</v>
      </c>
      <c r="D621" s="56" t="s">
        <v>36</v>
      </c>
      <c r="E621" s="56" t="s">
        <v>441</v>
      </c>
      <c r="F621" s="56" t="s">
        <v>87</v>
      </c>
      <c r="G621" s="53">
        <v>206.3</v>
      </c>
      <c r="H621" s="53">
        <f>G621</f>
        <v>206.3</v>
      </c>
      <c r="I621" s="36">
        <v>206.3</v>
      </c>
      <c r="J621" s="37">
        <v>1020.5</v>
      </c>
      <c r="K621" s="37">
        <v>1066.7</v>
      </c>
      <c r="L621" s="53">
        <f>G621</f>
        <v>206.3</v>
      </c>
      <c r="M621" s="176"/>
    </row>
    <row r="622" spans="1:13" ht="47.25">
      <c r="A622" s="20" t="s">
        <v>443</v>
      </c>
      <c r="B622" s="20">
        <v>907</v>
      </c>
      <c r="C622" s="16"/>
      <c r="D622" s="16"/>
      <c r="E622" s="16"/>
      <c r="F622" s="16"/>
      <c r="G622" s="33">
        <f aca="true" t="shared" si="280" ref="G622:L622">G623+G653</f>
        <v>34346.64</v>
      </c>
      <c r="H622" s="33">
        <f t="shared" si="280"/>
        <v>34346.64</v>
      </c>
      <c r="I622" s="33">
        <f t="shared" si="280"/>
        <v>34429.7</v>
      </c>
      <c r="J622" s="34">
        <f t="shared" si="280"/>
        <v>55746.799999999996</v>
      </c>
      <c r="K622" s="34">
        <f t="shared" si="280"/>
        <v>62597.7</v>
      </c>
      <c r="L622" s="33">
        <f t="shared" si="280"/>
        <v>34429.64</v>
      </c>
      <c r="M622" s="33"/>
    </row>
    <row r="623" spans="1:13" ht="15.75">
      <c r="A623" s="35" t="s">
        <v>6</v>
      </c>
      <c r="B623" s="20">
        <v>907</v>
      </c>
      <c r="C623" s="13" t="s">
        <v>429</v>
      </c>
      <c r="D623" s="13"/>
      <c r="E623" s="13"/>
      <c r="F623" s="13"/>
      <c r="G623" s="33">
        <f aca="true" t="shared" si="281" ref="G623:L623">G624</f>
        <v>11250</v>
      </c>
      <c r="H623" s="33">
        <f t="shared" si="281"/>
        <v>11250</v>
      </c>
      <c r="I623" s="33">
        <f t="shared" si="281"/>
        <v>11286</v>
      </c>
      <c r="J623" s="34">
        <f t="shared" si="281"/>
        <v>18101.6</v>
      </c>
      <c r="K623" s="34">
        <f t="shared" si="281"/>
        <v>18425.6</v>
      </c>
      <c r="L623" s="33">
        <f t="shared" si="281"/>
        <v>11286</v>
      </c>
      <c r="M623" s="33"/>
    </row>
    <row r="624" spans="1:13" ht="15.75">
      <c r="A624" s="35" t="s">
        <v>50</v>
      </c>
      <c r="B624" s="20">
        <v>907</v>
      </c>
      <c r="C624" s="13" t="s">
        <v>48</v>
      </c>
      <c r="D624" s="13" t="s">
        <v>23</v>
      </c>
      <c r="E624" s="13"/>
      <c r="F624" s="13"/>
      <c r="G624" s="33">
        <f aca="true" t="shared" si="282" ref="G624:L624">G625+G642</f>
        <v>11250</v>
      </c>
      <c r="H624" s="33">
        <f t="shared" si="282"/>
        <v>11250</v>
      </c>
      <c r="I624" s="33">
        <f t="shared" si="282"/>
        <v>11286</v>
      </c>
      <c r="J624" s="34">
        <f t="shared" si="282"/>
        <v>18101.6</v>
      </c>
      <c r="K624" s="34">
        <f t="shared" si="282"/>
        <v>18425.6</v>
      </c>
      <c r="L624" s="33">
        <f t="shared" si="282"/>
        <v>11286</v>
      </c>
      <c r="M624" s="33"/>
    </row>
    <row r="625" spans="1:13" ht="63">
      <c r="A625" s="18" t="s">
        <v>444</v>
      </c>
      <c r="B625" s="29">
        <v>907</v>
      </c>
      <c r="C625" s="16" t="s">
        <v>48</v>
      </c>
      <c r="D625" s="16" t="s">
        <v>23</v>
      </c>
      <c r="E625" s="16" t="s">
        <v>445</v>
      </c>
      <c r="F625" s="16"/>
      <c r="G625" s="36">
        <f aca="true" t="shared" si="283" ref="G625:L625">G626</f>
        <v>10500</v>
      </c>
      <c r="H625" s="36">
        <f t="shared" si="283"/>
        <v>10500</v>
      </c>
      <c r="I625" s="36">
        <f t="shared" si="283"/>
        <v>10536</v>
      </c>
      <c r="J625" s="37">
        <f t="shared" si="283"/>
        <v>17351.6</v>
      </c>
      <c r="K625" s="37">
        <f t="shared" si="283"/>
        <v>17675.6</v>
      </c>
      <c r="L625" s="36">
        <f t="shared" si="283"/>
        <v>10536</v>
      </c>
      <c r="M625" s="36"/>
    </row>
    <row r="626" spans="1:13" ht="47.25">
      <c r="A626" s="18" t="s">
        <v>446</v>
      </c>
      <c r="B626" s="29">
        <v>907</v>
      </c>
      <c r="C626" s="16" t="s">
        <v>48</v>
      </c>
      <c r="D626" s="16" t="s">
        <v>23</v>
      </c>
      <c r="E626" s="16" t="s">
        <v>447</v>
      </c>
      <c r="F626" s="16"/>
      <c r="G626" s="36">
        <f aca="true" t="shared" si="284" ref="G626:L626">G627+G630+G633+G639+G636</f>
        <v>10500</v>
      </c>
      <c r="H626" s="36">
        <f t="shared" si="284"/>
        <v>10500</v>
      </c>
      <c r="I626" s="36">
        <f t="shared" si="284"/>
        <v>10536</v>
      </c>
      <c r="J626" s="37">
        <f t="shared" si="284"/>
        <v>17351.6</v>
      </c>
      <c r="K626" s="37">
        <f t="shared" si="284"/>
        <v>17675.6</v>
      </c>
      <c r="L626" s="36">
        <f t="shared" si="284"/>
        <v>10536</v>
      </c>
      <c r="M626" s="36"/>
    </row>
    <row r="627" spans="1:13" ht="47.25">
      <c r="A627" s="18" t="s">
        <v>208</v>
      </c>
      <c r="B627" s="29">
        <v>907</v>
      </c>
      <c r="C627" s="16" t="s">
        <v>48</v>
      </c>
      <c r="D627" s="16" t="s">
        <v>23</v>
      </c>
      <c r="E627" s="16" t="s">
        <v>448</v>
      </c>
      <c r="F627" s="16"/>
      <c r="G627" s="36">
        <f aca="true" t="shared" si="285" ref="G627:L627">G628</f>
        <v>10500</v>
      </c>
      <c r="H627" s="36">
        <f t="shared" si="285"/>
        <v>10500</v>
      </c>
      <c r="I627" s="36">
        <f t="shared" si="285"/>
        <v>10500</v>
      </c>
      <c r="J627" s="37">
        <f t="shared" si="285"/>
        <v>16415.6</v>
      </c>
      <c r="K627" s="37">
        <f t="shared" si="285"/>
        <v>16675</v>
      </c>
      <c r="L627" s="36">
        <f t="shared" si="285"/>
        <v>10500</v>
      </c>
      <c r="M627" s="174" t="s">
        <v>449</v>
      </c>
    </row>
    <row r="628" spans="1:13" ht="47.25">
      <c r="A628" s="18" t="s">
        <v>211</v>
      </c>
      <c r="B628" s="29">
        <v>907</v>
      </c>
      <c r="C628" s="16" t="s">
        <v>48</v>
      </c>
      <c r="D628" s="16" t="s">
        <v>23</v>
      </c>
      <c r="E628" s="16" t="s">
        <v>448</v>
      </c>
      <c r="F628" s="16" t="s">
        <v>212</v>
      </c>
      <c r="G628" s="36">
        <f aca="true" t="shared" si="286" ref="G628:L628">G629</f>
        <v>10500</v>
      </c>
      <c r="H628" s="36">
        <f t="shared" si="286"/>
        <v>10500</v>
      </c>
      <c r="I628" s="36">
        <f t="shared" si="286"/>
        <v>10500</v>
      </c>
      <c r="J628" s="37">
        <f t="shared" si="286"/>
        <v>16415.6</v>
      </c>
      <c r="K628" s="37">
        <f t="shared" si="286"/>
        <v>16675</v>
      </c>
      <c r="L628" s="36">
        <f t="shared" si="286"/>
        <v>10500</v>
      </c>
      <c r="M628" s="175"/>
    </row>
    <row r="629" spans="1:13" ht="15.75">
      <c r="A629" s="18" t="s">
        <v>213</v>
      </c>
      <c r="B629" s="29">
        <v>907</v>
      </c>
      <c r="C629" s="16" t="s">
        <v>48</v>
      </c>
      <c r="D629" s="16" t="s">
        <v>23</v>
      </c>
      <c r="E629" s="16" t="s">
        <v>448</v>
      </c>
      <c r="F629" s="16" t="s">
        <v>214</v>
      </c>
      <c r="G629" s="17">
        <f>12123.97-1623.97</f>
        <v>10500</v>
      </c>
      <c r="H629" s="17">
        <f>G629</f>
        <v>10500</v>
      </c>
      <c r="I629" s="17">
        <v>10500</v>
      </c>
      <c r="J629" s="39">
        <v>16415.6</v>
      </c>
      <c r="K629" s="39">
        <v>16675</v>
      </c>
      <c r="L629" s="17">
        <f>G629</f>
        <v>10500</v>
      </c>
      <c r="M629" s="176"/>
    </row>
    <row r="630" spans="1:13" ht="47.25" hidden="1">
      <c r="A630" s="18" t="s">
        <v>218</v>
      </c>
      <c r="B630" s="29">
        <v>907</v>
      </c>
      <c r="C630" s="16" t="s">
        <v>48</v>
      </c>
      <c r="D630" s="16" t="s">
        <v>23</v>
      </c>
      <c r="E630" s="16" t="s">
        <v>450</v>
      </c>
      <c r="F630" s="16"/>
      <c r="G630" s="36">
        <f aca="true" t="shared" si="287" ref="G630:L631">G631</f>
        <v>0</v>
      </c>
      <c r="H630" s="36">
        <f t="shared" si="287"/>
        <v>0</v>
      </c>
      <c r="I630" s="36">
        <f t="shared" si="287"/>
        <v>0</v>
      </c>
      <c r="J630" s="37">
        <f t="shared" si="287"/>
        <v>0</v>
      </c>
      <c r="K630" s="37">
        <f t="shared" si="287"/>
        <v>0</v>
      </c>
      <c r="L630" s="36">
        <f t="shared" si="287"/>
        <v>0</v>
      </c>
      <c r="M630" s="175" t="s">
        <v>451</v>
      </c>
    </row>
    <row r="631" spans="1:13" ht="47.25" hidden="1">
      <c r="A631" s="18" t="s">
        <v>211</v>
      </c>
      <c r="B631" s="29">
        <v>907</v>
      </c>
      <c r="C631" s="16" t="s">
        <v>48</v>
      </c>
      <c r="D631" s="16" t="s">
        <v>23</v>
      </c>
      <c r="E631" s="16" t="s">
        <v>450</v>
      </c>
      <c r="F631" s="16" t="s">
        <v>212</v>
      </c>
      <c r="G631" s="36">
        <f t="shared" si="287"/>
        <v>0</v>
      </c>
      <c r="H631" s="36">
        <f t="shared" si="287"/>
        <v>0</v>
      </c>
      <c r="I631" s="36">
        <f t="shared" si="287"/>
        <v>0</v>
      </c>
      <c r="J631" s="37">
        <f t="shared" si="287"/>
        <v>0</v>
      </c>
      <c r="K631" s="37">
        <f t="shared" si="287"/>
        <v>0</v>
      </c>
      <c r="L631" s="36">
        <f t="shared" si="287"/>
        <v>0</v>
      </c>
      <c r="M631" s="175"/>
    </row>
    <row r="632" spans="1:13" ht="15.75" hidden="1">
      <c r="A632" s="18" t="s">
        <v>213</v>
      </c>
      <c r="B632" s="29">
        <v>907</v>
      </c>
      <c r="C632" s="16" t="s">
        <v>48</v>
      </c>
      <c r="D632" s="16" t="s">
        <v>23</v>
      </c>
      <c r="E632" s="16" t="s">
        <v>450</v>
      </c>
      <c r="F632" s="16" t="s">
        <v>214</v>
      </c>
      <c r="G632" s="36">
        <v>0</v>
      </c>
      <c r="H632" s="36">
        <f>G632</f>
        <v>0</v>
      </c>
      <c r="I632" s="36">
        <v>0</v>
      </c>
      <c r="J632" s="37">
        <v>0</v>
      </c>
      <c r="K632" s="37">
        <v>0</v>
      </c>
      <c r="L632" s="36">
        <v>0</v>
      </c>
      <c r="M632" s="175"/>
    </row>
    <row r="633" spans="1:13" ht="31.5" hidden="1">
      <c r="A633" s="18" t="s">
        <v>220</v>
      </c>
      <c r="B633" s="29">
        <v>907</v>
      </c>
      <c r="C633" s="16" t="s">
        <v>48</v>
      </c>
      <c r="D633" s="16" t="s">
        <v>23</v>
      </c>
      <c r="E633" s="16" t="s">
        <v>452</v>
      </c>
      <c r="F633" s="16"/>
      <c r="G633" s="36">
        <f aca="true" t="shared" si="288" ref="G633:L633">G634</f>
        <v>0</v>
      </c>
      <c r="H633" s="36">
        <f t="shared" si="288"/>
        <v>0</v>
      </c>
      <c r="I633" s="36">
        <f t="shared" si="288"/>
        <v>0</v>
      </c>
      <c r="J633" s="37">
        <f t="shared" si="288"/>
        <v>625</v>
      </c>
      <c r="K633" s="37">
        <f t="shared" si="288"/>
        <v>689.6</v>
      </c>
      <c r="L633" s="36">
        <f t="shared" si="288"/>
        <v>0</v>
      </c>
      <c r="M633" s="175"/>
    </row>
    <row r="634" spans="1:13" ht="47.25" hidden="1">
      <c r="A634" s="18" t="s">
        <v>211</v>
      </c>
      <c r="B634" s="29">
        <v>907</v>
      </c>
      <c r="C634" s="16" t="s">
        <v>48</v>
      </c>
      <c r="D634" s="16" t="s">
        <v>23</v>
      </c>
      <c r="E634" s="16" t="s">
        <v>452</v>
      </c>
      <c r="F634" s="16" t="s">
        <v>212</v>
      </c>
      <c r="G634" s="36">
        <f aca="true" t="shared" si="289" ref="G634:L634">G635</f>
        <v>0</v>
      </c>
      <c r="H634" s="36">
        <f t="shared" si="289"/>
        <v>0</v>
      </c>
      <c r="I634" s="36">
        <f t="shared" si="289"/>
        <v>0</v>
      </c>
      <c r="J634" s="37">
        <f t="shared" si="289"/>
        <v>625</v>
      </c>
      <c r="K634" s="37">
        <f t="shared" si="289"/>
        <v>689.6</v>
      </c>
      <c r="L634" s="36">
        <f t="shared" si="289"/>
        <v>0</v>
      </c>
      <c r="M634" s="175"/>
    </row>
    <row r="635" spans="1:13" ht="15.75" hidden="1">
      <c r="A635" s="18" t="s">
        <v>213</v>
      </c>
      <c r="B635" s="29">
        <v>907</v>
      </c>
      <c r="C635" s="16" t="s">
        <v>48</v>
      </c>
      <c r="D635" s="16" t="s">
        <v>23</v>
      </c>
      <c r="E635" s="16" t="s">
        <v>452</v>
      </c>
      <c r="F635" s="16" t="s">
        <v>214</v>
      </c>
      <c r="G635" s="36">
        <v>0</v>
      </c>
      <c r="H635" s="36">
        <f>G635</f>
        <v>0</v>
      </c>
      <c r="I635" s="36">
        <v>0</v>
      </c>
      <c r="J635" s="37">
        <v>625</v>
      </c>
      <c r="K635" s="37">
        <v>689.6</v>
      </c>
      <c r="L635" s="36">
        <v>0</v>
      </c>
      <c r="M635" s="175"/>
    </row>
    <row r="636" spans="1:13" ht="47.25">
      <c r="A636" s="18" t="s">
        <v>222</v>
      </c>
      <c r="B636" s="29">
        <v>907</v>
      </c>
      <c r="C636" s="16" t="s">
        <v>48</v>
      </c>
      <c r="D636" s="16" t="s">
        <v>23</v>
      </c>
      <c r="E636" s="16" t="s">
        <v>453</v>
      </c>
      <c r="F636" s="16"/>
      <c r="G636" s="36">
        <f aca="true" t="shared" si="290" ref="G636:L637">G637</f>
        <v>0</v>
      </c>
      <c r="H636" s="36">
        <f t="shared" si="290"/>
        <v>0</v>
      </c>
      <c r="I636" s="36">
        <f t="shared" si="290"/>
        <v>36</v>
      </c>
      <c r="J636" s="37">
        <f t="shared" si="290"/>
        <v>36</v>
      </c>
      <c r="K636" s="37">
        <f t="shared" si="290"/>
        <v>36</v>
      </c>
      <c r="L636" s="36">
        <f t="shared" si="290"/>
        <v>36</v>
      </c>
      <c r="M636" s="175"/>
    </row>
    <row r="637" spans="1:13" ht="47.25">
      <c r="A637" s="18" t="s">
        <v>211</v>
      </c>
      <c r="B637" s="29">
        <v>907</v>
      </c>
      <c r="C637" s="16" t="s">
        <v>48</v>
      </c>
      <c r="D637" s="16" t="s">
        <v>23</v>
      </c>
      <c r="E637" s="16" t="s">
        <v>453</v>
      </c>
      <c r="F637" s="16" t="s">
        <v>212</v>
      </c>
      <c r="G637" s="36">
        <f t="shared" si="290"/>
        <v>0</v>
      </c>
      <c r="H637" s="36">
        <f t="shared" si="290"/>
        <v>0</v>
      </c>
      <c r="I637" s="36">
        <f t="shared" si="290"/>
        <v>36</v>
      </c>
      <c r="J637" s="37">
        <f t="shared" si="290"/>
        <v>36</v>
      </c>
      <c r="K637" s="37">
        <f t="shared" si="290"/>
        <v>36</v>
      </c>
      <c r="L637" s="36">
        <f t="shared" si="290"/>
        <v>36</v>
      </c>
      <c r="M637" s="175"/>
    </row>
    <row r="638" spans="1:13" ht="15.75">
      <c r="A638" s="18" t="s">
        <v>213</v>
      </c>
      <c r="B638" s="29">
        <v>907</v>
      </c>
      <c r="C638" s="16" t="s">
        <v>48</v>
      </c>
      <c r="D638" s="16" t="s">
        <v>23</v>
      </c>
      <c r="E638" s="16" t="s">
        <v>453</v>
      </c>
      <c r="F638" s="16" t="s">
        <v>214</v>
      </c>
      <c r="G638" s="36">
        <v>0</v>
      </c>
      <c r="H638" s="36">
        <f>G638</f>
        <v>0</v>
      </c>
      <c r="I638" s="36">
        <v>36</v>
      </c>
      <c r="J638" s="37">
        <v>36</v>
      </c>
      <c r="K638" s="37">
        <v>36</v>
      </c>
      <c r="L638" s="36">
        <v>36</v>
      </c>
      <c r="M638" s="175"/>
    </row>
    <row r="639" spans="1:13" ht="31.5" hidden="1">
      <c r="A639" s="18" t="s">
        <v>224</v>
      </c>
      <c r="B639" s="29">
        <v>907</v>
      </c>
      <c r="C639" s="16" t="s">
        <v>48</v>
      </c>
      <c r="D639" s="16" t="s">
        <v>23</v>
      </c>
      <c r="E639" s="16" t="s">
        <v>454</v>
      </c>
      <c r="F639" s="16"/>
      <c r="G639" s="36">
        <f aca="true" t="shared" si="291" ref="G639:L639">G640</f>
        <v>0</v>
      </c>
      <c r="H639" s="36">
        <f t="shared" si="291"/>
        <v>0</v>
      </c>
      <c r="I639" s="36">
        <f t="shared" si="291"/>
        <v>0</v>
      </c>
      <c r="J639" s="37">
        <f t="shared" si="291"/>
        <v>275</v>
      </c>
      <c r="K639" s="37">
        <f t="shared" si="291"/>
        <v>275</v>
      </c>
      <c r="L639" s="36">
        <f t="shared" si="291"/>
        <v>0</v>
      </c>
      <c r="M639" s="175"/>
    </row>
    <row r="640" spans="1:13" ht="47.25" hidden="1">
      <c r="A640" s="18" t="s">
        <v>211</v>
      </c>
      <c r="B640" s="29">
        <v>907</v>
      </c>
      <c r="C640" s="16" t="s">
        <v>48</v>
      </c>
      <c r="D640" s="16" t="s">
        <v>23</v>
      </c>
      <c r="E640" s="16" t="s">
        <v>454</v>
      </c>
      <c r="F640" s="16" t="s">
        <v>212</v>
      </c>
      <c r="G640" s="36">
        <f aca="true" t="shared" si="292" ref="G640:L640">G641</f>
        <v>0</v>
      </c>
      <c r="H640" s="36">
        <f t="shared" si="292"/>
        <v>0</v>
      </c>
      <c r="I640" s="36">
        <f t="shared" si="292"/>
        <v>0</v>
      </c>
      <c r="J640" s="37">
        <f t="shared" si="292"/>
        <v>275</v>
      </c>
      <c r="K640" s="37">
        <f t="shared" si="292"/>
        <v>275</v>
      </c>
      <c r="L640" s="36">
        <f t="shared" si="292"/>
        <v>0</v>
      </c>
      <c r="M640" s="175"/>
    </row>
    <row r="641" spans="1:13" ht="15.75" hidden="1">
      <c r="A641" s="18" t="s">
        <v>213</v>
      </c>
      <c r="B641" s="29">
        <v>907</v>
      </c>
      <c r="C641" s="16" t="s">
        <v>48</v>
      </c>
      <c r="D641" s="16" t="s">
        <v>23</v>
      </c>
      <c r="E641" s="16" t="s">
        <v>454</v>
      </c>
      <c r="F641" s="16" t="s">
        <v>214</v>
      </c>
      <c r="G641" s="36">
        <v>0</v>
      </c>
      <c r="H641" s="36">
        <f>G641</f>
        <v>0</v>
      </c>
      <c r="I641" s="36">
        <v>0</v>
      </c>
      <c r="J641" s="37">
        <v>275</v>
      </c>
      <c r="K641" s="37">
        <v>275</v>
      </c>
      <c r="L641" s="36">
        <v>0</v>
      </c>
      <c r="M641" s="176"/>
    </row>
    <row r="642" spans="1:13" ht="15.75">
      <c r="A642" s="18" t="s">
        <v>73</v>
      </c>
      <c r="B642" s="29">
        <v>907</v>
      </c>
      <c r="C642" s="16" t="s">
        <v>48</v>
      </c>
      <c r="D642" s="16" t="s">
        <v>23</v>
      </c>
      <c r="E642" s="16" t="s">
        <v>74</v>
      </c>
      <c r="F642" s="16"/>
      <c r="G642" s="36">
        <f aca="true" t="shared" si="293" ref="G642:L642">G643</f>
        <v>750</v>
      </c>
      <c r="H642" s="36">
        <f t="shared" si="293"/>
        <v>750</v>
      </c>
      <c r="I642" s="36">
        <f t="shared" si="293"/>
        <v>750</v>
      </c>
      <c r="J642" s="37">
        <f t="shared" si="293"/>
        <v>750</v>
      </c>
      <c r="K642" s="37">
        <f t="shared" si="293"/>
        <v>750</v>
      </c>
      <c r="L642" s="36">
        <f t="shared" si="293"/>
        <v>750</v>
      </c>
      <c r="M642" s="36"/>
    </row>
    <row r="643" spans="1:13" ht="31.5">
      <c r="A643" s="18" t="s">
        <v>131</v>
      </c>
      <c r="B643" s="29">
        <v>907</v>
      </c>
      <c r="C643" s="16" t="s">
        <v>48</v>
      </c>
      <c r="D643" s="16" t="s">
        <v>23</v>
      </c>
      <c r="E643" s="16" t="s">
        <v>132</v>
      </c>
      <c r="F643" s="16"/>
      <c r="G643" s="36">
        <f aca="true" t="shared" si="294" ref="G643:L643">G644+G647+G650</f>
        <v>750</v>
      </c>
      <c r="H643" s="36">
        <f t="shared" si="294"/>
        <v>750</v>
      </c>
      <c r="I643" s="36">
        <f t="shared" si="294"/>
        <v>750</v>
      </c>
      <c r="J643" s="37">
        <f t="shared" si="294"/>
        <v>750</v>
      </c>
      <c r="K643" s="37">
        <f t="shared" si="294"/>
        <v>750</v>
      </c>
      <c r="L643" s="36">
        <f t="shared" si="294"/>
        <v>750</v>
      </c>
      <c r="M643" s="36"/>
    </row>
    <row r="644" spans="1:13" ht="78.75">
      <c r="A644" s="15" t="s">
        <v>229</v>
      </c>
      <c r="B644" s="29">
        <v>907</v>
      </c>
      <c r="C644" s="16" t="s">
        <v>48</v>
      </c>
      <c r="D644" s="16" t="s">
        <v>23</v>
      </c>
      <c r="E644" s="16" t="s">
        <v>230</v>
      </c>
      <c r="F644" s="16"/>
      <c r="G644" s="36">
        <f aca="true" t="shared" si="295" ref="G644:L644">G645</f>
        <v>50</v>
      </c>
      <c r="H644" s="36">
        <f t="shared" si="295"/>
        <v>50</v>
      </c>
      <c r="I644" s="36">
        <f t="shared" si="295"/>
        <v>50</v>
      </c>
      <c r="J644" s="37">
        <f t="shared" si="295"/>
        <v>50</v>
      </c>
      <c r="K644" s="37">
        <f t="shared" si="295"/>
        <v>50</v>
      </c>
      <c r="L644" s="36">
        <f t="shared" si="295"/>
        <v>50</v>
      </c>
      <c r="M644" s="36"/>
    </row>
    <row r="645" spans="1:13" ht="47.25">
      <c r="A645" s="18" t="s">
        <v>211</v>
      </c>
      <c r="B645" s="29">
        <v>907</v>
      </c>
      <c r="C645" s="16" t="s">
        <v>48</v>
      </c>
      <c r="D645" s="16" t="s">
        <v>23</v>
      </c>
      <c r="E645" s="16" t="s">
        <v>230</v>
      </c>
      <c r="F645" s="16" t="s">
        <v>212</v>
      </c>
      <c r="G645" s="36">
        <f aca="true" t="shared" si="296" ref="G645:L645">G646</f>
        <v>50</v>
      </c>
      <c r="H645" s="36">
        <f t="shared" si="296"/>
        <v>50</v>
      </c>
      <c r="I645" s="36">
        <f t="shared" si="296"/>
        <v>50</v>
      </c>
      <c r="J645" s="37">
        <f t="shared" si="296"/>
        <v>50</v>
      </c>
      <c r="K645" s="37">
        <f t="shared" si="296"/>
        <v>50</v>
      </c>
      <c r="L645" s="36">
        <f t="shared" si="296"/>
        <v>50</v>
      </c>
      <c r="M645" s="36"/>
    </row>
    <row r="646" spans="1:13" ht="19.5" customHeight="1">
      <c r="A646" s="18" t="s">
        <v>213</v>
      </c>
      <c r="B646" s="29">
        <v>907</v>
      </c>
      <c r="C646" s="16" t="s">
        <v>48</v>
      </c>
      <c r="D646" s="16" t="s">
        <v>23</v>
      </c>
      <c r="E646" s="16" t="s">
        <v>230</v>
      </c>
      <c r="F646" s="16" t="s">
        <v>214</v>
      </c>
      <c r="G646" s="36">
        <v>50</v>
      </c>
      <c r="H646" s="36">
        <f>G646</f>
        <v>50</v>
      </c>
      <c r="I646" s="36">
        <v>50</v>
      </c>
      <c r="J646" s="45">
        <f>I646</f>
        <v>50</v>
      </c>
      <c r="K646" s="45">
        <f>J646</f>
        <v>50</v>
      </c>
      <c r="L646" s="36">
        <f>I646</f>
        <v>50</v>
      </c>
      <c r="M646" s="36" t="s">
        <v>138</v>
      </c>
    </row>
    <row r="647" spans="1:13" ht="78.75">
      <c r="A647" s="15" t="s">
        <v>231</v>
      </c>
      <c r="B647" s="29">
        <v>907</v>
      </c>
      <c r="C647" s="16" t="s">
        <v>48</v>
      </c>
      <c r="D647" s="16" t="s">
        <v>23</v>
      </c>
      <c r="E647" s="16" t="s">
        <v>232</v>
      </c>
      <c r="F647" s="16"/>
      <c r="G647" s="36">
        <f aca="true" t="shared" si="297" ref="G647:L647">G648</f>
        <v>200</v>
      </c>
      <c r="H647" s="36">
        <f t="shared" si="297"/>
        <v>200</v>
      </c>
      <c r="I647" s="36">
        <f t="shared" si="297"/>
        <v>200</v>
      </c>
      <c r="J647" s="37">
        <f t="shared" si="297"/>
        <v>200</v>
      </c>
      <c r="K647" s="37">
        <f t="shared" si="297"/>
        <v>200</v>
      </c>
      <c r="L647" s="36">
        <f t="shared" si="297"/>
        <v>200</v>
      </c>
      <c r="M647" s="36"/>
    </row>
    <row r="648" spans="1:13" ht="47.25">
      <c r="A648" s="18" t="s">
        <v>211</v>
      </c>
      <c r="B648" s="29">
        <v>907</v>
      </c>
      <c r="C648" s="16" t="s">
        <v>48</v>
      </c>
      <c r="D648" s="16" t="s">
        <v>23</v>
      </c>
      <c r="E648" s="16" t="s">
        <v>232</v>
      </c>
      <c r="F648" s="16" t="s">
        <v>212</v>
      </c>
      <c r="G648" s="36">
        <f aca="true" t="shared" si="298" ref="G648:L651">G649</f>
        <v>200</v>
      </c>
      <c r="H648" s="36">
        <f t="shared" si="298"/>
        <v>200</v>
      </c>
      <c r="I648" s="36">
        <f t="shared" si="298"/>
        <v>200</v>
      </c>
      <c r="J648" s="37">
        <f t="shared" si="298"/>
        <v>200</v>
      </c>
      <c r="K648" s="37">
        <f t="shared" si="298"/>
        <v>200</v>
      </c>
      <c r="L648" s="36">
        <f t="shared" si="298"/>
        <v>200</v>
      </c>
      <c r="M648" s="36"/>
    </row>
    <row r="649" spans="1:13" ht="24" customHeight="1">
      <c r="A649" s="18" t="s">
        <v>213</v>
      </c>
      <c r="B649" s="29">
        <v>907</v>
      </c>
      <c r="C649" s="16" t="s">
        <v>48</v>
      </c>
      <c r="D649" s="16" t="s">
        <v>23</v>
      </c>
      <c r="E649" s="16" t="s">
        <v>232</v>
      </c>
      <c r="F649" s="16" t="s">
        <v>214</v>
      </c>
      <c r="G649" s="36">
        <v>200</v>
      </c>
      <c r="H649" s="36">
        <f>G649</f>
        <v>200</v>
      </c>
      <c r="I649" s="36">
        <v>200</v>
      </c>
      <c r="J649" s="45">
        <f>I649</f>
        <v>200</v>
      </c>
      <c r="K649" s="45">
        <f>J649</f>
        <v>200</v>
      </c>
      <c r="L649" s="36">
        <f>I649</f>
        <v>200</v>
      </c>
      <c r="M649" s="36" t="s">
        <v>138</v>
      </c>
    </row>
    <row r="650" spans="1:13" ht="110.25">
      <c r="A650" s="15" t="s">
        <v>233</v>
      </c>
      <c r="B650" s="29">
        <v>907</v>
      </c>
      <c r="C650" s="16" t="s">
        <v>48</v>
      </c>
      <c r="D650" s="16" t="s">
        <v>23</v>
      </c>
      <c r="E650" s="16" t="s">
        <v>234</v>
      </c>
      <c r="F650" s="16"/>
      <c r="G650" s="36">
        <f t="shared" si="298"/>
        <v>500</v>
      </c>
      <c r="H650" s="36">
        <f t="shared" si="298"/>
        <v>500</v>
      </c>
      <c r="I650" s="36">
        <f t="shared" si="298"/>
        <v>500</v>
      </c>
      <c r="J650" s="37">
        <f t="shared" si="298"/>
        <v>500</v>
      </c>
      <c r="K650" s="37">
        <f t="shared" si="298"/>
        <v>500</v>
      </c>
      <c r="L650" s="36">
        <f t="shared" si="298"/>
        <v>500</v>
      </c>
      <c r="M650" s="36"/>
    </row>
    <row r="651" spans="1:13" ht="47.25">
      <c r="A651" s="18" t="s">
        <v>211</v>
      </c>
      <c r="B651" s="29">
        <v>907</v>
      </c>
      <c r="C651" s="16" t="s">
        <v>48</v>
      </c>
      <c r="D651" s="16" t="s">
        <v>23</v>
      </c>
      <c r="E651" s="16" t="s">
        <v>234</v>
      </c>
      <c r="F651" s="16" t="s">
        <v>212</v>
      </c>
      <c r="G651" s="36">
        <f t="shared" si="298"/>
        <v>500</v>
      </c>
      <c r="H651" s="36">
        <f t="shared" si="298"/>
        <v>500</v>
      </c>
      <c r="I651" s="36">
        <f t="shared" si="298"/>
        <v>500</v>
      </c>
      <c r="J651" s="37">
        <f t="shared" si="298"/>
        <v>500</v>
      </c>
      <c r="K651" s="37">
        <f t="shared" si="298"/>
        <v>500</v>
      </c>
      <c r="L651" s="36">
        <f t="shared" si="298"/>
        <v>500</v>
      </c>
      <c r="M651" s="36"/>
    </row>
    <row r="652" spans="1:13" ht="16.5" customHeight="1">
      <c r="A652" s="18" t="s">
        <v>213</v>
      </c>
      <c r="B652" s="29">
        <v>907</v>
      </c>
      <c r="C652" s="16" t="s">
        <v>48</v>
      </c>
      <c r="D652" s="16" t="s">
        <v>23</v>
      </c>
      <c r="E652" s="16" t="s">
        <v>234</v>
      </c>
      <c r="F652" s="16" t="s">
        <v>214</v>
      </c>
      <c r="G652" s="36">
        <v>500</v>
      </c>
      <c r="H652" s="36">
        <f>G652</f>
        <v>500</v>
      </c>
      <c r="I652" s="36">
        <v>500</v>
      </c>
      <c r="J652" s="45">
        <f>I652</f>
        <v>500</v>
      </c>
      <c r="K652" s="45">
        <f>J652</f>
        <v>500</v>
      </c>
      <c r="L652" s="36">
        <f>I652</f>
        <v>500</v>
      </c>
      <c r="M652" s="36" t="s">
        <v>138</v>
      </c>
    </row>
    <row r="653" spans="1:13" ht="15.75">
      <c r="A653" s="35" t="s">
        <v>15</v>
      </c>
      <c r="B653" s="20">
        <v>907</v>
      </c>
      <c r="C653" s="13" t="s">
        <v>31</v>
      </c>
      <c r="D653" s="16"/>
      <c r="E653" s="16"/>
      <c r="F653" s="16"/>
      <c r="G653" s="33">
        <f aca="true" t="shared" si="299" ref="G653:L653">G654+G669</f>
        <v>23096.64</v>
      </c>
      <c r="H653" s="33">
        <f t="shared" si="299"/>
        <v>23096.64</v>
      </c>
      <c r="I653" s="33">
        <f t="shared" si="299"/>
        <v>23143.7</v>
      </c>
      <c r="J653" s="34">
        <f t="shared" si="299"/>
        <v>37645.2</v>
      </c>
      <c r="K653" s="34">
        <f t="shared" si="299"/>
        <v>44172.1</v>
      </c>
      <c r="L653" s="33">
        <f t="shared" si="299"/>
        <v>23143.64</v>
      </c>
      <c r="M653" s="33"/>
    </row>
    <row r="654" spans="1:13" ht="15.75">
      <c r="A654" s="35" t="s">
        <v>60</v>
      </c>
      <c r="B654" s="20">
        <v>907</v>
      </c>
      <c r="C654" s="13" t="s">
        <v>31</v>
      </c>
      <c r="D654" s="13" t="s">
        <v>21</v>
      </c>
      <c r="E654" s="16"/>
      <c r="F654" s="16"/>
      <c r="G654" s="33">
        <f>G655</f>
        <v>10890</v>
      </c>
      <c r="H654" s="33">
        <f aca="true" t="shared" si="300" ref="H654:L655">H655</f>
        <v>10890</v>
      </c>
      <c r="I654" s="33">
        <f t="shared" si="300"/>
        <v>10890</v>
      </c>
      <c r="J654" s="34">
        <f t="shared" si="300"/>
        <v>25260.6</v>
      </c>
      <c r="K654" s="34">
        <f t="shared" si="300"/>
        <v>31650.8</v>
      </c>
      <c r="L654" s="33">
        <f t="shared" si="300"/>
        <v>10890</v>
      </c>
      <c r="M654" s="33"/>
    </row>
    <row r="655" spans="1:13" ht="63">
      <c r="A655" s="18" t="s">
        <v>444</v>
      </c>
      <c r="B655" s="29">
        <v>907</v>
      </c>
      <c r="C655" s="16" t="s">
        <v>31</v>
      </c>
      <c r="D655" s="16" t="s">
        <v>21</v>
      </c>
      <c r="E655" s="16" t="s">
        <v>445</v>
      </c>
      <c r="F655" s="16"/>
      <c r="G655" s="36">
        <f>G656</f>
        <v>10890</v>
      </c>
      <c r="H655" s="36">
        <f t="shared" si="300"/>
        <v>10890</v>
      </c>
      <c r="I655" s="36">
        <f t="shared" si="300"/>
        <v>10890</v>
      </c>
      <c r="J655" s="37">
        <f t="shared" si="300"/>
        <v>25260.6</v>
      </c>
      <c r="K655" s="37">
        <f t="shared" si="300"/>
        <v>31650.8</v>
      </c>
      <c r="L655" s="36">
        <f t="shared" si="300"/>
        <v>10890</v>
      </c>
      <c r="M655" s="36"/>
    </row>
    <row r="656" spans="1:13" ht="63">
      <c r="A656" s="18" t="s">
        <v>455</v>
      </c>
      <c r="B656" s="29">
        <v>907</v>
      </c>
      <c r="C656" s="16" t="s">
        <v>31</v>
      </c>
      <c r="D656" s="16" t="s">
        <v>21</v>
      </c>
      <c r="E656" s="16" t="s">
        <v>456</v>
      </c>
      <c r="F656" s="16"/>
      <c r="G656" s="36">
        <f aca="true" t="shared" si="301" ref="G656:L656">G657+G660+G663+G666</f>
        <v>10890</v>
      </c>
      <c r="H656" s="36">
        <f t="shared" si="301"/>
        <v>10890</v>
      </c>
      <c r="I656" s="36">
        <f t="shared" si="301"/>
        <v>10890</v>
      </c>
      <c r="J656" s="37">
        <f t="shared" si="301"/>
        <v>25260.6</v>
      </c>
      <c r="K656" s="37">
        <f t="shared" si="301"/>
        <v>31650.8</v>
      </c>
      <c r="L656" s="36">
        <f t="shared" si="301"/>
        <v>10890</v>
      </c>
      <c r="M656" s="36"/>
    </row>
    <row r="657" spans="1:13" ht="47.25">
      <c r="A657" s="18" t="s">
        <v>457</v>
      </c>
      <c r="B657" s="29">
        <v>907</v>
      </c>
      <c r="C657" s="16" t="s">
        <v>31</v>
      </c>
      <c r="D657" s="16" t="s">
        <v>21</v>
      </c>
      <c r="E657" s="16" t="s">
        <v>458</v>
      </c>
      <c r="F657" s="16"/>
      <c r="G657" s="36">
        <f aca="true" t="shared" si="302" ref="G657:L658">G658</f>
        <v>10890</v>
      </c>
      <c r="H657" s="36">
        <f t="shared" si="302"/>
        <v>10890</v>
      </c>
      <c r="I657" s="36">
        <f t="shared" si="302"/>
        <v>10890</v>
      </c>
      <c r="J657" s="37">
        <f t="shared" si="302"/>
        <v>23850.6</v>
      </c>
      <c r="K657" s="37">
        <f t="shared" si="302"/>
        <v>24100.8</v>
      </c>
      <c r="L657" s="36">
        <f t="shared" si="302"/>
        <v>10890</v>
      </c>
      <c r="M657" s="174" t="s">
        <v>459</v>
      </c>
    </row>
    <row r="658" spans="1:13" ht="47.25">
      <c r="A658" s="18" t="s">
        <v>211</v>
      </c>
      <c r="B658" s="29">
        <v>907</v>
      </c>
      <c r="C658" s="16" t="s">
        <v>31</v>
      </c>
      <c r="D658" s="16" t="s">
        <v>21</v>
      </c>
      <c r="E658" s="16" t="s">
        <v>458</v>
      </c>
      <c r="F658" s="16" t="s">
        <v>212</v>
      </c>
      <c r="G658" s="36">
        <f t="shared" si="302"/>
        <v>10890</v>
      </c>
      <c r="H658" s="36">
        <f t="shared" si="302"/>
        <v>10890</v>
      </c>
      <c r="I658" s="36">
        <f t="shared" si="302"/>
        <v>10890</v>
      </c>
      <c r="J658" s="37">
        <f t="shared" si="302"/>
        <v>23850.6</v>
      </c>
      <c r="K658" s="37">
        <f t="shared" si="302"/>
        <v>24100.8</v>
      </c>
      <c r="L658" s="36">
        <f t="shared" si="302"/>
        <v>10890</v>
      </c>
      <c r="M658" s="175"/>
    </row>
    <row r="659" spans="1:13" ht="15.75">
      <c r="A659" s="18" t="s">
        <v>213</v>
      </c>
      <c r="B659" s="29">
        <v>907</v>
      </c>
      <c r="C659" s="16" t="s">
        <v>31</v>
      </c>
      <c r="D659" s="16" t="s">
        <v>21</v>
      </c>
      <c r="E659" s="16" t="s">
        <v>458</v>
      </c>
      <c r="F659" s="16" t="s">
        <v>214</v>
      </c>
      <c r="G659" s="17">
        <v>10890</v>
      </c>
      <c r="H659" s="17">
        <f>G659</f>
        <v>10890</v>
      </c>
      <c r="I659" s="17">
        <v>10890</v>
      </c>
      <c r="J659" s="39">
        <v>23850.6</v>
      </c>
      <c r="K659" s="39">
        <v>24100.8</v>
      </c>
      <c r="L659" s="17">
        <f>G659</f>
        <v>10890</v>
      </c>
      <c r="M659" s="176"/>
    </row>
    <row r="660" spans="1:13" ht="47.25" hidden="1">
      <c r="A660" s="18" t="s">
        <v>218</v>
      </c>
      <c r="B660" s="29">
        <v>907</v>
      </c>
      <c r="C660" s="16" t="s">
        <v>31</v>
      </c>
      <c r="D660" s="16" t="s">
        <v>21</v>
      </c>
      <c r="E660" s="16" t="s">
        <v>460</v>
      </c>
      <c r="F660" s="16"/>
      <c r="G660" s="36">
        <f aca="true" t="shared" si="303" ref="G660:L660">G661</f>
        <v>0</v>
      </c>
      <c r="H660" s="36">
        <f t="shared" si="303"/>
        <v>0</v>
      </c>
      <c r="I660" s="36">
        <f t="shared" si="303"/>
        <v>0</v>
      </c>
      <c r="J660" s="37">
        <f t="shared" si="303"/>
        <v>400</v>
      </c>
      <c r="K660" s="37">
        <f t="shared" si="303"/>
        <v>7000</v>
      </c>
      <c r="L660" s="36">
        <f t="shared" si="303"/>
        <v>0</v>
      </c>
      <c r="M660" s="175" t="s">
        <v>461</v>
      </c>
    </row>
    <row r="661" spans="1:13" ht="47.25" hidden="1">
      <c r="A661" s="18" t="s">
        <v>211</v>
      </c>
      <c r="B661" s="29">
        <v>907</v>
      </c>
      <c r="C661" s="16" t="s">
        <v>31</v>
      </c>
      <c r="D661" s="16" t="s">
        <v>21</v>
      </c>
      <c r="E661" s="16" t="s">
        <v>460</v>
      </c>
      <c r="F661" s="16" t="s">
        <v>212</v>
      </c>
      <c r="G661" s="36">
        <f aca="true" t="shared" si="304" ref="G661:L661">G662</f>
        <v>0</v>
      </c>
      <c r="H661" s="36">
        <f t="shared" si="304"/>
        <v>0</v>
      </c>
      <c r="I661" s="36">
        <f t="shared" si="304"/>
        <v>0</v>
      </c>
      <c r="J661" s="37">
        <f t="shared" si="304"/>
        <v>400</v>
      </c>
      <c r="K661" s="37">
        <f t="shared" si="304"/>
        <v>7000</v>
      </c>
      <c r="L661" s="36">
        <f t="shared" si="304"/>
        <v>0</v>
      </c>
      <c r="M661" s="175"/>
    </row>
    <row r="662" spans="1:13" ht="15.75" hidden="1">
      <c r="A662" s="18" t="s">
        <v>213</v>
      </c>
      <c r="B662" s="29">
        <v>907</v>
      </c>
      <c r="C662" s="16" t="s">
        <v>31</v>
      </c>
      <c r="D662" s="16" t="s">
        <v>21</v>
      </c>
      <c r="E662" s="16" t="s">
        <v>460</v>
      </c>
      <c r="F662" s="16" t="s">
        <v>214</v>
      </c>
      <c r="G662" s="36">
        <v>0</v>
      </c>
      <c r="H662" s="36">
        <f>G662</f>
        <v>0</v>
      </c>
      <c r="I662" s="36">
        <v>0</v>
      </c>
      <c r="J662" s="37">
        <v>400</v>
      </c>
      <c r="K662" s="37">
        <v>7000</v>
      </c>
      <c r="L662" s="36">
        <v>0</v>
      </c>
      <c r="M662" s="175"/>
    </row>
    <row r="663" spans="1:13" ht="31.5" hidden="1">
      <c r="A663" s="18" t="s">
        <v>220</v>
      </c>
      <c r="B663" s="29">
        <v>907</v>
      </c>
      <c r="C663" s="16" t="s">
        <v>31</v>
      </c>
      <c r="D663" s="16" t="s">
        <v>21</v>
      </c>
      <c r="E663" s="16" t="s">
        <v>462</v>
      </c>
      <c r="F663" s="16"/>
      <c r="G663" s="36">
        <f aca="true" t="shared" si="305" ref="G663:L663">G664</f>
        <v>0</v>
      </c>
      <c r="H663" s="36">
        <f t="shared" si="305"/>
        <v>0</v>
      </c>
      <c r="I663" s="36">
        <f t="shared" si="305"/>
        <v>0</v>
      </c>
      <c r="J663" s="37">
        <f t="shared" si="305"/>
        <v>735</v>
      </c>
      <c r="K663" s="37">
        <f t="shared" si="305"/>
        <v>0</v>
      </c>
      <c r="L663" s="36">
        <f t="shared" si="305"/>
        <v>0</v>
      </c>
      <c r="M663" s="175"/>
    </row>
    <row r="664" spans="1:13" ht="47.25" hidden="1">
      <c r="A664" s="18" t="s">
        <v>211</v>
      </c>
      <c r="B664" s="29">
        <v>907</v>
      </c>
      <c r="C664" s="16" t="s">
        <v>31</v>
      </c>
      <c r="D664" s="16" t="s">
        <v>21</v>
      </c>
      <c r="E664" s="16" t="s">
        <v>462</v>
      </c>
      <c r="F664" s="16" t="s">
        <v>212</v>
      </c>
      <c r="G664" s="36">
        <f aca="true" t="shared" si="306" ref="G664:L664">G665</f>
        <v>0</v>
      </c>
      <c r="H664" s="36">
        <f t="shared" si="306"/>
        <v>0</v>
      </c>
      <c r="I664" s="36">
        <f t="shared" si="306"/>
        <v>0</v>
      </c>
      <c r="J664" s="37">
        <f t="shared" si="306"/>
        <v>735</v>
      </c>
      <c r="K664" s="37">
        <f t="shared" si="306"/>
        <v>0</v>
      </c>
      <c r="L664" s="36">
        <f t="shared" si="306"/>
        <v>0</v>
      </c>
      <c r="M664" s="175"/>
    </row>
    <row r="665" spans="1:13" ht="15.75" hidden="1">
      <c r="A665" s="18" t="s">
        <v>213</v>
      </c>
      <c r="B665" s="29">
        <v>907</v>
      </c>
      <c r="C665" s="16" t="s">
        <v>31</v>
      </c>
      <c r="D665" s="16" t="s">
        <v>21</v>
      </c>
      <c r="E665" s="16" t="s">
        <v>462</v>
      </c>
      <c r="F665" s="16" t="s">
        <v>214</v>
      </c>
      <c r="G665" s="36">
        <v>0</v>
      </c>
      <c r="H665" s="36">
        <f>G665</f>
        <v>0</v>
      </c>
      <c r="I665" s="36">
        <v>0</v>
      </c>
      <c r="J665" s="37">
        <v>735</v>
      </c>
      <c r="K665" s="37">
        <v>0</v>
      </c>
      <c r="L665" s="36">
        <v>0</v>
      </c>
      <c r="M665" s="175"/>
    </row>
    <row r="666" spans="1:13" ht="31.5" hidden="1">
      <c r="A666" s="18" t="s">
        <v>224</v>
      </c>
      <c r="B666" s="29">
        <v>907</v>
      </c>
      <c r="C666" s="16" t="s">
        <v>31</v>
      </c>
      <c r="D666" s="16" t="s">
        <v>21</v>
      </c>
      <c r="E666" s="16" t="s">
        <v>463</v>
      </c>
      <c r="F666" s="16"/>
      <c r="G666" s="36">
        <f aca="true" t="shared" si="307" ref="G666:L667">G667</f>
        <v>0</v>
      </c>
      <c r="H666" s="36">
        <f t="shared" si="307"/>
        <v>0</v>
      </c>
      <c r="I666" s="36">
        <f t="shared" si="307"/>
        <v>0</v>
      </c>
      <c r="J666" s="37">
        <f t="shared" si="307"/>
        <v>275</v>
      </c>
      <c r="K666" s="37">
        <f t="shared" si="307"/>
        <v>550</v>
      </c>
      <c r="L666" s="36">
        <f t="shared" si="307"/>
        <v>0</v>
      </c>
      <c r="M666" s="175"/>
    </row>
    <row r="667" spans="1:13" ht="47.25" hidden="1">
      <c r="A667" s="18" t="s">
        <v>211</v>
      </c>
      <c r="B667" s="29">
        <v>907</v>
      </c>
      <c r="C667" s="16" t="s">
        <v>31</v>
      </c>
      <c r="D667" s="16" t="s">
        <v>21</v>
      </c>
      <c r="E667" s="16" t="s">
        <v>463</v>
      </c>
      <c r="F667" s="16" t="s">
        <v>212</v>
      </c>
      <c r="G667" s="36">
        <f t="shared" si="307"/>
        <v>0</v>
      </c>
      <c r="H667" s="36">
        <f t="shared" si="307"/>
        <v>0</v>
      </c>
      <c r="I667" s="36">
        <f t="shared" si="307"/>
        <v>0</v>
      </c>
      <c r="J667" s="37">
        <f t="shared" si="307"/>
        <v>275</v>
      </c>
      <c r="K667" s="37">
        <f t="shared" si="307"/>
        <v>550</v>
      </c>
      <c r="L667" s="36">
        <f t="shared" si="307"/>
        <v>0</v>
      </c>
      <c r="M667" s="175"/>
    </row>
    <row r="668" spans="1:13" ht="15.75" hidden="1">
      <c r="A668" s="18" t="s">
        <v>213</v>
      </c>
      <c r="B668" s="29">
        <v>907</v>
      </c>
      <c r="C668" s="16" t="s">
        <v>31</v>
      </c>
      <c r="D668" s="16" t="s">
        <v>21</v>
      </c>
      <c r="E668" s="16" t="s">
        <v>463</v>
      </c>
      <c r="F668" s="16" t="s">
        <v>214</v>
      </c>
      <c r="G668" s="36">
        <v>0</v>
      </c>
      <c r="H668" s="36">
        <f>G668</f>
        <v>0</v>
      </c>
      <c r="I668" s="36">
        <v>0</v>
      </c>
      <c r="J668" s="37">
        <v>275</v>
      </c>
      <c r="K668" s="37">
        <v>550</v>
      </c>
      <c r="L668" s="36">
        <v>0</v>
      </c>
      <c r="M668" s="176"/>
    </row>
    <row r="669" spans="1:13" ht="31.5">
      <c r="A669" s="35" t="s">
        <v>61</v>
      </c>
      <c r="B669" s="20">
        <v>907</v>
      </c>
      <c r="C669" s="13" t="s">
        <v>31</v>
      </c>
      <c r="D669" s="13" t="s">
        <v>38</v>
      </c>
      <c r="E669" s="13"/>
      <c r="F669" s="13"/>
      <c r="G669" s="33">
        <f aca="true" t="shared" si="308" ref="G669:L669">G675+G670</f>
        <v>12206.64</v>
      </c>
      <c r="H669" s="33">
        <f t="shared" si="308"/>
        <v>12206.64</v>
      </c>
      <c r="I669" s="33">
        <f t="shared" si="308"/>
        <v>12253.7</v>
      </c>
      <c r="J669" s="34">
        <f t="shared" si="308"/>
        <v>12384.6</v>
      </c>
      <c r="K669" s="34">
        <f t="shared" si="308"/>
        <v>12521.300000000001</v>
      </c>
      <c r="L669" s="33">
        <f t="shared" si="308"/>
        <v>12253.64</v>
      </c>
      <c r="M669" s="33"/>
    </row>
    <row r="670" spans="1:13" ht="63">
      <c r="A670" s="9" t="s">
        <v>444</v>
      </c>
      <c r="B670" s="29">
        <v>907</v>
      </c>
      <c r="C670" s="16" t="s">
        <v>31</v>
      </c>
      <c r="D670" s="16" t="s">
        <v>38</v>
      </c>
      <c r="E670" s="8" t="s">
        <v>445</v>
      </c>
      <c r="F670" s="16"/>
      <c r="G670" s="36">
        <f>G671</f>
        <v>3000</v>
      </c>
      <c r="H670" s="36">
        <f aca="true" t="shared" si="309" ref="H670:L673">H671</f>
        <v>3000</v>
      </c>
      <c r="I670" s="36">
        <f t="shared" si="309"/>
        <v>3047</v>
      </c>
      <c r="J670" s="37">
        <f t="shared" si="309"/>
        <v>3177.9</v>
      </c>
      <c r="K670" s="37">
        <f t="shared" si="309"/>
        <v>3314.6</v>
      </c>
      <c r="L670" s="36">
        <f t="shared" si="309"/>
        <v>3047</v>
      </c>
      <c r="M670" s="36"/>
    </row>
    <row r="671" spans="1:13" ht="47.25">
      <c r="A671" s="7" t="s">
        <v>464</v>
      </c>
      <c r="B671" s="29">
        <v>907</v>
      </c>
      <c r="C671" s="16" t="s">
        <v>31</v>
      </c>
      <c r="D671" s="16" t="s">
        <v>38</v>
      </c>
      <c r="E671" s="8" t="s">
        <v>465</v>
      </c>
      <c r="F671" s="16"/>
      <c r="G671" s="36">
        <f>G672</f>
        <v>3000</v>
      </c>
      <c r="H671" s="36">
        <f t="shared" si="309"/>
        <v>3000</v>
      </c>
      <c r="I671" s="36">
        <f t="shared" si="309"/>
        <v>3047</v>
      </c>
      <c r="J671" s="37">
        <f t="shared" si="309"/>
        <v>3177.9</v>
      </c>
      <c r="K671" s="37">
        <f t="shared" si="309"/>
        <v>3314.6</v>
      </c>
      <c r="L671" s="36">
        <f t="shared" si="309"/>
        <v>3047</v>
      </c>
      <c r="M671" s="174" t="s">
        <v>466</v>
      </c>
    </row>
    <row r="672" spans="1:13" ht="31.5">
      <c r="A672" s="9" t="s">
        <v>109</v>
      </c>
      <c r="B672" s="29">
        <v>907</v>
      </c>
      <c r="C672" s="16" t="s">
        <v>31</v>
      </c>
      <c r="D672" s="16" t="s">
        <v>38</v>
      </c>
      <c r="E672" s="8" t="s">
        <v>467</v>
      </c>
      <c r="F672" s="16"/>
      <c r="G672" s="36">
        <f>G673</f>
        <v>3000</v>
      </c>
      <c r="H672" s="36">
        <f t="shared" si="309"/>
        <v>3000</v>
      </c>
      <c r="I672" s="36">
        <f t="shared" si="309"/>
        <v>3047</v>
      </c>
      <c r="J672" s="37">
        <f t="shared" si="309"/>
        <v>3177.9</v>
      </c>
      <c r="K672" s="37">
        <f t="shared" si="309"/>
        <v>3314.6</v>
      </c>
      <c r="L672" s="36">
        <f t="shared" si="309"/>
        <v>3047</v>
      </c>
      <c r="M672" s="175"/>
    </row>
    <row r="673" spans="1:13" ht="31.5">
      <c r="A673" s="9" t="s">
        <v>84</v>
      </c>
      <c r="B673" s="29">
        <v>907</v>
      </c>
      <c r="C673" s="16" t="s">
        <v>31</v>
      </c>
      <c r="D673" s="16" t="s">
        <v>38</v>
      </c>
      <c r="E673" s="8" t="s">
        <v>467</v>
      </c>
      <c r="F673" s="16" t="s">
        <v>85</v>
      </c>
      <c r="G673" s="36">
        <f>G674</f>
        <v>3000</v>
      </c>
      <c r="H673" s="36">
        <f t="shared" si="309"/>
        <v>3000</v>
      </c>
      <c r="I673" s="36">
        <f t="shared" si="309"/>
        <v>3047</v>
      </c>
      <c r="J673" s="37">
        <f t="shared" si="309"/>
        <v>3177.9</v>
      </c>
      <c r="K673" s="37">
        <f t="shared" si="309"/>
        <v>3314.6</v>
      </c>
      <c r="L673" s="36">
        <f t="shared" si="309"/>
        <v>3047</v>
      </c>
      <c r="M673" s="175"/>
    </row>
    <row r="674" spans="1:13" ht="47.25">
      <c r="A674" s="9" t="s">
        <v>86</v>
      </c>
      <c r="B674" s="29">
        <v>907</v>
      </c>
      <c r="C674" s="16" t="s">
        <v>31</v>
      </c>
      <c r="D674" s="16" t="s">
        <v>38</v>
      </c>
      <c r="E674" s="8" t="s">
        <v>467</v>
      </c>
      <c r="F674" s="16" t="s">
        <v>87</v>
      </c>
      <c r="G674" s="36">
        <v>3000</v>
      </c>
      <c r="H674" s="36">
        <f>G674</f>
        <v>3000</v>
      </c>
      <c r="I674" s="36">
        <v>3047</v>
      </c>
      <c r="J674" s="37">
        <v>3177.9</v>
      </c>
      <c r="K674" s="37">
        <v>3314.6</v>
      </c>
      <c r="L674" s="36">
        <f>I674</f>
        <v>3047</v>
      </c>
      <c r="M674" s="176"/>
    </row>
    <row r="675" spans="1:13" ht="15.75">
      <c r="A675" s="18" t="s">
        <v>73</v>
      </c>
      <c r="B675" s="29">
        <v>907</v>
      </c>
      <c r="C675" s="16" t="s">
        <v>31</v>
      </c>
      <c r="D675" s="16" t="s">
        <v>38</v>
      </c>
      <c r="E675" s="16" t="s">
        <v>74</v>
      </c>
      <c r="F675" s="16"/>
      <c r="G675" s="36">
        <f aca="true" t="shared" si="310" ref="G675:L675">G676+G682</f>
        <v>9206.64</v>
      </c>
      <c r="H675" s="36">
        <f t="shared" si="310"/>
        <v>9206.64</v>
      </c>
      <c r="I675" s="36">
        <f t="shared" si="310"/>
        <v>9206.7</v>
      </c>
      <c r="J675" s="37">
        <f t="shared" si="310"/>
        <v>9206.7</v>
      </c>
      <c r="K675" s="37">
        <f t="shared" si="310"/>
        <v>9206.7</v>
      </c>
      <c r="L675" s="36">
        <f t="shared" si="310"/>
        <v>9206.64</v>
      </c>
      <c r="M675" s="36"/>
    </row>
    <row r="676" spans="1:13" ht="31.5">
      <c r="A676" s="18" t="s">
        <v>75</v>
      </c>
      <c r="B676" s="29">
        <v>907</v>
      </c>
      <c r="C676" s="16" t="s">
        <v>31</v>
      </c>
      <c r="D676" s="16" t="s">
        <v>38</v>
      </c>
      <c r="E676" s="16" t="s">
        <v>76</v>
      </c>
      <c r="F676" s="16"/>
      <c r="G676" s="36">
        <f aca="true" t="shared" si="311" ref="G676:L676">G677</f>
        <v>3599.77</v>
      </c>
      <c r="H676" s="36">
        <f t="shared" si="311"/>
        <v>3599.77</v>
      </c>
      <c r="I676" s="36">
        <f t="shared" si="311"/>
        <v>3599.8</v>
      </c>
      <c r="J676" s="37">
        <f t="shared" si="311"/>
        <v>3599.8</v>
      </c>
      <c r="K676" s="37">
        <f t="shared" si="311"/>
        <v>3599.8</v>
      </c>
      <c r="L676" s="36">
        <f t="shared" si="311"/>
        <v>3599.77</v>
      </c>
      <c r="M676" s="36"/>
    </row>
    <row r="677" spans="1:13" ht="31.5">
      <c r="A677" s="18" t="s">
        <v>77</v>
      </c>
      <c r="B677" s="29">
        <v>907</v>
      </c>
      <c r="C677" s="16" t="s">
        <v>31</v>
      </c>
      <c r="D677" s="16" t="s">
        <v>38</v>
      </c>
      <c r="E677" s="16" t="s">
        <v>78</v>
      </c>
      <c r="F677" s="16"/>
      <c r="G677" s="36">
        <f aca="true" t="shared" si="312" ref="G677:L677">G678+G680</f>
        <v>3599.77</v>
      </c>
      <c r="H677" s="36">
        <f t="shared" si="312"/>
        <v>3599.77</v>
      </c>
      <c r="I677" s="36">
        <f t="shared" si="312"/>
        <v>3599.8</v>
      </c>
      <c r="J677" s="37">
        <f t="shared" si="312"/>
        <v>3599.8</v>
      </c>
      <c r="K677" s="37">
        <f t="shared" si="312"/>
        <v>3599.8</v>
      </c>
      <c r="L677" s="36">
        <f t="shared" si="312"/>
        <v>3599.77</v>
      </c>
      <c r="M677" s="174" t="s">
        <v>468</v>
      </c>
    </row>
    <row r="678" spans="1:13" ht="94.5">
      <c r="A678" s="18" t="s">
        <v>80</v>
      </c>
      <c r="B678" s="29">
        <v>907</v>
      </c>
      <c r="C678" s="16" t="s">
        <v>31</v>
      </c>
      <c r="D678" s="16" t="s">
        <v>38</v>
      </c>
      <c r="E678" s="16" t="s">
        <v>78</v>
      </c>
      <c r="F678" s="16" t="s">
        <v>81</v>
      </c>
      <c r="G678" s="36">
        <f aca="true" t="shared" si="313" ref="G678:L678">G679</f>
        <v>3599.77</v>
      </c>
      <c r="H678" s="36">
        <f t="shared" si="313"/>
        <v>3599.77</v>
      </c>
      <c r="I678" s="36">
        <f t="shared" si="313"/>
        <v>3599.8</v>
      </c>
      <c r="J678" s="37">
        <f t="shared" si="313"/>
        <v>3599.8</v>
      </c>
      <c r="K678" s="37">
        <f t="shared" si="313"/>
        <v>3599.8</v>
      </c>
      <c r="L678" s="36">
        <f t="shared" si="313"/>
        <v>3599.77</v>
      </c>
      <c r="M678" s="175"/>
    </row>
    <row r="679" spans="1:13" ht="31.5">
      <c r="A679" s="18" t="s">
        <v>82</v>
      </c>
      <c r="B679" s="29">
        <v>907</v>
      </c>
      <c r="C679" s="16" t="s">
        <v>31</v>
      </c>
      <c r="D679" s="16" t="s">
        <v>38</v>
      </c>
      <c r="E679" s="16" t="s">
        <v>78</v>
      </c>
      <c r="F679" s="16" t="s">
        <v>83</v>
      </c>
      <c r="G679" s="17">
        <f>3449.77+400-250</f>
        <v>3599.77</v>
      </c>
      <c r="H679" s="17">
        <f>G679</f>
        <v>3599.77</v>
      </c>
      <c r="I679" s="17">
        <v>3599.8</v>
      </c>
      <c r="J679" s="39">
        <f>I679</f>
        <v>3599.8</v>
      </c>
      <c r="K679" s="39">
        <f>J679</f>
        <v>3599.8</v>
      </c>
      <c r="L679" s="17">
        <f>G679</f>
        <v>3599.77</v>
      </c>
      <c r="M679" s="175"/>
    </row>
    <row r="680" spans="1:13" ht="31.5" hidden="1">
      <c r="A680" s="18" t="s">
        <v>84</v>
      </c>
      <c r="B680" s="29">
        <v>907</v>
      </c>
      <c r="C680" s="16" t="s">
        <v>31</v>
      </c>
      <c r="D680" s="16" t="s">
        <v>38</v>
      </c>
      <c r="E680" s="16" t="s">
        <v>78</v>
      </c>
      <c r="F680" s="16" t="s">
        <v>85</v>
      </c>
      <c r="G680" s="36">
        <f aca="true" t="shared" si="314" ref="G680:L680">G681</f>
        <v>0</v>
      </c>
      <c r="H680" s="36">
        <f t="shared" si="314"/>
        <v>0</v>
      </c>
      <c r="I680" s="36">
        <f t="shared" si="314"/>
        <v>0</v>
      </c>
      <c r="J680" s="37">
        <f t="shared" si="314"/>
        <v>0</v>
      </c>
      <c r="K680" s="37">
        <f t="shared" si="314"/>
        <v>0</v>
      </c>
      <c r="L680" s="36">
        <f t="shared" si="314"/>
        <v>0</v>
      </c>
      <c r="M680" s="175"/>
    </row>
    <row r="681" spans="1:13" ht="47.25" hidden="1">
      <c r="A681" s="18" t="s">
        <v>86</v>
      </c>
      <c r="B681" s="29">
        <v>907</v>
      </c>
      <c r="C681" s="16" t="s">
        <v>31</v>
      </c>
      <c r="D681" s="16" t="s">
        <v>38</v>
      </c>
      <c r="E681" s="16" t="s">
        <v>78</v>
      </c>
      <c r="F681" s="16" t="s">
        <v>87</v>
      </c>
      <c r="G681" s="36">
        <v>0</v>
      </c>
      <c r="H681" s="36">
        <f>G681</f>
        <v>0</v>
      </c>
      <c r="I681" s="36"/>
      <c r="J681" s="37"/>
      <c r="K681" s="37"/>
      <c r="L681" s="36"/>
      <c r="M681" s="176"/>
    </row>
    <row r="682" spans="1:13" ht="15.75">
      <c r="A682" s="18" t="s">
        <v>93</v>
      </c>
      <c r="B682" s="29">
        <v>907</v>
      </c>
      <c r="C682" s="16" t="s">
        <v>31</v>
      </c>
      <c r="D682" s="16" t="s">
        <v>38</v>
      </c>
      <c r="E682" s="16" t="s">
        <v>94</v>
      </c>
      <c r="F682" s="16"/>
      <c r="G682" s="36">
        <f aca="true" t="shared" si="315" ref="G682:L682">G683</f>
        <v>5606.87</v>
      </c>
      <c r="H682" s="36">
        <f t="shared" si="315"/>
        <v>5606.87</v>
      </c>
      <c r="I682" s="36">
        <f t="shared" si="315"/>
        <v>5606.9</v>
      </c>
      <c r="J682" s="37">
        <f t="shared" si="315"/>
        <v>5606.9</v>
      </c>
      <c r="K682" s="37">
        <f t="shared" si="315"/>
        <v>5606.9</v>
      </c>
      <c r="L682" s="36">
        <f t="shared" si="315"/>
        <v>5606.87</v>
      </c>
      <c r="M682" s="36"/>
    </row>
    <row r="683" spans="1:13" ht="31.5">
      <c r="A683" s="18" t="s">
        <v>758</v>
      </c>
      <c r="B683" s="29">
        <v>907</v>
      </c>
      <c r="C683" s="16" t="s">
        <v>31</v>
      </c>
      <c r="D683" s="16" t="s">
        <v>38</v>
      </c>
      <c r="E683" s="16" t="s">
        <v>967</v>
      </c>
      <c r="F683" s="16"/>
      <c r="G683" s="36">
        <f aca="true" t="shared" si="316" ref="G683:L683">G684+G686+G688</f>
        <v>5606.87</v>
      </c>
      <c r="H683" s="36">
        <f t="shared" si="316"/>
        <v>5606.87</v>
      </c>
      <c r="I683" s="36">
        <f t="shared" si="316"/>
        <v>5606.9</v>
      </c>
      <c r="J683" s="37">
        <f t="shared" si="316"/>
        <v>5606.9</v>
      </c>
      <c r="K683" s="37">
        <f t="shared" si="316"/>
        <v>5606.9</v>
      </c>
      <c r="L683" s="36">
        <f t="shared" si="316"/>
        <v>5606.87</v>
      </c>
      <c r="M683" s="174" t="s">
        <v>469</v>
      </c>
    </row>
    <row r="684" spans="1:13" ht="94.5">
      <c r="A684" s="18" t="s">
        <v>80</v>
      </c>
      <c r="B684" s="29">
        <v>907</v>
      </c>
      <c r="C684" s="16" t="s">
        <v>31</v>
      </c>
      <c r="D684" s="16" t="s">
        <v>38</v>
      </c>
      <c r="E684" s="16" t="s">
        <v>967</v>
      </c>
      <c r="F684" s="16" t="s">
        <v>81</v>
      </c>
      <c r="G684" s="36">
        <f aca="true" t="shared" si="317" ref="G684:L684">G685</f>
        <v>4240.219999999999</v>
      </c>
      <c r="H684" s="36">
        <f t="shared" si="317"/>
        <v>4240.219999999999</v>
      </c>
      <c r="I684" s="36">
        <f t="shared" si="317"/>
        <v>4240.2</v>
      </c>
      <c r="J684" s="37">
        <f t="shared" si="317"/>
        <v>4240.2</v>
      </c>
      <c r="K684" s="37">
        <f t="shared" si="317"/>
        <v>4240.2</v>
      </c>
      <c r="L684" s="36">
        <f t="shared" si="317"/>
        <v>4240.219999999999</v>
      </c>
      <c r="M684" s="175"/>
    </row>
    <row r="685" spans="1:13" ht="31.5">
      <c r="A685" s="18" t="s">
        <v>82</v>
      </c>
      <c r="B685" s="29">
        <v>907</v>
      </c>
      <c r="C685" s="16" t="s">
        <v>31</v>
      </c>
      <c r="D685" s="16" t="s">
        <v>38</v>
      </c>
      <c r="E685" s="16" t="s">
        <v>967</v>
      </c>
      <c r="F685" s="16" t="s">
        <v>83</v>
      </c>
      <c r="G685" s="17">
        <f>3990.22+250</f>
        <v>4240.219999999999</v>
      </c>
      <c r="H685" s="17">
        <f>G685</f>
        <v>4240.219999999999</v>
      </c>
      <c r="I685" s="17">
        <v>4240.2</v>
      </c>
      <c r="J685" s="39">
        <f>I685</f>
        <v>4240.2</v>
      </c>
      <c r="K685" s="39">
        <f>J685</f>
        <v>4240.2</v>
      </c>
      <c r="L685" s="17">
        <f>G685</f>
        <v>4240.219999999999</v>
      </c>
      <c r="M685" s="175"/>
    </row>
    <row r="686" spans="1:13" ht="31.5">
      <c r="A686" s="18" t="s">
        <v>84</v>
      </c>
      <c r="B686" s="29">
        <v>907</v>
      </c>
      <c r="C686" s="16" t="s">
        <v>31</v>
      </c>
      <c r="D686" s="16" t="s">
        <v>38</v>
      </c>
      <c r="E686" s="16" t="s">
        <v>967</v>
      </c>
      <c r="F686" s="16" t="s">
        <v>85</v>
      </c>
      <c r="G686" s="36">
        <f aca="true" t="shared" si="318" ref="G686:L686">G687</f>
        <v>1339.6</v>
      </c>
      <c r="H686" s="36">
        <f t="shared" si="318"/>
        <v>1339.6</v>
      </c>
      <c r="I686" s="36">
        <f t="shared" si="318"/>
        <v>1339.6</v>
      </c>
      <c r="J686" s="37">
        <f t="shared" si="318"/>
        <v>1339.6</v>
      </c>
      <c r="K686" s="37">
        <f t="shared" si="318"/>
        <v>1339.6</v>
      </c>
      <c r="L686" s="36">
        <f t="shared" si="318"/>
        <v>1339.6</v>
      </c>
      <c r="M686" s="175"/>
    </row>
    <row r="687" spans="1:13" ht="47.25">
      <c r="A687" s="18" t="s">
        <v>86</v>
      </c>
      <c r="B687" s="29">
        <v>907</v>
      </c>
      <c r="C687" s="16" t="s">
        <v>31</v>
      </c>
      <c r="D687" s="16" t="s">
        <v>38</v>
      </c>
      <c r="E687" s="16" t="s">
        <v>967</v>
      </c>
      <c r="F687" s="16" t="s">
        <v>87</v>
      </c>
      <c r="G687" s="17">
        <v>1339.6</v>
      </c>
      <c r="H687" s="17">
        <f>G687</f>
        <v>1339.6</v>
      </c>
      <c r="I687" s="17">
        <v>1339.6</v>
      </c>
      <c r="J687" s="39">
        <f>I687</f>
        <v>1339.6</v>
      </c>
      <c r="K687" s="39">
        <f>J687</f>
        <v>1339.6</v>
      </c>
      <c r="L687" s="17">
        <f>G687</f>
        <v>1339.6</v>
      </c>
      <c r="M687" s="175"/>
    </row>
    <row r="688" spans="1:13" ht="15.75">
      <c r="A688" s="18" t="s">
        <v>88</v>
      </c>
      <c r="B688" s="29">
        <v>907</v>
      </c>
      <c r="C688" s="16" t="s">
        <v>31</v>
      </c>
      <c r="D688" s="16" t="s">
        <v>38</v>
      </c>
      <c r="E688" s="16" t="s">
        <v>967</v>
      </c>
      <c r="F688" s="16" t="s">
        <v>97</v>
      </c>
      <c r="G688" s="36">
        <f aca="true" t="shared" si="319" ref="G688:L688">G689</f>
        <v>27.05</v>
      </c>
      <c r="H688" s="36">
        <f t="shared" si="319"/>
        <v>27.05</v>
      </c>
      <c r="I688" s="36">
        <f t="shared" si="319"/>
        <v>27.1</v>
      </c>
      <c r="J688" s="37">
        <f t="shared" si="319"/>
        <v>27.1</v>
      </c>
      <c r="K688" s="37">
        <f t="shared" si="319"/>
        <v>27.1</v>
      </c>
      <c r="L688" s="36">
        <f t="shared" si="319"/>
        <v>27.05</v>
      </c>
      <c r="M688" s="175"/>
    </row>
    <row r="689" spans="1:13" ht="15.75">
      <c r="A689" s="18" t="s">
        <v>90</v>
      </c>
      <c r="B689" s="29">
        <v>907</v>
      </c>
      <c r="C689" s="16" t="s">
        <v>31</v>
      </c>
      <c r="D689" s="16" t="s">
        <v>38</v>
      </c>
      <c r="E689" s="16" t="s">
        <v>967</v>
      </c>
      <c r="F689" s="16" t="s">
        <v>91</v>
      </c>
      <c r="G689" s="36">
        <v>27.05</v>
      </c>
      <c r="H689" s="36">
        <f>G689</f>
        <v>27.05</v>
      </c>
      <c r="I689" s="36">
        <v>27.1</v>
      </c>
      <c r="J689" s="37">
        <f>I689</f>
        <v>27.1</v>
      </c>
      <c r="K689" s="37">
        <f>J689</f>
        <v>27.1</v>
      </c>
      <c r="L689" s="36">
        <f>G689</f>
        <v>27.05</v>
      </c>
      <c r="M689" s="176"/>
    </row>
    <row r="690" spans="1:13" ht="47.25">
      <c r="A690" s="20" t="s">
        <v>470</v>
      </c>
      <c r="B690" s="20">
        <v>908</v>
      </c>
      <c r="C690" s="16"/>
      <c r="D690" s="16"/>
      <c r="E690" s="16"/>
      <c r="F690" s="16"/>
      <c r="G690" s="33">
        <f aca="true" t="shared" si="320" ref="G690:L690">G691+G698+G710+G788</f>
        <v>90636.2</v>
      </c>
      <c r="H690" s="33">
        <f t="shared" si="320"/>
        <v>90636.2</v>
      </c>
      <c r="I690" s="33">
        <f t="shared" si="320"/>
        <v>58868.88999999999</v>
      </c>
      <c r="J690" s="34" t="e">
        <f t="shared" si="320"/>
        <v>#REF!</v>
      </c>
      <c r="K690" s="34" t="e">
        <f t="shared" si="320"/>
        <v>#REF!</v>
      </c>
      <c r="L690" s="33" t="e">
        <f t="shared" si="320"/>
        <v>#REF!</v>
      </c>
      <c r="M690" s="33"/>
    </row>
    <row r="691" spans="1:13" ht="31.5">
      <c r="A691" s="35" t="s">
        <v>3</v>
      </c>
      <c r="B691" s="20">
        <v>908</v>
      </c>
      <c r="C691" s="13" t="s">
        <v>25</v>
      </c>
      <c r="D691" s="13"/>
      <c r="E691" s="13"/>
      <c r="F691" s="13"/>
      <c r="G691" s="33">
        <f>G692</f>
        <v>50</v>
      </c>
      <c r="H691" s="33">
        <f aca="true" t="shared" si="321" ref="H691:L692">H692</f>
        <v>50</v>
      </c>
      <c r="I691" s="33">
        <f t="shared" si="321"/>
        <v>50</v>
      </c>
      <c r="J691" s="34">
        <f t="shared" si="321"/>
        <v>610.4</v>
      </c>
      <c r="K691" s="34">
        <f t="shared" si="321"/>
        <v>610.4</v>
      </c>
      <c r="L691" s="33">
        <f t="shared" si="321"/>
        <v>50</v>
      </c>
      <c r="M691" s="33"/>
    </row>
    <row r="692" spans="1:13" ht="63">
      <c r="A692" s="35" t="s">
        <v>35</v>
      </c>
      <c r="B692" s="20">
        <v>908</v>
      </c>
      <c r="C692" s="13" t="s">
        <v>25</v>
      </c>
      <c r="D692" s="13" t="s">
        <v>36</v>
      </c>
      <c r="E692" s="13"/>
      <c r="F692" s="13"/>
      <c r="G692" s="33">
        <f>G693</f>
        <v>50</v>
      </c>
      <c r="H692" s="33">
        <f t="shared" si="321"/>
        <v>50</v>
      </c>
      <c r="I692" s="33">
        <f t="shared" si="321"/>
        <v>50</v>
      </c>
      <c r="J692" s="34">
        <f t="shared" si="321"/>
        <v>610.4</v>
      </c>
      <c r="K692" s="34">
        <f t="shared" si="321"/>
        <v>610.4</v>
      </c>
      <c r="L692" s="33">
        <f t="shared" si="321"/>
        <v>50</v>
      </c>
      <c r="M692" s="33"/>
    </row>
    <row r="693" spans="1:13" ht="15.75">
      <c r="A693" s="18" t="s">
        <v>73</v>
      </c>
      <c r="B693" s="29">
        <v>908</v>
      </c>
      <c r="C693" s="16" t="s">
        <v>25</v>
      </c>
      <c r="D693" s="16" t="s">
        <v>36</v>
      </c>
      <c r="E693" s="16" t="s">
        <v>74</v>
      </c>
      <c r="F693" s="16"/>
      <c r="G693" s="36">
        <f aca="true" t="shared" si="322" ref="G693:L696">G694</f>
        <v>50</v>
      </c>
      <c r="H693" s="36">
        <f t="shared" si="322"/>
        <v>50</v>
      </c>
      <c r="I693" s="36">
        <f t="shared" si="322"/>
        <v>50</v>
      </c>
      <c r="J693" s="37">
        <f t="shared" si="322"/>
        <v>610.4</v>
      </c>
      <c r="K693" s="37">
        <f t="shared" si="322"/>
        <v>610.4</v>
      </c>
      <c r="L693" s="36">
        <f t="shared" si="322"/>
        <v>50</v>
      </c>
      <c r="M693" s="174" t="s">
        <v>471</v>
      </c>
    </row>
    <row r="694" spans="1:13" ht="15.75">
      <c r="A694" s="18" t="s">
        <v>93</v>
      </c>
      <c r="B694" s="29">
        <v>908</v>
      </c>
      <c r="C694" s="16" t="s">
        <v>25</v>
      </c>
      <c r="D694" s="16" t="s">
        <v>36</v>
      </c>
      <c r="E694" s="16" t="s">
        <v>94</v>
      </c>
      <c r="F694" s="16"/>
      <c r="G694" s="36">
        <f t="shared" si="322"/>
        <v>50</v>
      </c>
      <c r="H694" s="36">
        <f t="shared" si="322"/>
        <v>50</v>
      </c>
      <c r="I694" s="36">
        <f t="shared" si="322"/>
        <v>50</v>
      </c>
      <c r="J694" s="37">
        <f t="shared" si="322"/>
        <v>610.4</v>
      </c>
      <c r="K694" s="37">
        <f t="shared" si="322"/>
        <v>610.4</v>
      </c>
      <c r="L694" s="36">
        <f t="shared" si="322"/>
        <v>50</v>
      </c>
      <c r="M694" s="175"/>
    </row>
    <row r="695" spans="1:13" ht="15.75">
      <c r="A695" s="18" t="s">
        <v>179</v>
      </c>
      <c r="B695" s="29">
        <v>908</v>
      </c>
      <c r="C695" s="16" t="s">
        <v>25</v>
      </c>
      <c r="D695" s="16" t="s">
        <v>36</v>
      </c>
      <c r="E695" s="16" t="s">
        <v>180</v>
      </c>
      <c r="F695" s="16"/>
      <c r="G695" s="36">
        <f t="shared" si="322"/>
        <v>50</v>
      </c>
      <c r="H695" s="36">
        <f t="shared" si="322"/>
        <v>50</v>
      </c>
      <c r="I695" s="36">
        <f t="shared" si="322"/>
        <v>50</v>
      </c>
      <c r="J695" s="37">
        <f t="shared" si="322"/>
        <v>610.4</v>
      </c>
      <c r="K695" s="37">
        <f t="shared" si="322"/>
        <v>610.4</v>
      </c>
      <c r="L695" s="36">
        <f t="shared" si="322"/>
        <v>50</v>
      </c>
      <c r="M695" s="175"/>
    </row>
    <row r="696" spans="1:13" ht="31.5">
      <c r="A696" s="18" t="s">
        <v>84</v>
      </c>
      <c r="B696" s="29">
        <v>908</v>
      </c>
      <c r="C696" s="16" t="s">
        <v>25</v>
      </c>
      <c r="D696" s="16" t="s">
        <v>36</v>
      </c>
      <c r="E696" s="16" t="s">
        <v>180</v>
      </c>
      <c r="F696" s="16" t="s">
        <v>85</v>
      </c>
      <c r="G696" s="36">
        <f>G697</f>
        <v>50</v>
      </c>
      <c r="H696" s="36">
        <f t="shared" si="322"/>
        <v>50</v>
      </c>
      <c r="I696" s="36">
        <f t="shared" si="322"/>
        <v>50</v>
      </c>
      <c r="J696" s="37">
        <f t="shared" si="322"/>
        <v>610.4</v>
      </c>
      <c r="K696" s="37">
        <f t="shared" si="322"/>
        <v>610.4</v>
      </c>
      <c r="L696" s="36">
        <f t="shared" si="322"/>
        <v>50</v>
      </c>
      <c r="M696" s="175"/>
    </row>
    <row r="697" spans="1:13" ht="47.25">
      <c r="A697" s="18" t="s">
        <v>86</v>
      </c>
      <c r="B697" s="29">
        <v>908</v>
      </c>
      <c r="C697" s="16" t="s">
        <v>25</v>
      </c>
      <c r="D697" s="16" t="s">
        <v>36</v>
      </c>
      <c r="E697" s="16" t="s">
        <v>180</v>
      </c>
      <c r="F697" s="16" t="s">
        <v>87</v>
      </c>
      <c r="G697" s="36">
        <v>50</v>
      </c>
      <c r="H697" s="36">
        <f>G697</f>
        <v>50</v>
      </c>
      <c r="I697" s="36">
        <v>50</v>
      </c>
      <c r="J697" s="37">
        <v>610.4</v>
      </c>
      <c r="K697" s="37">
        <v>610.4</v>
      </c>
      <c r="L697" s="36">
        <f>G697</f>
        <v>50</v>
      </c>
      <c r="M697" s="176"/>
    </row>
    <row r="698" spans="1:13" ht="15.75">
      <c r="A698" s="35" t="s">
        <v>4</v>
      </c>
      <c r="B698" s="20">
        <v>908</v>
      </c>
      <c r="C698" s="13" t="s">
        <v>27</v>
      </c>
      <c r="D698" s="13"/>
      <c r="E698" s="13"/>
      <c r="F698" s="13"/>
      <c r="G698" s="33">
        <f aca="true" t="shared" si="323" ref="G698:L698">G699+G705</f>
        <v>18331.8</v>
      </c>
      <c r="H698" s="33">
        <f t="shared" si="323"/>
        <v>18331.8</v>
      </c>
      <c r="I698" s="33">
        <f t="shared" si="323"/>
        <v>18331.8</v>
      </c>
      <c r="J698" s="34">
        <f t="shared" si="323"/>
        <v>29899.7</v>
      </c>
      <c r="K698" s="34">
        <f t="shared" si="323"/>
        <v>29899.7</v>
      </c>
      <c r="L698" s="33">
        <f t="shared" si="323"/>
        <v>18331.8</v>
      </c>
      <c r="M698" s="33"/>
    </row>
    <row r="699" spans="1:13" ht="15.75">
      <c r="A699" s="35" t="s">
        <v>39</v>
      </c>
      <c r="B699" s="20">
        <v>908</v>
      </c>
      <c r="C699" s="13" t="s">
        <v>27</v>
      </c>
      <c r="D699" s="13" t="s">
        <v>40</v>
      </c>
      <c r="E699" s="13"/>
      <c r="F699" s="13"/>
      <c r="G699" s="33">
        <f aca="true" t="shared" si="324" ref="G699:L699">G700</f>
        <v>3207.7</v>
      </c>
      <c r="H699" s="33">
        <f t="shared" si="324"/>
        <v>3207.7</v>
      </c>
      <c r="I699" s="33">
        <f t="shared" si="324"/>
        <v>3207.7</v>
      </c>
      <c r="J699" s="34">
        <f t="shared" si="324"/>
        <v>3207.7</v>
      </c>
      <c r="K699" s="34">
        <f t="shared" si="324"/>
        <v>3207.7</v>
      </c>
      <c r="L699" s="33">
        <f t="shared" si="324"/>
        <v>3207.7</v>
      </c>
      <c r="M699" s="33"/>
    </row>
    <row r="700" spans="1:13" ht="15.75">
      <c r="A700" s="18" t="s">
        <v>73</v>
      </c>
      <c r="B700" s="29">
        <v>908</v>
      </c>
      <c r="C700" s="16" t="s">
        <v>27</v>
      </c>
      <c r="D700" s="16" t="s">
        <v>40</v>
      </c>
      <c r="E700" s="16" t="s">
        <v>74</v>
      </c>
      <c r="F700" s="13"/>
      <c r="G700" s="36">
        <f aca="true" t="shared" si="325" ref="G700:L700">G702</f>
        <v>3207.7</v>
      </c>
      <c r="H700" s="36">
        <f t="shared" si="325"/>
        <v>3207.7</v>
      </c>
      <c r="I700" s="36">
        <f t="shared" si="325"/>
        <v>3207.7</v>
      </c>
      <c r="J700" s="37">
        <f t="shared" si="325"/>
        <v>3207.7</v>
      </c>
      <c r="K700" s="37">
        <f t="shared" si="325"/>
        <v>3207.7</v>
      </c>
      <c r="L700" s="36">
        <f t="shared" si="325"/>
        <v>3207.7</v>
      </c>
      <c r="M700" s="36"/>
    </row>
    <row r="701" spans="1:13" ht="15.75">
      <c r="A701" s="18" t="s">
        <v>93</v>
      </c>
      <c r="B701" s="29">
        <v>908</v>
      </c>
      <c r="C701" s="16" t="s">
        <v>27</v>
      </c>
      <c r="D701" s="16" t="s">
        <v>40</v>
      </c>
      <c r="E701" s="16" t="s">
        <v>94</v>
      </c>
      <c r="F701" s="13"/>
      <c r="G701" s="36">
        <f aca="true" t="shared" si="326" ref="G701:L703">G702</f>
        <v>3207.7</v>
      </c>
      <c r="H701" s="36">
        <f t="shared" si="326"/>
        <v>3207.7</v>
      </c>
      <c r="I701" s="36">
        <f t="shared" si="326"/>
        <v>3207.7</v>
      </c>
      <c r="J701" s="37">
        <f t="shared" si="326"/>
        <v>3207.7</v>
      </c>
      <c r="K701" s="37">
        <f t="shared" si="326"/>
        <v>3207.7</v>
      </c>
      <c r="L701" s="36">
        <f t="shared" si="326"/>
        <v>3207.7</v>
      </c>
      <c r="M701" s="36"/>
    </row>
    <row r="702" spans="1:13" ht="31.5">
      <c r="A702" s="18" t="s">
        <v>472</v>
      </c>
      <c r="B702" s="29">
        <v>908</v>
      </c>
      <c r="C702" s="16" t="s">
        <v>27</v>
      </c>
      <c r="D702" s="16" t="s">
        <v>40</v>
      </c>
      <c r="E702" s="16" t="s">
        <v>473</v>
      </c>
      <c r="F702" s="16"/>
      <c r="G702" s="36">
        <f t="shared" si="326"/>
        <v>3207.7</v>
      </c>
      <c r="H702" s="36">
        <f t="shared" si="326"/>
        <v>3207.7</v>
      </c>
      <c r="I702" s="36">
        <f t="shared" si="326"/>
        <v>3207.7</v>
      </c>
      <c r="J702" s="37">
        <f t="shared" si="326"/>
        <v>3207.7</v>
      </c>
      <c r="K702" s="37">
        <f t="shared" si="326"/>
        <v>3207.7</v>
      </c>
      <c r="L702" s="36">
        <f t="shared" si="326"/>
        <v>3207.7</v>
      </c>
      <c r="M702" s="174" t="s">
        <v>474</v>
      </c>
    </row>
    <row r="703" spans="1:13" ht="15.75">
      <c r="A703" s="18" t="s">
        <v>88</v>
      </c>
      <c r="B703" s="29">
        <v>908</v>
      </c>
      <c r="C703" s="16" t="s">
        <v>27</v>
      </c>
      <c r="D703" s="16" t="s">
        <v>40</v>
      </c>
      <c r="E703" s="16" t="s">
        <v>473</v>
      </c>
      <c r="F703" s="16" t="s">
        <v>97</v>
      </c>
      <c r="G703" s="36">
        <f>G704</f>
        <v>3207.7</v>
      </c>
      <c r="H703" s="36">
        <f t="shared" si="326"/>
        <v>3207.7</v>
      </c>
      <c r="I703" s="36">
        <f t="shared" si="326"/>
        <v>3207.7</v>
      </c>
      <c r="J703" s="37">
        <f t="shared" si="326"/>
        <v>3207.7</v>
      </c>
      <c r="K703" s="37">
        <f t="shared" si="326"/>
        <v>3207.7</v>
      </c>
      <c r="L703" s="36">
        <f t="shared" si="326"/>
        <v>3207.7</v>
      </c>
      <c r="M703" s="175"/>
    </row>
    <row r="704" spans="1:13" ht="63">
      <c r="A704" s="18" t="s">
        <v>130</v>
      </c>
      <c r="B704" s="29">
        <v>908</v>
      </c>
      <c r="C704" s="16" t="s">
        <v>27</v>
      </c>
      <c r="D704" s="16" t="s">
        <v>40</v>
      </c>
      <c r="E704" s="16" t="s">
        <v>473</v>
      </c>
      <c r="F704" s="16" t="s">
        <v>112</v>
      </c>
      <c r="G704" s="36">
        <v>3207.7</v>
      </c>
      <c r="H704" s="36">
        <f>G704</f>
        <v>3207.7</v>
      </c>
      <c r="I704" s="36">
        <v>3207.7</v>
      </c>
      <c r="J704" s="37">
        <f>I704</f>
        <v>3207.7</v>
      </c>
      <c r="K704" s="37">
        <f>J704</f>
        <v>3207.7</v>
      </c>
      <c r="L704" s="36">
        <f>G704</f>
        <v>3207.7</v>
      </c>
      <c r="M704" s="176"/>
    </row>
    <row r="705" spans="1:13" ht="15.75">
      <c r="A705" s="35" t="s">
        <v>41</v>
      </c>
      <c r="B705" s="20">
        <v>908</v>
      </c>
      <c r="C705" s="13" t="s">
        <v>27</v>
      </c>
      <c r="D705" s="13" t="s">
        <v>36</v>
      </c>
      <c r="E705" s="16"/>
      <c r="F705" s="13"/>
      <c r="G705" s="33">
        <f aca="true" t="shared" si="327" ref="G705:L708">G706</f>
        <v>15124.1</v>
      </c>
      <c r="H705" s="33">
        <f t="shared" si="327"/>
        <v>15124.1</v>
      </c>
      <c r="I705" s="33">
        <f t="shared" si="327"/>
        <v>15124.1</v>
      </c>
      <c r="J705" s="34">
        <f t="shared" si="327"/>
        <v>26692</v>
      </c>
      <c r="K705" s="34">
        <f t="shared" si="327"/>
        <v>26692</v>
      </c>
      <c r="L705" s="33">
        <f t="shared" si="327"/>
        <v>15124.1</v>
      </c>
      <c r="M705" s="33"/>
    </row>
    <row r="706" spans="1:13" ht="63">
      <c r="A706" s="15" t="s">
        <v>475</v>
      </c>
      <c r="B706" s="29">
        <v>908</v>
      </c>
      <c r="C706" s="16" t="s">
        <v>27</v>
      </c>
      <c r="D706" s="16" t="s">
        <v>36</v>
      </c>
      <c r="E706" s="16" t="s">
        <v>476</v>
      </c>
      <c r="F706" s="16"/>
      <c r="G706" s="36">
        <f t="shared" si="327"/>
        <v>15124.1</v>
      </c>
      <c r="H706" s="36">
        <f t="shared" si="327"/>
        <v>15124.1</v>
      </c>
      <c r="I706" s="36">
        <f t="shared" si="327"/>
        <v>15124.1</v>
      </c>
      <c r="J706" s="37">
        <f t="shared" si="327"/>
        <v>26692</v>
      </c>
      <c r="K706" s="37">
        <f t="shared" si="327"/>
        <v>26692</v>
      </c>
      <c r="L706" s="36">
        <f t="shared" si="327"/>
        <v>15124.1</v>
      </c>
      <c r="M706" s="174" t="s">
        <v>477</v>
      </c>
    </row>
    <row r="707" spans="1:13" ht="31.5">
      <c r="A707" s="18" t="s">
        <v>109</v>
      </c>
      <c r="B707" s="29">
        <v>908</v>
      </c>
      <c r="C707" s="16" t="s">
        <v>27</v>
      </c>
      <c r="D707" s="16" t="s">
        <v>36</v>
      </c>
      <c r="E707" s="16" t="s">
        <v>478</v>
      </c>
      <c r="F707" s="16"/>
      <c r="G707" s="36">
        <f t="shared" si="327"/>
        <v>15124.1</v>
      </c>
      <c r="H707" s="36">
        <f t="shared" si="327"/>
        <v>15124.1</v>
      </c>
      <c r="I707" s="36">
        <f t="shared" si="327"/>
        <v>15124.1</v>
      </c>
      <c r="J707" s="37">
        <f t="shared" si="327"/>
        <v>26692</v>
      </c>
      <c r="K707" s="37">
        <f t="shared" si="327"/>
        <v>26692</v>
      </c>
      <c r="L707" s="36">
        <f t="shared" si="327"/>
        <v>15124.1</v>
      </c>
      <c r="M707" s="175"/>
    </row>
    <row r="708" spans="1:13" ht="31.5">
      <c r="A708" s="18" t="s">
        <v>84</v>
      </c>
      <c r="B708" s="29">
        <v>908</v>
      </c>
      <c r="C708" s="16" t="s">
        <v>27</v>
      </c>
      <c r="D708" s="16" t="s">
        <v>36</v>
      </c>
      <c r="E708" s="16" t="s">
        <v>478</v>
      </c>
      <c r="F708" s="16" t="s">
        <v>85</v>
      </c>
      <c r="G708" s="36">
        <f>G709</f>
        <v>15124.1</v>
      </c>
      <c r="H708" s="36">
        <f t="shared" si="327"/>
        <v>15124.1</v>
      </c>
      <c r="I708" s="36">
        <f t="shared" si="327"/>
        <v>15124.1</v>
      </c>
      <c r="J708" s="37">
        <f t="shared" si="327"/>
        <v>26692</v>
      </c>
      <c r="K708" s="37">
        <f t="shared" si="327"/>
        <v>26692</v>
      </c>
      <c r="L708" s="36">
        <f t="shared" si="327"/>
        <v>15124.1</v>
      </c>
      <c r="M708" s="175"/>
    </row>
    <row r="709" spans="1:13" ht="47.25">
      <c r="A709" s="18" t="s">
        <v>86</v>
      </c>
      <c r="B709" s="29">
        <v>908</v>
      </c>
      <c r="C709" s="16" t="s">
        <v>27</v>
      </c>
      <c r="D709" s="16" t="s">
        <v>36</v>
      </c>
      <c r="E709" s="16" t="s">
        <v>478</v>
      </c>
      <c r="F709" s="16" t="s">
        <v>87</v>
      </c>
      <c r="G709" s="36">
        <v>15124.1</v>
      </c>
      <c r="H709" s="36">
        <f>G709</f>
        <v>15124.1</v>
      </c>
      <c r="I709" s="36">
        <v>15124.1</v>
      </c>
      <c r="J709" s="37">
        <v>26692</v>
      </c>
      <c r="K709" s="37">
        <v>26692</v>
      </c>
      <c r="L709" s="36">
        <f>G709</f>
        <v>15124.1</v>
      </c>
      <c r="M709" s="176"/>
    </row>
    <row r="710" spans="1:13" ht="15.75">
      <c r="A710" s="35" t="s">
        <v>5</v>
      </c>
      <c r="B710" s="20">
        <v>908</v>
      </c>
      <c r="C710" s="13" t="s">
        <v>38</v>
      </c>
      <c r="D710" s="13"/>
      <c r="E710" s="13"/>
      <c r="F710" s="13"/>
      <c r="G710" s="33">
        <f aca="true" t="shared" si="328" ref="G710:L710">G711+G725+G747+G769</f>
        <v>72167.29999999999</v>
      </c>
      <c r="H710" s="33">
        <f t="shared" si="328"/>
        <v>72167.29999999999</v>
      </c>
      <c r="I710" s="33">
        <f t="shared" si="328"/>
        <v>40399.99</v>
      </c>
      <c r="J710" s="34" t="e">
        <f t="shared" si="328"/>
        <v>#REF!</v>
      </c>
      <c r="K710" s="34" t="e">
        <f t="shared" si="328"/>
        <v>#REF!</v>
      </c>
      <c r="L710" s="33" t="e">
        <f t="shared" si="328"/>
        <v>#REF!</v>
      </c>
      <c r="M710" s="33"/>
    </row>
    <row r="711" spans="1:13" ht="15.75">
      <c r="A711" s="35" t="s">
        <v>44</v>
      </c>
      <c r="B711" s="20">
        <v>908</v>
      </c>
      <c r="C711" s="13" t="s">
        <v>38</v>
      </c>
      <c r="D711" s="13" t="s">
        <v>21</v>
      </c>
      <c r="E711" s="13"/>
      <c r="F711" s="13"/>
      <c r="G711" s="33">
        <f aca="true" t="shared" si="329" ref="G711:L711">G712</f>
        <v>10215.699999999999</v>
      </c>
      <c r="H711" s="33">
        <f t="shared" si="329"/>
        <v>10215.699999999999</v>
      </c>
      <c r="I711" s="33">
        <f t="shared" si="329"/>
        <v>5311.8</v>
      </c>
      <c r="J711" s="34" t="e">
        <f t="shared" si="329"/>
        <v>#REF!</v>
      </c>
      <c r="K711" s="34" t="e">
        <f t="shared" si="329"/>
        <v>#REF!</v>
      </c>
      <c r="L711" s="33" t="e">
        <f t="shared" si="329"/>
        <v>#REF!</v>
      </c>
      <c r="M711" s="33"/>
    </row>
    <row r="712" spans="1:13" ht="15.75">
      <c r="A712" s="18" t="s">
        <v>73</v>
      </c>
      <c r="B712" s="29">
        <v>908</v>
      </c>
      <c r="C712" s="16" t="s">
        <v>38</v>
      </c>
      <c r="D712" s="16" t="s">
        <v>21</v>
      </c>
      <c r="E712" s="16" t="s">
        <v>74</v>
      </c>
      <c r="F712" s="16"/>
      <c r="G712" s="36">
        <f aca="true" t="shared" si="330" ref="G712:L712">G713+G717</f>
        <v>10215.699999999999</v>
      </c>
      <c r="H712" s="36">
        <f t="shared" si="330"/>
        <v>10215.699999999999</v>
      </c>
      <c r="I712" s="36">
        <f t="shared" si="330"/>
        <v>5311.8</v>
      </c>
      <c r="J712" s="37" t="e">
        <f t="shared" si="330"/>
        <v>#REF!</v>
      </c>
      <c r="K712" s="37" t="e">
        <f t="shared" si="330"/>
        <v>#REF!</v>
      </c>
      <c r="L712" s="36" t="e">
        <f t="shared" si="330"/>
        <v>#REF!</v>
      </c>
      <c r="M712" s="36"/>
    </row>
    <row r="713" spans="1:13" ht="31.5" hidden="1">
      <c r="A713" s="18" t="s">
        <v>131</v>
      </c>
      <c r="B713" s="29">
        <v>908</v>
      </c>
      <c r="C713" s="16" t="s">
        <v>38</v>
      </c>
      <c r="D713" s="16" t="s">
        <v>21</v>
      </c>
      <c r="E713" s="16" t="s">
        <v>132</v>
      </c>
      <c r="F713" s="16"/>
      <c r="G713" s="36">
        <f aca="true" t="shared" si="331" ref="G713:L715">G714</f>
        <v>0</v>
      </c>
      <c r="H713" s="36">
        <f t="shared" si="331"/>
        <v>0</v>
      </c>
      <c r="I713" s="36">
        <f t="shared" si="331"/>
        <v>0</v>
      </c>
      <c r="J713" s="37">
        <f t="shared" si="331"/>
        <v>0</v>
      </c>
      <c r="K713" s="37">
        <f t="shared" si="331"/>
        <v>0</v>
      </c>
      <c r="L713" s="36">
        <f t="shared" si="331"/>
        <v>0</v>
      </c>
      <c r="M713" s="36"/>
    </row>
    <row r="714" spans="1:13" ht="15.75" hidden="1">
      <c r="A714" s="18" t="s">
        <v>479</v>
      </c>
      <c r="B714" s="29">
        <v>908</v>
      </c>
      <c r="C714" s="16" t="s">
        <v>38</v>
      </c>
      <c r="D714" s="16" t="s">
        <v>21</v>
      </c>
      <c r="E714" s="16" t="s">
        <v>480</v>
      </c>
      <c r="F714" s="16"/>
      <c r="G714" s="36">
        <f>G715</f>
        <v>0</v>
      </c>
      <c r="H714" s="36">
        <f t="shared" si="331"/>
        <v>0</v>
      </c>
      <c r="I714" s="36">
        <f t="shared" si="331"/>
        <v>0</v>
      </c>
      <c r="J714" s="37">
        <f t="shared" si="331"/>
        <v>0</v>
      </c>
      <c r="K714" s="37">
        <f t="shared" si="331"/>
        <v>0</v>
      </c>
      <c r="L714" s="36">
        <f t="shared" si="331"/>
        <v>0</v>
      </c>
      <c r="M714" s="36"/>
    </row>
    <row r="715" spans="1:13" ht="15.75" hidden="1">
      <c r="A715" s="18" t="s">
        <v>88</v>
      </c>
      <c r="B715" s="29">
        <v>908</v>
      </c>
      <c r="C715" s="16" t="s">
        <v>38</v>
      </c>
      <c r="D715" s="16" t="s">
        <v>21</v>
      </c>
      <c r="E715" s="16" t="s">
        <v>480</v>
      </c>
      <c r="F715" s="16" t="s">
        <v>97</v>
      </c>
      <c r="G715" s="36">
        <f t="shared" si="331"/>
        <v>0</v>
      </c>
      <c r="H715" s="36">
        <f t="shared" si="331"/>
        <v>0</v>
      </c>
      <c r="I715" s="36">
        <f t="shared" si="331"/>
        <v>0</v>
      </c>
      <c r="J715" s="37">
        <f t="shared" si="331"/>
        <v>0</v>
      </c>
      <c r="K715" s="37">
        <f t="shared" si="331"/>
        <v>0</v>
      </c>
      <c r="L715" s="36">
        <f t="shared" si="331"/>
        <v>0</v>
      </c>
      <c r="M715" s="36"/>
    </row>
    <row r="716" spans="1:13" ht="63" hidden="1">
      <c r="A716" s="18" t="s">
        <v>130</v>
      </c>
      <c r="B716" s="29">
        <v>908</v>
      </c>
      <c r="C716" s="16" t="s">
        <v>38</v>
      </c>
      <c r="D716" s="16" t="s">
        <v>21</v>
      </c>
      <c r="E716" s="16" t="s">
        <v>480</v>
      </c>
      <c r="F716" s="16" t="s">
        <v>112</v>
      </c>
      <c r="G716" s="36">
        <v>0</v>
      </c>
      <c r="H716" s="36">
        <v>0</v>
      </c>
      <c r="I716" s="36">
        <v>0</v>
      </c>
      <c r="J716" s="45">
        <v>0</v>
      </c>
      <c r="K716" s="45">
        <v>0</v>
      </c>
      <c r="L716" s="36">
        <v>0</v>
      </c>
      <c r="M716" s="36" t="s">
        <v>138</v>
      </c>
    </row>
    <row r="717" spans="1:13" ht="15.75">
      <c r="A717" s="18" t="s">
        <v>93</v>
      </c>
      <c r="B717" s="29">
        <v>908</v>
      </c>
      <c r="C717" s="16" t="s">
        <v>38</v>
      </c>
      <c r="D717" s="16" t="s">
        <v>21</v>
      </c>
      <c r="E717" s="16" t="s">
        <v>94</v>
      </c>
      <c r="F717" s="13"/>
      <c r="G717" s="36">
        <f aca="true" t="shared" si="332" ref="G717:L717">G721</f>
        <v>10215.699999999999</v>
      </c>
      <c r="H717" s="36">
        <f t="shared" si="332"/>
        <v>10215.699999999999</v>
      </c>
      <c r="I717" s="36">
        <f>I718+I721</f>
        <v>5311.8</v>
      </c>
      <c r="J717" s="37" t="e">
        <f t="shared" si="332"/>
        <v>#REF!</v>
      </c>
      <c r="K717" s="37" t="e">
        <f t="shared" si="332"/>
        <v>#REF!</v>
      </c>
      <c r="L717" s="36" t="e">
        <f t="shared" si="332"/>
        <v>#REF!</v>
      </c>
      <c r="M717" s="36"/>
    </row>
    <row r="718" spans="1:13" ht="20.25" customHeight="1">
      <c r="A718" s="18" t="s">
        <v>338</v>
      </c>
      <c r="B718" s="29">
        <v>908</v>
      </c>
      <c r="C718" s="16" t="s">
        <v>38</v>
      </c>
      <c r="D718" s="16" t="s">
        <v>21</v>
      </c>
      <c r="E718" s="16" t="s">
        <v>350</v>
      </c>
      <c r="F718" s="13"/>
      <c r="G718" s="36"/>
      <c r="H718" s="36"/>
      <c r="I718" s="36">
        <f>I719</f>
        <v>1500</v>
      </c>
      <c r="J718" s="37"/>
      <c r="K718" s="37"/>
      <c r="L718" s="36"/>
      <c r="M718" s="36"/>
    </row>
    <row r="719" spans="1:13" ht="15.75">
      <c r="A719" s="18" t="s">
        <v>88</v>
      </c>
      <c r="B719" s="29">
        <v>908</v>
      </c>
      <c r="C719" s="16" t="s">
        <v>38</v>
      </c>
      <c r="D719" s="16" t="s">
        <v>21</v>
      </c>
      <c r="E719" s="16" t="s">
        <v>350</v>
      </c>
      <c r="F719" s="16" t="s">
        <v>97</v>
      </c>
      <c r="G719" s="36">
        <f>G720+G724</f>
        <v>1517.8</v>
      </c>
      <c r="H719" s="36">
        <f>H720+H724</f>
        <v>1517.8</v>
      </c>
      <c r="I719" s="36">
        <f>I720+I724</f>
        <v>1500</v>
      </c>
      <c r="J719" s="37"/>
      <c r="K719" s="37"/>
      <c r="L719" s="36"/>
      <c r="M719" s="36"/>
    </row>
    <row r="720" spans="1:13" ht="63">
      <c r="A720" s="18" t="s">
        <v>130</v>
      </c>
      <c r="B720" s="29">
        <v>908</v>
      </c>
      <c r="C720" s="16" t="s">
        <v>38</v>
      </c>
      <c r="D720" s="16" t="s">
        <v>21</v>
      </c>
      <c r="E720" s="16" t="s">
        <v>350</v>
      </c>
      <c r="F720" s="16" t="s">
        <v>112</v>
      </c>
      <c r="G720" s="36">
        <v>1500</v>
      </c>
      <c r="H720" s="36">
        <f>G720</f>
        <v>1500</v>
      </c>
      <c r="I720" s="36">
        <v>1500</v>
      </c>
      <c r="J720" s="37"/>
      <c r="K720" s="37"/>
      <c r="L720" s="36"/>
      <c r="M720" s="36"/>
    </row>
    <row r="721" spans="1:13" ht="31.5">
      <c r="A721" s="9" t="s">
        <v>966</v>
      </c>
      <c r="B721" s="29">
        <v>908</v>
      </c>
      <c r="C721" s="16" t="s">
        <v>38</v>
      </c>
      <c r="D721" s="16" t="s">
        <v>21</v>
      </c>
      <c r="E721" s="16" t="s">
        <v>965</v>
      </c>
      <c r="F721" s="13"/>
      <c r="G721" s="36">
        <f>G722+G719</f>
        <v>10215.699999999999</v>
      </c>
      <c r="H721" s="36">
        <f>H722+H719</f>
        <v>10215.699999999999</v>
      </c>
      <c r="I721" s="36">
        <f>I722</f>
        <v>3811.8</v>
      </c>
      <c r="J721" s="37" t="e">
        <f>J722+#REF!</f>
        <v>#REF!</v>
      </c>
      <c r="K721" s="37" t="e">
        <f>K722+#REF!</f>
        <v>#REF!</v>
      </c>
      <c r="L721" s="36" t="e">
        <f>L722+#REF!</f>
        <v>#REF!</v>
      </c>
      <c r="M721" s="36"/>
    </row>
    <row r="722" spans="1:13" ht="31.5">
      <c r="A722" s="18" t="s">
        <v>84</v>
      </c>
      <c r="B722" s="29">
        <v>908</v>
      </c>
      <c r="C722" s="16" t="s">
        <v>38</v>
      </c>
      <c r="D722" s="16" t="s">
        <v>21</v>
      </c>
      <c r="E722" s="16" t="s">
        <v>965</v>
      </c>
      <c r="F722" s="16" t="s">
        <v>85</v>
      </c>
      <c r="G722" s="36">
        <f aca="true" t="shared" si="333" ref="G722:L722">G723</f>
        <v>8697.9</v>
      </c>
      <c r="H722" s="36">
        <f t="shared" si="333"/>
        <v>8697.9</v>
      </c>
      <c r="I722" s="36">
        <f t="shared" si="333"/>
        <v>3811.8</v>
      </c>
      <c r="J722" s="37">
        <f t="shared" si="333"/>
        <v>3811.8</v>
      </c>
      <c r="K722" s="37">
        <f t="shared" si="333"/>
        <v>3811.8</v>
      </c>
      <c r="L722" s="36">
        <f t="shared" si="333"/>
        <v>3811.8</v>
      </c>
      <c r="M722" s="36"/>
    </row>
    <row r="723" spans="1:13" ht="46.5" customHeight="1">
      <c r="A723" s="18" t="s">
        <v>86</v>
      </c>
      <c r="B723" s="29">
        <v>908</v>
      </c>
      <c r="C723" s="16" t="s">
        <v>38</v>
      </c>
      <c r="D723" s="16" t="s">
        <v>21</v>
      </c>
      <c r="E723" s="16" t="s">
        <v>965</v>
      </c>
      <c r="F723" s="16" t="s">
        <v>87</v>
      </c>
      <c r="G723" s="17">
        <v>8697.9</v>
      </c>
      <c r="H723" s="17">
        <f>G723</f>
        <v>8697.9</v>
      </c>
      <c r="I723" s="17">
        <v>3811.8</v>
      </c>
      <c r="J723" s="39">
        <f>I723</f>
        <v>3811.8</v>
      </c>
      <c r="K723" s="39">
        <f>J723</f>
        <v>3811.8</v>
      </c>
      <c r="L723" s="86">
        <v>3811.8</v>
      </c>
      <c r="M723" s="36" t="s">
        <v>481</v>
      </c>
    </row>
    <row r="724" spans="1:13" ht="15.75" hidden="1">
      <c r="A724" s="18" t="s">
        <v>98</v>
      </c>
      <c r="B724" s="29">
        <v>908</v>
      </c>
      <c r="C724" s="16" t="s">
        <v>38</v>
      </c>
      <c r="D724" s="16" t="s">
        <v>21</v>
      </c>
      <c r="E724" s="16" t="s">
        <v>350</v>
      </c>
      <c r="F724" s="16" t="s">
        <v>99</v>
      </c>
      <c r="G724" s="36">
        <v>17.8</v>
      </c>
      <c r="H724" s="36">
        <f>G724</f>
        <v>17.8</v>
      </c>
      <c r="I724" s="36">
        <v>0</v>
      </c>
      <c r="J724" s="37">
        <v>0</v>
      </c>
      <c r="K724" s="37">
        <v>0</v>
      </c>
      <c r="L724" s="36">
        <v>0</v>
      </c>
      <c r="M724" s="36"/>
    </row>
    <row r="725" spans="1:13" ht="15.75" hidden="1">
      <c r="A725" s="35" t="s">
        <v>45</v>
      </c>
      <c r="B725" s="20">
        <v>908</v>
      </c>
      <c r="C725" s="13" t="s">
        <v>38</v>
      </c>
      <c r="D725" s="13" t="s">
        <v>23</v>
      </c>
      <c r="E725" s="13"/>
      <c r="F725" s="13"/>
      <c r="G725" s="33">
        <f aca="true" t="shared" si="334" ref="G725:L725">G735+G726</f>
        <v>23845.9</v>
      </c>
      <c r="H725" s="33">
        <f t="shared" si="334"/>
        <v>23845.9</v>
      </c>
      <c r="I725" s="33">
        <f t="shared" si="334"/>
        <v>0</v>
      </c>
      <c r="J725" s="34">
        <f t="shared" si="334"/>
        <v>38847.3</v>
      </c>
      <c r="K725" s="34">
        <f t="shared" si="334"/>
        <v>39503.4</v>
      </c>
      <c r="L725" s="33">
        <f t="shared" si="334"/>
        <v>0</v>
      </c>
      <c r="M725" s="33"/>
    </row>
    <row r="726" spans="1:13" ht="47.25" hidden="1">
      <c r="A726" s="18" t="s">
        <v>482</v>
      </c>
      <c r="B726" s="29">
        <v>908</v>
      </c>
      <c r="C726" s="16" t="s">
        <v>38</v>
      </c>
      <c r="D726" s="16" t="s">
        <v>23</v>
      </c>
      <c r="E726" s="16" t="s">
        <v>483</v>
      </c>
      <c r="F726" s="13"/>
      <c r="G726" s="36">
        <f aca="true" t="shared" si="335" ref="G726:L726">G730+G733+G727</f>
        <v>2183</v>
      </c>
      <c r="H726" s="36">
        <f t="shared" si="335"/>
        <v>2183</v>
      </c>
      <c r="I726" s="36">
        <f t="shared" si="335"/>
        <v>0</v>
      </c>
      <c r="J726" s="37">
        <f t="shared" si="335"/>
        <v>28314.6</v>
      </c>
      <c r="K726" s="37">
        <f t="shared" si="335"/>
        <v>28970.7</v>
      </c>
      <c r="L726" s="36">
        <f t="shared" si="335"/>
        <v>0</v>
      </c>
      <c r="M726" s="38"/>
    </row>
    <row r="727" spans="1:13" ht="47.25" hidden="1">
      <c r="A727" s="50" t="s">
        <v>484</v>
      </c>
      <c r="B727" s="29">
        <v>908</v>
      </c>
      <c r="C727" s="16" t="s">
        <v>38</v>
      </c>
      <c r="D727" s="16" t="s">
        <v>23</v>
      </c>
      <c r="E727" s="16" t="s">
        <v>485</v>
      </c>
      <c r="F727" s="16"/>
      <c r="G727" s="36">
        <f aca="true" t="shared" si="336" ref="G727:L728">G728</f>
        <v>79</v>
      </c>
      <c r="H727" s="36">
        <f t="shared" si="336"/>
        <v>79</v>
      </c>
      <c r="I727" s="36">
        <f t="shared" si="336"/>
        <v>0</v>
      </c>
      <c r="J727" s="37">
        <f t="shared" si="336"/>
        <v>0</v>
      </c>
      <c r="K727" s="37">
        <f t="shared" si="336"/>
        <v>0</v>
      </c>
      <c r="L727" s="36">
        <f t="shared" si="336"/>
        <v>0</v>
      </c>
      <c r="M727" s="183" t="s">
        <v>486</v>
      </c>
    </row>
    <row r="728" spans="1:13" ht="31.5" hidden="1">
      <c r="A728" s="18" t="s">
        <v>84</v>
      </c>
      <c r="B728" s="29">
        <v>908</v>
      </c>
      <c r="C728" s="16" t="s">
        <v>38</v>
      </c>
      <c r="D728" s="16" t="s">
        <v>23</v>
      </c>
      <c r="E728" s="16" t="s">
        <v>485</v>
      </c>
      <c r="F728" s="16" t="s">
        <v>85</v>
      </c>
      <c r="G728" s="36">
        <f t="shared" si="336"/>
        <v>79</v>
      </c>
      <c r="H728" s="36">
        <f t="shared" si="336"/>
        <v>79</v>
      </c>
      <c r="I728" s="36">
        <f t="shared" si="336"/>
        <v>0</v>
      </c>
      <c r="J728" s="37">
        <f t="shared" si="336"/>
        <v>0</v>
      </c>
      <c r="K728" s="37">
        <f t="shared" si="336"/>
        <v>0</v>
      </c>
      <c r="L728" s="36">
        <f t="shared" si="336"/>
        <v>0</v>
      </c>
      <c r="M728" s="183"/>
    </row>
    <row r="729" spans="1:13" ht="47.25" hidden="1">
      <c r="A729" s="18" t="s">
        <v>86</v>
      </c>
      <c r="B729" s="29">
        <v>908</v>
      </c>
      <c r="C729" s="16" t="s">
        <v>38</v>
      </c>
      <c r="D729" s="16" t="s">
        <v>23</v>
      </c>
      <c r="E729" s="16" t="s">
        <v>485</v>
      </c>
      <c r="F729" s="16" t="s">
        <v>87</v>
      </c>
      <c r="G729" s="36">
        <v>79</v>
      </c>
      <c r="H729" s="36">
        <f>G729</f>
        <v>79</v>
      </c>
      <c r="I729" s="36">
        <v>0</v>
      </c>
      <c r="J729" s="37">
        <v>0</v>
      </c>
      <c r="K729" s="37">
        <v>0</v>
      </c>
      <c r="L729" s="36">
        <v>0</v>
      </c>
      <c r="M729" s="183"/>
    </row>
    <row r="730" spans="1:13" ht="31.5" hidden="1">
      <c r="A730" s="18" t="s">
        <v>109</v>
      </c>
      <c r="B730" s="29">
        <v>908</v>
      </c>
      <c r="C730" s="16" t="s">
        <v>38</v>
      </c>
      <c r="D730" s="16" t="s">
        <v>23</v>
      </c>
      <c r="E730" s="16" t="s">
        <v>487</v>
      </c>
      <c r="F730" s="13"/>
      <c r="G730" s="36">
        <f aca="true" t="shared" si="337" ref="G730:L730">G731+G733</f>
        <v>2104</v>
      </c>
      <c r="H730" s="36">
        <f t="shared" si="337"/>
        <v>2104</v>
      </c>
      <c r="I730" s="36">
        <f t="shared" si="337"/>
        <v>0</v>
      </c>
      <c r="J730" s="37">
        <f t="shared" si="337"/>
        <v>28314.6</v>
      </c>
      <c r="K730" s="37">
        <f t="shared" si="337"/>
        <v>28970.7</v>
      </c>
      <c r="L730" s="36">
        <f t="shared" si="337"/>
        <v>0</v>
      </c>
      <c r="M730" s="174" t="s">
        <v>488</v>
      </c>
    </row>
    <row r="731" spans="1:13" ht="31.5" hidden="1">
      <c r="A731" s="18" t="s">
        <v>84</v>
      </c>
      <c r="B731" s="29">
        <v>908</v>
      </c>
      <c r="C731" s="16" t="s">
        <v>38</v>
      </c>
      <c r="D731" s="16" t="s">
        <v>23</v>
      </c>
      <c r="E731" s="16" t="s">
        <v>487</v>
      </c>
      <c r="F731" s="16" t="s">
        <v>85</v>
      </c>
      <c r="G731" s="36">
        <f aca="true" t="shared" si="338" ref="G731:L731">G732</f>
        <v>2104</v>
      </c>
      <c r="H731" s="36">
        <f t="shared" si="338"/>
        <v>2104</v>
      </c>
      <c r="I731" s="36">
        <f t="shared" si="338"/>
        <v>0</v>
      </c>
      <c r="J731" s="37">
        <f t="shared" si="338"/>
        <v>28314.6</v>
      </c>
      <c r="K731" s="37">
        <f t="shared" si="338"/>
        <v>28970.7</v>
      </c>
      <c r="L731" s="36">
        <f t="shared" si="338"/>
        <v>0</v>
      </c>
      <c r="M731" s="175"/>
    </row>
    <row r="732" spans="1:13" ht="47.25" hidden="1">
      <c r="A732" s="18" t="s">
        <v>86</v>
      </c>
      <c r="B732" s="29">
        <v>908</v>
      </c>
      <c r="C732" s="16" t="s">
        <v>38</v>
      </c>
      <c r="D732" s="16" t="s">
        <v>23</v>
      </c>
      <c r="E732" s="16" t="s">
        <v>487</v>
      </c>
      <c r="F732" s="16" t="s">
        <v>87</v>
      </c>
      <c r="G732" s="36">
        <v>2104</v>
      </c>
      <c r="H732" s="36">
        <f>G732</f>
        <v>2104</v>
      </c>
      <c r="I732" s="36">
        <v>0</v>
      </c>
      <c r="J732" s="37">
        <v>28314.6</v>
      </c>
      <c r="K732" s="37">
        <v>28970.7</v>
      </c>
      <c r="L732" s="87">
        <v>0</v>
      </c>
      <c r="M732" s="176"/>
    </row>
    <row r="733" spans="1:13" ht="15.75" hidden="1">
      <c r="A733" s="18" t="s">
        <v>88</v>
      </c>
      <c r="B733" s="29">
        <v>908</v>
      </c>
      <c r="C733" s="16" t="s">
        <v>38</v>
      </c>
      <c r="D733" s="16" t="s">
        <v>23</v>
      </c>
      <c r="E733" s="16" t="s">
        <v>487</v>
      </c>
      <c r="F733" s="16" t="s">
        <v>97</v>
      </c>
      <c r="G733" s="36">
        <f aca="true" t="shared" si="339" ref="G733:L733">G734</f>
        <v>0</v>
      </c>
      <c r="H733" s="36">
        <f t="shared" si="339"/>
        <v>0</v>
      </c>
      <c r="I733" s="36">
        <f t="shared" si="339"/>
        <v>0</v>
      </c>
      <c r="J733" s="37">
        <f t="shared" si="339"/>
        <v>0</v>
      </c>
      <c r="K733" s="37">
        <f t="shared" si="339"/>
        <v>0</v>
      </c>
      <c r="L733" s="36">
        <f t="shared" si="339"/>
        <v>0</v>
      </c>
      <c r="M733" s="36"/>
    </row>
    <row r="734" spans="1:13" ht="63" hidden="1">
      <c r="A734" s="18" t="s">
        <v>130</v>
      </c>
      <c r="B734" s="29">
        <v>908</v>
      </c>
      <c r="C734" s="16" t="s">
        <v>38</v>
      </c>
      <c r="D734" s="16" t="s">
        <v>23</v>
      </c>
      <c r="E734" s="16" t="s">
        <v>487</v>
      </c>
      <c r="F734" s="16" t="s">
        <v>112</v>
      </c>
      <c r="G734" s="36">
        <v>0</v>
      </c>
      <c r="H734" s="36">
        <v>0</v>
      </c>
      <c r="I734" s="36"/>
      <c r="J734" s="37"/>
      <c r="K734" s="37"/>
      <c r="L734" s="36"/>
      <c r="M734" s="36"/>
    </row>
    <row r="735" spans="1:13" ht="15.75" hidden="1">
      <c r="A735" s="18" t="s">
        <v>73</v>
      </c>
      <c r="B735" s="29">
        <v>908</v>
      </c>
      <c r="C735" s="16" t="s">
        <v>38</v>
      </c>
      <c r="D735" s="16" t="s">
        <v>23</v>
      </c>
      <c r="E735" s="16" t="s">
        <v>74</v>
      </c>
      <c r="F735" s="16"/>
      <c r="G735" s="36">
        <f aca="true" t="shared" si="340" ref="G735:L735">G740+G736</f>
        <v>21662.9</v>
      </c>
      <c r="H735" s="36">
        <f t="shared" si="340"/>
        <v>21662.9</v>
      </c>
      <c r="I735" s="36">
        <f t="shared" si="340"/>
        <v>0</v>
      </c>
      <c r="J735" s="37">
        <f t="shared" si="340"/>
        <v>10532.7</v>
      </c>
      <c r="K735" s="37">
        <f t="shared" si="340"/>
        <v>10532.7</v>
      </c>
      <c r="L735" s="36">
        <f t="shared" si="340"/>
        <v>0</v>
      </c>
      <c r="M735" s="36"/>
    </row>
    <row r="736" spans="1:13" ht="31.5" hidden="1">
      <c r="A736" s="18" t="s">
        <v>131</v>
      </c>
      <c r="B736" s="29">
        <v>908</v>
      </c>
      <c r="C736" s="16" t="s">
        <v>38</v>
      </c>
      <c r="D736" s="16" t="s">
        <v>23</v>
      </c>
      <c r="E736" s="16" t="s">
        <v>132</v>
      </c>
      <c r="F736" s="16"/>
      <c r="G736" s="36">
        <f aca="true" t="shared" si="341" ref="G736:L738">G737</f>
        <v>14669</v>
      </c>
      <c r="H736" s="36">
        <f t="shared" si="341"/>
        <v>14669</v>
      </c>
      <c r="I736" s="36">
        <f t="shared" si="341"/>
        <v>0</v>
      </c>
      <c r="J736" s="37">
        <f t="shared" si="341"/>
        <v>0</v>
      </c>
      <c r="K736" s="37">
        <f t="shared" si="341"/>
        <v>0</v>
      </c>
      <c r="L736" s="36">
        <f t="shared" si="341"/>
        <v>0</v>
      </c>
      <c r="M736" s="36"/>
    </row>
    <row r="737" spans="1:13" ht="47.25" hidden="1">
      <c r="A737" s="50" t="s">
        <v>489</v>
      </c>
      <c r="B737" s="29">
        <v>908</v>
      </c>
      <c r="C737" s="16" t="s">
        <v>38</v>
      </c>
      <c r="D737" s="16" t="s">
        <v>23</v>
      </c>
      <c r="E737" s="16" t="s">
        <v>490</v>
      </c>
      <c r="F737" s="16"/>
      <c r="G737" s="36">
        <f t="shared" si="341"/>
        <v>14669</v>
      </c>
      <c r="H737" s="36">
        <f t="shared" si="341"/>
        <v>14669</v>
      </c>
      <c r="I737" s="36">
        <f t="shared" si="341"/>
        <v>0</v>
      </c>
      <c r="J737" s="37">
        <f t="shared" si="341"/>
        <v>0</v>
      </c>
      <c r="K737" s="37">
        <f t="shared" si="341"/>
        <v>0</v>
      </c>
      <c r="L737" s="36">
        <f t="shared" si="341"/>
        <v>0</v>
      </c>
      <c r="M737" s="36"/>
    </row>
    <row r="738" spans="1:13" ht="31.5" hidden="1">
      <c r="A738" s="18" t="s">
        <v>84</v>
      </c>
      <c r="B738" s="29">
        <v>908</v>
      </c>
      <c r="C738" s="16" t="s">
        <v>38</v>
      </c>
      <c r="D738" s="16" t="s">
        <v>23</v>
      </c>
      <c r="E738" s="16" t="s">
        <v>490</v>
      </c>
      <c r="F738" s="16" t="s">
        <v>85</v>
      </c>
      <c r="G738" s="36">
        <f t="shared" si="341"/>
        <v>14669</v>
      </c>
      <c r="H738" s="36">
        <f t="shared" si="341"/>
        <v>14669</v>
      </c>
      <c r="I738" s="36">
        <f t="shared" si="341"/>
        <v>0</v>
      </c>
      <c r="J738" s="37">
        <f t="shared" si="341"/>
        <v>0</v>
      </c>
      <c r="K738" s="37">
        <f t="shared" si="341"/>
        <v>0</v>
      </c>
      <c r="L738" s="36">
        <f t="shared" si="341"/>
        <v>0</v>
      </c>
      <c r="M738" s="36"/>
    </row>
    <row r="739" spans="1:13" ht="47.25" hidden="1">
      <c r="A739" s="18" t="s">
        <v>86</v>
      </c>
      <c r="B739" s="29">
        <v>908</v>
      </c>
      <c r="C739" s="16" t="s">
        <v>38</v>
      </c>
      <c r="D739" s="16" t="s">
        <v>23</v>
      </c>
      <c r="E739" s="16" t="s">
        <v>490</v>
      </c>
      <c r="F739" s="16" t="s">
        <v>87</v>
      </c>
      <c r="G739" s="36">
        <v>14669</v>
      </c>
      <c r="H739" s="36">
        <f>G739</f>
        <v>14669</v>
      </c>
      <c r="I739" s="36">
        <v>0</v>
      </c>
      <c r="J739" s="45">
        <v>0</v>
      </c>
      <c r="K739" s="45">
        <v>0</v>
      </c>
      <c r="L739" s="36">
        <v>0</v>
      </c>
      <c r="M739" s="36" t="s">
        <v>138</v>
      </c>
    </row>
    <row r="740" spans="1:13" ht="15.75" hidden="1">
      <c r="A740" s="18" t="s">
        <v>93</v>
      </c>
      <c r="B740" s="29">
        <v>908</v>
      </c>
      <c r="C740" s="16" t="s">
        <v>38</v>
      </c>
      <c r="D740" s="16" t="s">
        <v>23</v>
      </c>
      <c r="E740" s="16" t="s">
        <v>94</v>
      </c>
      <c r="F740" s="16"/>
      <c r="G740" s="36">
        <f aca="true" t="shared" si="342" ref="G740:L740">G741</f>
        <v>6993.9</v>
      </c>
      <c r="H740" s="36">
        <f t="shared" si="342"/>
        <v>6993.9</v>
      </c>
      <c r="I740" s="36">
        <f t="shared" si="342"/>
        <v>0</v>
      </c>
      <c r="J740" s="37">
        <f t="shared" si="342"/>
        <v>10532.7</v>
      </c>
      <c r="K740" s="37">
        <f t="shared" si="342"/>
        <v>10532.7</v>
      </c>
      <c r="L740" s="36">
        <f t="shared" si="342"/>
        <v>0</v>
      </c>
      <c r="M740" s="36"/>
    </row>
    <row r="741" spans="1:13" ht="31.5" hidden="1">
      <c r="A741" s="50" t="s">
        <v>95</v>
      </c>
      <c r="B741" s="29">
        <v>908</v>
      </c>
      <c r="C741" s="16" t="s">
        <v>38</v>
      </c>
      <c r="D741" s="16" t="s">
        <v>23</v>
      </c>
      <c r="E741" s="16" t="s">
        <v>96</v>
      </c>
      <c r="F741" s="16"/>
      <c r="G741" s="36">
        <f aca="true" t="shared" si="343" ref="G741:L741">G742+G744</f>
        <v>6993.9</v>
      </c>
      <c r="H741" s="36">
        <f t="shared" si="343"/>
        <v>6993.9</v>
      </c>
      <c r="I741" s="36">
        <f t="shared" si="343"/>
        <v>0</v>
      </c>
      <c r="J741" s="37">
        <f t="shared" si="343"/>
        <v>10532.7</v>
      </c>
      <c r="K741" s="37">
        <f t="shared" si="343"/>
        <v>10532.7</v>
      </c>
      <c r="L741" s="36">
        <f t="shared" si="343"/>
        <v>0</v>
      </c>
      <c r="M741" s="36"/>
    </row>
    <row r="742" spans="1:13" ht="31.5" hidden="1">
      <c r="A742" s="18" t="s">
        <v>84</v>
      </c>
      <c r="B742" s="29">
        <v>908</v>
      </c>
      <c r="C742" s="16" t="s">
        <v>38</v>
      </c>
      <c r="D742" s="16" t="s">
        <v>23</v>
      </c>
      <c r="E742" s="16" t="s">
        <v>96</v>
      </c>
      <c r="F742" s="16" t="s">
        <v>85</v>
      </c>
      <c r="G742" s="36">
        <f aca="true" t="shared" si="344" ref="G742:L742">G743</f>
        <v>317</v>
      </c>
      <c r="H742" s="36">
        <f t="shared" si="344"/>
        <v>317</v>
      </c>
      <c r="I742" s="36">
        <f t="shared" si="344"/>
        <v>0</v>
      </c>
      <c r="J742" s="37">
        <f t="shared" si="344"/>
        <v>0</v>
      </c>
      <c r="K742" s="37">
        <f t="shared" si="344"/>
        <v>0</v>
      </c>
      <c r="L742" s="36">
        <f t="shared" si="344"/>
        <v>0</v>
      </c>
      <c r="M742" s="36"/>
    </row>
    <row r="743" spans="1:13" ht="47.25" hidden="1">
      <c r="A743" s="18" t="s">
        <v>86</v>
      </c>
      <c r="B743" s="29">
        <v>908</v>
      </c>
      <c r="C743" s="16" t="s">
        <v>38</v>
      </c>
      <c r="D743" s="16" t="s">
        <v>23</v>
      </c>
      <c r="E743" s="16" t="s">
        <v>96</v>
      </c>
      <c r="F743" s="16" t="s">
        <v>87</v>
      </c>
      <c r="G743" s="36">
        <v>317</v>
      </c>
      <c r="H743" s="36">
        <f>G743</f>
        <v>317</v>
      </c>
      <c r="I743" s="36">
        <v>0</v>
      </c>
      <c r="J743" s="37">
        <v>0</v>
      </c>
      <c r="K743" s="37">
        <v>0</v>
      </c>
      <c r="L743" s="36">
        <v>0</v>
      </c>
      <c r="M743" s="67" t="s">
        <v>324</v>
      </c>
    </row>
    <row r="744" spans="1:13" ht="15.75" hidden="1">
      <c r="A744" s="18" t="s">
        <v>88</v>
      </c>
      <c r="B744" s="29">
        <v>908</v>
      </c>
      <c r="C744" s="16" t="s">
        <v>38</v>
      </c>
      <c r="D744" s="16" t="s">
        <v>23</v>
      </c>
      <c r="E744" s="16" t="s">
        <v>96</v>
      </c>
      <c r="F744" s="16" t="s">
        <v>97</v>
      </c>
      <c r="G744" s="36">
        <f aca="true" t="shared" si="345" ref="G744:L744">G745+G746</f>
        <v>6676.9</v>
      </c>
      <c r="H744" s="36">
        <f t="shared" si="345"/>
        <v>6676.9</v>
      </c>
      <c r="I744" s="36">
        <f t="shared" si="345"/>
        <v>0</v>
      </c>
      <c r="J744" s="37">
        <f t="shared" si="345"/>
        <v>10532.7</v>
      </c>
      <c r="K744" s="37">
        <f t="shared" si="345"/>
        <v>10532.7</v>
      </c>
      <c r="L744" s="36">
        <f t="shared" si="345"/>
        <v>0</v>
      </c>
      <c r="M744" s="36"/>
    </row>
    <row r="745" spans="1:13" ht="81.75" customHeight="1" hidden="1">
      <c r="A745" s="18" t="s">
        <v>130</v>
      </c>
      <c r="B745" s="29">
        <v>908</v>
      </c>
      <c r="C745" s="16" t="s">
        <v>38</v>
      </c>
      <c r="D745" s="16" t="s">
        <v>23</v>
      </c>
      <c r="E745" s="16" t="s">
        <v>96</v>
      </c>
      <c r="F745" s="16" t="s">
        <v>112</v>
      </c>
      <c r="G745" s="36">
        <v>6647</v>
      </c>
      <c r="H745" s="36">
        <f>G745</f>
        <v>6647</v>
      </c>
      <c r="I745" s="36">
        <v>0</v>
      </c>
      <c r="J745" s="37">
        <v>10532.7</v>
      </c>
      <c r="K745" s="37">
        <f>J745</f>
        <v>10532.7</v>
      </c>
      <c r="L745" s="87">
        <f>L746</f>
        <v>0</v>
      </c>
      <c r="M745" s="36" t="s">
        <v>491</v>
      </c>
    </row>
    <row r="746" spans="1:13" ht="15.75" hidden="1">
      <c r="A746" s="18" t="s">
        <v>98</v>
      </c>
      <c r="B746" s="29">
        <v>908</v>
      </c>
      <c r="C746" s="16" t="s">
        <v>38</v>
      </c>
      <c r="D746" s="16" t="s">
        <v>23</v>
      </c>
      <c r="E746" s="16" t="s">
        <v>96</v>
      </c>
      <c r="F746" s="16" t="s">
        <v>99</v>
      </c>
      <c r="G746" s="36">
        <v>29.9</v>
      </c>
      <c r="H746" s="36">
        <f>G746</f>
        <v>29.9</v>
      </c>
      <c r="I746" s="36">
        <v>0</v>
      </c>
      <c r="J746" s="37">
        <v>0</v>
      </c>
      <c r="K746" s="37">
        <v>0</v>
      </c>
      <c r="L746" s="36">
        <v>0</v>
      </c>
      <c r="M746" s="36"/>
    </row>
    <row r="747" spans="1:13" ht="15.75">
      <c r="A747" s="35" t="s">
        <v>46</v>
      </c>
      <c r="B747" s="20">
        <v>908</v>
      </c>
      <c r="C747" s="13" t="s">
        <v>38</v>
      </c>
      <c r="D747" s="13" t="s">
        <v>25</v>
      </c>
      <c r="E747" s="13"/>
      <c r="F747" s="13"/>
      <c r="G747" s="33">
        <f aca="true" t="shared" si="346" ref="G747:L747">G748+G754</f>
        <v>16878.8</v>
      </c>
      <c r="H747" s="33">
        <f t="shared" si="346"/>
        <v>16878.8</v>
      </c>
      <c r="I747" s="33">
        <f t="shared" si="346"/>
        <v>12740.099999999999</v>
      </c>
      <c r="J747" s="34">
        <f t="shared" si="346"/>
        <v>15442.099999999999</v>
      </c>
      <c r="K747" s="34">
        <f t="shared" si="346"/>
        <v>34849.200000000004</v>
      </c>
      <c r="L747" s="33">
        <f t="shared" si="346"/>
        <v>12740.099999999999</v>
      </c>
      <c r="M747" s="33"/>
    </row>
    <row r="748" spans="1:13" ht="47.25">
      <c r="A748" s="18" t="s">
        <v>492</v>
      </c>
      <c r="B748" s="29">
        <v>908</v>
      </c>
      <c r="C748" s="16" t="s">
        <v>38</v>
      </c>
      <c r="D748" s="16" t="s">
        <v>25</v>
      </c>
      <c r="E748" s="16" t="s">
        <v>493</v>
      </c>
      <c r="F748" s="16"/>
      <c r="G748" s="36">
        <f aca="true" t="shared" si="347" ref="G748:L748">G749</f>
        <v>12406.3</v>
      </c>
      <c r="H748" s="36">
        <f t="shared" si="347"/>
        <v>12406.3</v>
      </c>
      <c r="I748" s="36">
        <f t="shared" si="347"/>
        <v>12284.199999999999</v>
      </c>
      <c r="J748" s="37">
        <f t="shared" si="347"/>
        <v>14986.199999999999</v>
      </c>
      <c r="K748" s="37">
        <f t="shared" si="347"/>
        <v>34393.3</v>
      </c>
      <c r="L748" s="36">
        <f t="shared" si="347"/>
        <v>12284.199999999999</v>
      </c>
      <c r="M748" s="174" t="s">
        <v>494</v>
      </c>
    </row>
    <row r="749" spans="1:13" ht="31.5">
      <c r="A749" s="18" t="s">
        <v>109</v>
      </c>
      <c r="B749" s="29">
        <v>908</v>
      </c>
      <c r="C749" s="16" t="s">
        <v>38</v>
      </c>
      <c r="D749" s="16" t="s">
        <v>25</v>
      </c>
      <c r="E749" s="16" t="s">
        <v>495</v>
      </c>
      <c r="F749" s="13"/>
      <c r="G749" s="36">
        <f aca="true" t="shared" si="348" ref="G749:L749">G750+G752</f>
        <v>12406.3</v>
      </c>
      <c r="H749" s="36">
        <f t="shared" si="348"/>
        <v>12406.3</v>
      </c>
      <c r="I749" s="36">
        <f t="shared" si="348"/>
        <v>12284.199999999999</v>
      </c>
      <c r="J749" s="37">
        <f t="shared" si="348"/>
        <v>14986.199999999999</v>
      </c>
      <c r="K749" s="37">
        <f t="shared" si="348"/>
        <v>34393.3</v>
      </c>
      <c r="L749" s="36">
        <f t="shared" si="348"/>
        <v>12284.199999999999</v>
      </c>
      <c r="M749" s="175"/>
    </row>
    <row r="750" spans="1:13" ht="94.5">
      <c r="A750" s="18" t="s">
        <v>80</v>
      </c>
      <c r="B750" s="29">
        <v>908</v>
      </c>
      <c r="C750" s="16" t="s">
        <v>38</v>
      </c>
      <c r="D750" s="16" t="s">
        <v>25</v>
      </c>
      <c r="E750" s="16" t="s">
        <v>495</v>
      </c>
      <c r="F750" s="16" t="s">
        <v>81</v>
      </c>
      <c r="G750" s="36">
        <f aca="true" t="shared" si="349" ref="G750:L750">G751</f>
        <v>1143</v>
      </c>
      <c r="H750" s="36">
        <f t="shared" si="349"/>
        <v>1143</v>
      </c>
      <c r="I750" s="36">
        <f t="shared" si="349"/>
        <v>1020.9</v>
      </c>
      <c r="J750" s="37">
        <f t="shared" si="349"/>
        <v>1020.9</v>
      </c>
      <c r="K750" s="37">
        <f t="shared" si="349"/>
        <v>1020.9</v>
      </c>
      <c r="L750" s="87">
        <f t="shared" si="349"/>
        <v>1020.9</v>
      </c>
      <c r="M750" s="175"/>
    </row>
    <row r="751" spans="1:13" ht="31.5">
      <c r="A751" s="18" t="s">
        <v>82</v>
      </c>
      <c r="B751" s="29">
        <v>908</v>
      </c>
      <c r="C751" s="16" t="s">
        <v>38</v>
      </c>
      <c r="D751" s="16" t="s">
        <v>25</v>
      </c>
      <c r="E751" s="16" t="s">
        <v>495</v>
      </c>
      <c r="F751" s="16" t="s">
        <v>83</v>
      </c>
      <c r="G751" s="36">
        <v>1143</v>
      </c>
      <c r="H751" s="36">
        <f>G751</f>
        <v>1143</v>
      </c>
      <c r="I751" s="36">
        <v>1020.9</v>
      </c>
      <c r="J751" s="37">
        <f>I751</f>
        <v>1020.9</v>
      </c>
      <c r="K751" s="37">
        <f>J751</f>
        <v>1020.9</v>
      </c>
      <c r="L751" s="36">
        <f>I751</f>
        <v>1020.9</v>
      </c>
      <c r="M751" s="175"/>
    </row>
    <row r="752" spans="1:13" ht="31.5">
      <c r="A752" s="18" t="s">
        <v>84</v>
      </c>
      <c r="B752" s="29">
        <v>908</v>
      </c>
      <c r="C752" s="16" t="s">
        <v>38</v>
      </c>
      <c r="D752" s="16" t="s">
        <v>25</v>
      </c>
      <c r="E752" s="16" t="s">
        <v>495</v>
      </c>
      <c r="F752" s="16" t="s">
        <v>85</v>
      </c>
      <c r="G752" s="36">
        <f aca="true" t="shared" si="350" ref="G752:L752">G753</f>
        <v>11263.3</v>
      </c>
      <c r="H752" s="36">
        <f t="shared" si="350"/>
        <v>11263.3</v>
      </c>
      <c r="I752" s="36">
        <f t="shared" si="350"/>
        <v>11263.3</v>
      </c>
      <c r="J752" s="37">
        <f t="shared" si="350"/>
        <v>13965.3</v>
      </c>
      <c r="K752" s="37">
        <f t="shared" si="350"/>
        <v>33372.4</v>
      </c>
      <c r="L752" s="36">
        <f t="shared" si="350"/>
        <v>11263.3</v>
      </c>
      <c r="M752" s="175"/>
    </row>
    <row r="753" spans="1:13" ht="47.25">
      <c r="A753" s="18" t="s">
        <v>86</v>
      </c>
      <c r="B753" s="29">
        <v>908</v>
      </c>
      <c r="C753" s="16" t="s">
        <v>38</v>
      </c>
      <c r="D753" s="16" t="s">
        <v>25</v>
      </c>
      <c r="E753" s="16" t="s">
        <v>495</v>
      </c>
      <c r="F753" s="16" t="s">
        <v>87</v>
      </c>
      <c r="G753" s="17">
        <v>11263.3</v>
      </c>
      <c r="H753" s="17">
        <f>G753</f>
        <v>11263.3</v>
      </c>
      <c r="I753" s="17">
        <v>11263.3</v>
      </c>
      <c r="J753" s="39">
        <v>13965.3</v>
      </c>
      <c r="K753" s="39">
        <v>33372.4</v>
      </c>
      <c r="L753" s="17">
        <f>G753</f>
        <v>11263.3</v>
      </c>
      <c r="M753" s="176"/>
    </row>
    <row r="754" spans="1:13" ht="15.75">
      <c r="A754" s="18" t="s">
        <v>73</v>
      </c>
      <c r="B754" s="29">
        <v>908</v>
      </c>
      <c r="C754" s="16" t="s">
        <v>38</v>
      </c>
      <c r="D754" s="16" t="s">
        <v>25</v>
      </c>
      <c r="E754" s="16" t="s">
        <v>74</v>
      </c>
      <c r="F754" s="16"/>
      <c r="G754" s="36">
        <f aca="true" t="shared" si="351" ref="G754:L754">G755+G762</f>
        <v>4472.5</v>
      </c>
      <c r="H754" s="36">
        <f t="shared" si="351"/>
        <v>4472.5</v>
      </c>
      <c r="I754" s="36">
        <f t="shared" si="351"/>
        <v>455.9</v>
      </c>
      <c r="J754" s="37">
        <f t="shared" si="351"/>
        <v>455.9</v>
      </c>
      <c r="K754" s="37">
        <f t="shared" si="351"/>
        <v>455.9</v>
      </c>
      <c r="L754" s="36">
        <f t="shared" si="351"/>
        <v>455.9</v>
      </c>
      <c r="M754" s="36"/>
    </row>
    <row r="755" spans="1:13" ht="31.5" hidden="1">
      <c r="A755" s="18" t="s">
        <v>131</v>
      </c>
      <c r="B755" s="29">
        <v>908</v>
      </c>
      <c r="C755" s="16" t="s">
        <v>38</v>
      </c>
      <c r="D755" s="16" t="s">
        <v>25</v>
      </c>
      <c r="E755" s="16" t="s">
        <v>132</v>
      </c>
      <c r="F755" s="16"/>
      <c r="G755" s="36">
        <f aca="true" t="shared" si="352" ref="G755:L755">G759+G756</f>
        <v>3941.6</v>
      </c>
      <c r="H755" s="36">
        <f t="shared" si="352"/>
        <v>3941.6</v>
      </c>
      <c r="I755" s="36">
        <f t="shared" si="352"/>
        <v>0</v>
      </c>
      <c r="J755" s="37">
        <f t="shared" si="352"/>
        <v>0</v>
      </c>
      <c r="K755" s="37">
        <f t="shared" si="352"/>
        <v>0</v>
      </c>
      <c r="L755" s="36">
        <f t="shared" si="352"/>
        <v>0</v>
      </c>
      <c r="M755" s="36"/>
    </row>
    <row r="756" spans="1:13" ht="47.25" hidden="1">
      <c r="A756" s="18" t="s">
        <v>339</v>
      </c>
      <c r="B756" s="29">
        <v>908</v>
      </c>
      <c r="C756" s="16" t="s">
        <v>38</v>
      </c>
      <c r="D756" s="16" t="s">
        <v>25</v>
      </c>
      <c r="E756" s="16" t="s">
        <v>337</v>
      </c>
      <c r="F756" s="16"/>
      <c r="G756" s="36">
        <f aca="true" t="shared" si="353" ref="G756:K757">G757</f>
        <v>2941.6</v>
      </c>
      <c r="H756" s="36">
        <f t="shared" si="353"/>
        <v>2941.6</v>
      </c>
      <c r="I756" s="36">
        <f t="shared" si="353"/>
        <v>0</v>
      </c>
      <c r="J756" s="37">
        <f t="shared" si="353"/>
        <v>0</v>
      </c>
      <c r="K756" s="37">
        <f t="shared" si="353"/>
        <v>0</v>
      </c>
      <c r="L756" s="36">
        <f>L757</f>
        <v>0</v>
      </c>
      <c r="M756" s="36"/>
    </row>
    <row r="757" spans="1:13" ht="31.5" hidden="1">
      <c r="A757" s="18" t="s">
        <v>84</v>
      </c>
      <c r="B757" s="29">
        <v>908</v>
      </c>
      <c r="C757" s="16" t="s">
        <v>38</v>
      </c>
      <c r="D757" s="16" t="s">
        <v>25</v>
      </c>
      <c r="E757" s="16" t="s">
        <v>337</v>
      </c>
      <c r="F757" s="16" t="s">
        <v>85</v>
      </c>
      <c r="G757" s="36">
        <f t="shared" si="353"/>
        <v>2941.6</v>
      </c>
      <c r="H757" s="36">
        <f t="shared" si="353"/>
        <v>2941.6</v>
      </c>
      <c r="I757" s="36">
        <f t="shared" si="353"/>
        <v>0</v>
      </c>
      <c r="J757" s="37">
        <f t="shared" si="353"/>
        <v>0</v>
      </c>
      <c r="K757" s="37">
        <f t="shared" si="353"/>
        <v>0</v>
      </c>
      <c r="L757" s="36">
        <f>L758</f>
        <v>0</v>
      </c>
      <c r="M757" s="36"/>
    </row>
    <row r="758" spans="1:13" ht="47.25" hidden="1">
      <c r="A758" s="18" t="s">
        <v>86</v>
      </c>
      <c r="B758" s="29">
        <v>908</v>
      </c>
      <c r="C758" s="16" t="s">
        <v>38</v>
      </c>
      <c r="D758" s="16" t="s">
        <v>25</v>
      </c>
      <c r="E758" s="16" t="s">
        <v>337</v>
      </c>
      <c r="F758" s="16" t="s">
        <v>87</v>
      </c>
      <c r="G758" s="36">
        <v>2941.6</v>
      </c>
      <c r="H758" s="36">
        <f>G758</f>
        <v>2941.6</v>
      </c>
      <c r="I758" s="36">
        <v>0</v>
      </c>
      <c r="J758" s="45">
        <v>0</v>
      </c>
      <c r="K758" s="45">
        <v>0</v>
      </c>
      <c r="L758" s="36">
        <v>0</v>
      </c>
      <c r="M758" s="36" t="s">
        <v>138</v>
      </c>
    </row>
    <row r="759" spans="1:13" ht="31.5" hidden="1">
      <c r="A759" s="18" t="s">
        <v>496</v>
      </c>
      <c r="B759" s="29">
        <v>908</v>
      </c>
      <c r="C759" s="16" t="s">
        <v>38</v>
      </c>
      <c r="D759" s="16" t="s">
        <v>25</v>
      </c>
      <c r="E759" s="16" t="s">
        <v>497</v>
      </c>
      <c r="F759" s="16"/>
      <c r="G759" s="36">
        <f aca="true" t="shared" si="354" ref="G759:L760">G760</f>
        <v>1000</v>
      </c>
      <c r="H759" s="36">
        <f t="shared" si="354"/>
        <v>1000</v>
      </c>
      <c r="I759" s="36">
        <f t="shared" si="354"/>
        <v>0</v>
      </c>
      <c r="J759" s="37">
        <f t="shared" si="354"/>
        <v>0</v>
      </c>
      <c r="K759" s="37">
        <f t="shared" si="354"/>
        <v>0</v>
      </c>
      <c r="L759" s="36">
        <f t="shared" si="354"/>
        <v>0</v>
      </c>
      <c r="M759" s="36"/>
    </row>
    <row r="760" spans="1:13" ht="31.5" hidden="1">
      <c r="A760" s="18" t="s">
        <v>84</v>
      </c>
      <c r="B760" s="29">
        <v>908</v>
      </c>
      <c r="C760" s="16" t="s">
        <v>38</v>
      </c>
      <c r="D760" s="16" t="s">
        <v>25</v>
      </c>
      <c r="E760" s="16" t="s">
        <v>497</v>
      </c>
      <c r="F760" s="16" t="s">
        <v>85</v>
      </c>
      <c r="G760" s="36">
        <f t="shared" si="354"/>
        <v>1000</v>
      </c>
      <c r="H760" s="36">
        <f t="shared" si="354"/>
        <v>1000</v>
      </c>
      <c r="I760" s="36">
        <f t="shared" si="354"/>
        <v>0</v>
      </c>
      <c r="J760" s="37">
        <f t="shared" si="354"/>
        <v>0</v>
      </c>
      <c r="K760" s="37">
        <f t="shared" si="354"/>
        <v>0</v>
      </c>
      <c r="L760" s="36">
        <f t="shared" si="354"/>
        <v>0</v>
      </c>
      <c r="M760" s="36"/>
    </row>
    <row r="761" spans="1:13" ht="47.25" hidden="1">
      <c r="A761" s="18" t="s">
        <v>86</v>
      </c>
      <c r="B761" s="29">
        <v>908</v>
      </c>
      <c r="C761" s="16" t="s">
        <v>38</v>
      </c>
      <c r="D761" s="16" t="s">
        <v>25</v>
      </c>
      <c r="E761" s="16" t="s">
        <v>497</v>
      </c>
      <c r="F761" s="16" t="s">
        <v>87</v>
      </c>
      <c r="G761" s="36">
        <v>1000</v>
      </c>
      <c r="H761" s="36">
        <f>G761</f>
        <v>1000</v>
      </c>
      <c r="I761" s="36">
        <v>0</v>
      </c>
      <c r="J761" s="45">
        <v>0</v>
      </c>
      <c r="K761" s="45">
        <v>0</v>
      </c>
      <c r="L761" s="36">
        <v>0</v>
      </c>
      <c r="M761" s="36" t="s">
        <v>138</v>
      </c>
    </row>
    <row r="762" spans="1:13" ht="15.75">
      <c r="A762" s="18" t="s">
        <v>93</v>
      </c>
      <c r="B762" s="29">
        <v>908</v>
      </c>
      <c r="C762" s="16" t="s">
        <v>38</v>
      </c>
      <c r="D762" s="16" t="s">
        <v>25</v>
      </c>
      <c r="E762" s="16" t="s">
        <v>94</v>
      </c>
      <c r="F762" s="16"/>
      <c r="G762" s="36">
        <f aca="true" t="shared" si="355" ref="G762:L762">G763+G766</f>
        <v>530.9</v>
      </c>
      <c r="H762" s="36">
        <f t="shared" si="355"/>
        <v>530.9</v>
      </c>
      <c r="I762" s="36">
        <f t="shared" si="355"/>
        <v>455.9</v>
      </c>
      <c r="J762" s="37">
        <f t="shared" si="355"/>
        <v>455.9</v>
      </c>
      <c r="K762" s="37">
        <f t="shared" si="355"/>
        <v>455.9</v>
      </c>
      <c r="L762" s="36">
        <f t="shared" si="355"/>
        <v>455.9</v>
      </c>
      <c r="M762" s="36"/>
    </row>
    <row r="763" spans="1:13" ht="15.75">
      <c r="A763" s="18" t="s">
        <v>498</v>
      </c>
      <c r="B763" s="29">
        <v>908</v>
      </c>
      <c r="C763" s="16" t="s">
        <v>38</v>
      </c>
      <c r="D763" s="16" t="s">
        <v>25</v>
      </c>
      <c r="E763" s="16" t="s">
        <v>499</v>
      </c>
      <c r="F763" s="16"/>
      <c r="G763" s="36">
        <f aca="true" t="shared" si="356" ref="G763:L764">G764</f>
        <v>455.9</v>
      </c>
      <c r="H763" s="36">
        <f t="shared" si="356"/>
        <v>455.9</v>
      </c>
      <c r="I763" s="36">
        <f t="shared" si="356"/>
        <v>455.9</v>
      </c>
      <c r="J763" s="37">
        <f t="shared" si="356"/>
        <v>455.9</v>
      </c>
      <c r="K763" s="37">
        <f t="shared" si="356"/>
        <v>455.9</v>
      </c>
      <c r="L763" s="36">
        <f t="shared" si="356"/>
        <v>455.9</v>
      </c>
      <c r="M763" s="174" t="s">
        <v>500</v>
      </c>
    </row>
    <row r="764" spans="1:13" ht="31.5">
      <c r="A764" s="18" t="s">
        <v>84</v>
      </c>
      <c r="B764" s="29">
        <v>908</v>
      </c>
      <c r="C764" s="16" t="s">
        <v>38</v>
      </c>
      <c r="D764" s="16" t="s">
        <v>25</v>
      </c>
      <c r="E764" s="16" t="s">
        <v>499</v>
      </c>
      <c r="F764" s="16" t="s">
        <v>85</v>
      </c>
      <c r="G764" s="36">
        <f t="shared" si="356"/>
        <v>455.9</v>
      </c>
      <c r="H764" s="36">
        <f t="shared" si="356"/>
        <v>455.9</v>
      </c>
      <c r="I764" s="36">
        <f t="shared" si="356"/>
        <v>455.9</v>
      </c>
      <c r="J764" s="37">
        <f t="shared" si="356"/>
        <v>455.9</v>
      </c>
      <c r="K764" s="37">
        <f t="shared" si="356"/>
        <v>455.9</v>
      </c>
      <c r="L764" s="36">
        <f t="shared" si="356"/>
        <v>455.9</v>
      </c>
      <c r="M764" s="175"/>
    </row>
    <row r="765" spans="1:13" ht="47.25">
      <c r="A765" s="18" t="s">
        <v>86</v>
      </c>
      <c r="B765" s="29">
        <v>908</v>
      </c>
      <c r="C765" s="16" t="s">
        <v>38</v>
      </c>
      <c r="D765" s="16" t="s">
        <v>25</v>
      </c>
      <c r="E765" s="16" t="s">
        <v>499</v>
      </c>
      <c r="F765" s="16" t="s">
        <v>87</v>
      </c>
      <c r="G765" s="17">
        <v>455.9</v>
      </c>
      <c r="H765" s="17">
        <f>G765</f>
        <v>455.9</v>
      </c>
      <c r="I765" s="17">
        <v>455.9</v>
      </c>
      <c r="J765" s="39">
        <f>I765</f>
        <v>455.9</v>
      </c>
      <c r="K765" s="39">
        <f>J765</f>
        <v>455.9</v>
      </c>
      <c r="L765" s="17">
        <f>G765</f>
        <v>455.9</v>
      </c>
      <c r="M765" s="176"/>
    </row>
    <row r="766" spans="1:13" ht="15.75" hidden="1">
      <c r="A766" s="18" t="s">
        <v>340</v>
      </c>
      <c r="B766" s="29">
        <v>908</v>
      </c>
      <c r="C766" s="16" t="s">
        <v>38</v>
      </c>
      <c r="D766" s="16" t="s">
        <v>25</v>
      </c>
      <c r="E766" s="16" t="s">
        <v>501</v>
      </c>
      <c r="F766" s="16"/>
      <c r="G766" s="36">
        <f aca="true" t="shared" si="357" ref="G766:L767">G767</f>
        <v>75</v>
      </c>
      <c r="H766" s="17">
        <f t="shared" si="357"/>
        <v>75</v>
      </c>
      <c r="I766" s="17">
        <f t="shared" si="357"/>
        <v>0</v>
      </c>
      <c r="J766" s="39">
        <f t="shared" si="357"/>
        <v>0</v>
      </c>
      <c r="K766" s="39">
        <f t="shared" si="357"/>
        <v>0</v>
      </c>
      <c r="L766" s="17">
        <f t="shared" si="357"/>
        <v>0</v>
      </c>
      <c r="M766" s="180" t="s">
        <v>324</v>
      </c>
    </row>
    <row r="767" spans="1:13" ht="15.75" hidden="1">
      <c r="A767" s="18" t="s">
        <v>88</v>
      </c>
      <c r="B767" s="29">
        <v>908</v>
      </c>
      <c r="C767" s="16" t="s">
        <v>38</v>
      </c>
      <c r="D767" s="16" t="s">
        <v>25</v>
      </c>
      <c r="E767" s="16" t="s">
        <v>501</v>
      </c>
      <c r="F767" s="16" t="s">
        <v>97</v>
      </c>
      <c r="G767" s="36">
        <f t="shared" si="357"/>
        <v>75</v>
      </c>
      <c r="H767" s="17">
        <f t="shared" si="357"/>
        <v>75</v>
      </c>
      <c r="I767" s="17">
        <f t="shared" si="357"/>
        <v>0</v>
      </c>
      <c r="J767" s="39">
        <f t="shared" si="357"/>
        <v>0</v>
      </c>
      <c r="K767" s="39">
        <f t="shared" si="357"/>
        <v>0</v>
      </c>
      <c r="L767" s="17">
        <f t="shared" si="357"/>
        <v>0</v>
      </c>
      <c r="M767" s="181"/>
    </row>
    <row r="768" spans="1:13" ht="15.75" hidden="1">
      <c r="A768" s="18" t="s">
        <v>502</v>
      </c>
      <c r="B768" s="29">
        <v>908</v>
      </c>
      <c r="C768" s="16" t="s">
        <v>38</v>
      </c>
      <c r="D768" s="16" t="s">
        <v>25</v>
      </c>
      <c r="E768" s="16" t="s">
        <v>501</v>
      </c>
      <c r="F768" s="16" t="s">
        <v>91</v>
      </c>
      <c r="G768" s="36">
        <v>75</v>
      </c>
      <c r="H768" s="17">
        <f>G768</f>
        <v>75</v>
      </c>
      <c r="I768" s="17">
        <v>0</v>
      </c>
      <c r="J768" s="39">
        <v>0</v>
      </c>
      <c r="K768" s="39">
        <v>0</v>
      </c>
      <c r="L768" s="17">
        <v>0</v>
      </c>
      <c r="M768" s="182"/>
    </row>
    <row r="769" spans="1:13" ht="31.5">
      <c r="A769" s="35" t="s">
        <v>47</v>
      </c>
      <c r="B769" s="20">
        <v>908</v>
      </c>
      <c r="C769" s="13" t="s">
        <v>38</v>
      </c>
      <c r="D769" s="13" t="s">
        <v>38</v>
      </c>
      <c r="E769" s="13"/>
      <c r="F769" s="13"/>
      <c r="G769" s="33">
        <f aca="true" t="shared" si="358" ref="G769:L769">G770</f>
        <v>21226.9</v>
      </c>
      <c r="H769" s="33">
        <f t="shared" si="358"/>
        <v>21226.9</v>
      </c>
      <c r="I769" s="33">
        <f t="shared" si="358"/>
        <v>22348.09</v>
      </c>
      <c r="J769" s="34">
        <f t="shared" si="358"/>
        <v>22314.59</v>
      </c>
      <c r="K769" s="34">
        <f t="shared" si="358"/>
        <v>22386.39</v>
      </c>
      <c r="L769" s="33">
        <f t="shared" si="358"/>
        <v>22348.09</v>
      </c>
      <c r="M769" s="33"/>
    </row>
    <row r="770" spans="1:13" ht="15.75">
      <c r="A770" s="18" t="s">
        <v>73</v>
      </c>
      <c r="B770" s="29">
        <v>908</v>
      </c>
      <c r="C770" s="16" t="s">
        <v>38</v>
      </c>
      <c r="D770" s="16" t="s">
        <v>38</v>
      </c>
      <c r="E770" s="16" t="s">
        <v>74</v>
      </c>
      <c r="F770" s="16"/>
      <c r="G770" s="36">
        <f aca="true" t="shared" si="359" ref="G770:L770">G771+G779</f>
        <v>21226.9</v>
      </c>
      <c r="H770" s="36">
        <f t="shared" si="359"/>
        <v>21226.9</v>
      </c>
      <c r="I770" s="36">
        <f t="shared" si="359"/>
        <v>22348.09</v>
      </c>
      <c r="J770" s="37">
        <f t="shared" si="359"/>
        <v>22314.59</v>
      </c>
      <c r="K770" s="37">
        <f t="shared" si="359"/>
        <v>22386.39</v>
      </c>
      <c r="L770" s="36">
        <f t="shared" si="359"/>
        <v>22348.09</v>
      </c>
      <c r="M770" s="36"/>
    </row>
    <row r="771" spans="1:13" ht="31.5">
      <c r="A771" s="18" t="s">
        <v>75</v>
      </c>
      <c r="B771" s="29">
        <v>908</v>
      </c>
      <c r="C771" s="16" t="s">
        <v>38</v>
      </c>
      <c r="D771" s="16" t="s">
        <v>38</v>
      </c>
      <c r="E771" s="16" t="s">
        <v>76</v>
      </c>
      <c r="F771" s="16"/>
      <c r="G771" s="36">
        <f aca="true" t="shared" si="360" ref="G771:L771">G772</f>
        <v>13348.3</v>
      </c>
      <c r="H771" s="36">
        <f t="shared" si="360"/>
        <v>13348.3</v>
      </c>
      <c r="I771" s="36">
        <f t="shared" si="360"/>
        <v>13348.3</v>
      </c>
      <c r="J771" s="37">
        <f t="shared" si="360"/>
        <v>13275.8</v>
      </c>
      <c r="K771" s="37">
        <f t="shared" si="360"/>
        <v>13275.8</v>
      </c>
      <c r="L771" s="36">
        <f t="shared" si="360"/>
        <v>13348.3</v>
      </c>
      <c r="M771" s="36"/>
    </row>
    <row r="772" spans="1:13" ht="31.5">
      <c r="A772" s="18" t="s">
        <v>77</v>
      </c>
      <c r="B772" s="29">
        <v>908</v>
      </c>
      <c r="C772" s="16" t="s">
        <v>38</v>
      </c>
      <c r="D772" s="16" t="s">
        <v>38</v>
      </c>
      <c r="E772" s="16" t="s">
        <v>78</v>
      </c>
      <c r="F772" s="16"/>
      <c r="G772" s="36">
        <f aca="true" t="shared" si="361" ref="G772:L772">G773+G775+G777</f>
        <v>13348.3</v>
      </c>
      <c r="H772" s="36">
        <f t="shared" si="361"/>
        <v>13348.3</v>
      </c>
      <c r="I772" s="36">
        <f t="shared" si="361"/>
        <v>13348.3</v>
      </c>
      <c r="J772" s="37">
        <f t="shared" si="361"/>
        <v>13275.8</v>
      </c>
      <c r="K772" s="37">
        <f t="shared" si="361"/>
        <v>13275.8</v>
      </c>
      <c r="L772" s="36">
        <f t="shared" si="361"/>
        <v>13348.3</v>
      </c>
      <c r="M772" s="174" t="s">
        <v>503</v>
      </c>
    </row>
    <row r="773" spans="1:13" ht="94.5">
      <c r="A773" s="18" t="s">
        <v>80</v>
      </c>
      <c r="B773" s="29">
        <v>908</v>
      </c>
      <c r="C773" s="16" t="s">
        <v>38</v>
      </c>
      <c r="D773" s="16" t="s">
        <v>38</v>
      </c>
      <c r="E773" s="16" t="s">
        <v>78</v>
      </c>
      <c r="F773" s="16" t="s">
        <v>81</v>
      </c>
      <c r="G773" s="36">
        <f aca="true" t="shared" si="362" ref="G773:L773">G774</f>
        <v>13259.3</v>
      </c>
      <c r="H773" s="36">
        <f t="shared" si="362"/>
        <v>13259.3</v>
      </c>
      <c r="I773" s="36">
        <f t="shared" si="362"/>
        <v>13259.3</v>
      </c>
      <c r="J773" s="37">
        <f t="shared" si="362"/>
        <v>13259.3</v>
      </c>
      <c r="K773" s="37">
        <f t="shared" si="362"/>
        <v>13259.3</v>
      </c>
      <c r="L773" s="36">
        <f t="shared" si="362"/>
        <v>13259.3</v>
      </c>
      <c r="M773" s="175"/>
    </row>
    <row r="774" spans="1:13" ht="31.5">
      <c r="A774" s="18" t="s">
        <v>82</v>
      </c>
      <c r="B774" s="29">
        <v>908</v>
      </c>
      <c r="C774" s="16" t="s">
        <v>38</v>
      </c>
      <c r="D774" s="16" t="s">
        <v>38</v>
      </c>
      <c r="E774" s="16" t="s">
        <v>78</v>
      </c>
      <c r="F774" s="16" t="s">
        <v>83</v>
      </c>
      <c r="G774" s="17">
        <v>13259.3</v>
      </c>
      <c r="H774" s="17">
        <f>G774</f>
        <v>13259.3</v>
      </c>
      <c r="I774" s="17">
        <v>13259.3</v>
      </c>
      <c r="J774" s="39">
        <f>I774</f>
        <v>13259.3</v>
      </c>
      <c r="K774" s="39">
        <f>J774</f>
        <v>13259.3</v>
      </c>
      <c r="L774" s="17">
        <f>G774</f>
        <v>13259.3</v>
      </c>
      <c r="M774" s="175"/>
    </row>
    <row r="775" spans="1:13" ht="31.5" hidden="1">
      <c r="A775" s="18" t="s">
        <v>84</v>
      </c>
      <c r="B775" s="29">
        <v>908</v>
      </c>
      <c r="C775" s="16" t="s">
        <v>38</v>
      </c>
      <c r="D775" s="16" t="s">
        <v>38</v>
      </c>
      <c r="E775" s="16" t="s">
        <v>78</v>
      </c>
      <c r="F775" s="16" t="s">
        <v>85</v>
      </c>
      <c r="G775" s="36">
        <f aca="true" t="shared" si="363" ref="G775:L775">G776</f>
        <v>0</v>
      </c>
      <c r="H775" s="36">
        <f t="shared" si="363"/>
        <v>0</v>
      </c>
      <c r="I775" s="36">
        <f t="shared" si="363"/>
        <v>0</v>
      </c>
      <c r="J775" s="37">
        <f t="shared" si="363"/>
        <v>0</v>
      </c>
      <c r="K775" s="37">
        <f t="shared" si="363"/>
        <v>0</v>
      </c>
      <c r="L775" s="36">
        <f t="shared" si="363"/>
        <v>0</v>
      </c>
      <c r="M775" s="175"/>
    </row>
    <row r="776" spans="1:13" ht="47.25" hidden="1">
      <c r="A776" s="18" t="s">
        <v>86</v>
      </c>
      <c r="B776" s="29">
        <v>908</v>
      </c>
      <c r="C776" s="16" t="s">
        <v>38</v>
      </c>
      <c r="D776" s="16" t="s">
        <v>38</v>
      </c>
      <c r="E776" s="16" t="s">
        <v>78</v>
      </c>
      <c r="F776" s="16" t="s">
        <v>87</v>
      </c>
      <c r="G776" s="17">
        <v>0</v>
      </c>
      <c r="H776" s="17">
        <f>G776</f>
        <v>0</v>
      </c>
      <c r="I776" s="17">
        <v>0</v>
      </c>
      <c r="J776" s="39">
        <v>0</v>
      </c>
      <c r="K776" s="39">
        <v>0</v>
      </c>
      <c r="L776" s="17">
        <f>G776</f>
        <v>0</v>
      </c>
      <c r="M776" s="175"/>
    </row>
    <row r="777" spans="1:13" ht="15.75">
      <c r="A777" s="18" t="s">
        <v>88</v>
      </c>
      <c r="B777" s="29">
        <v>908</v>
      </c>
      <c r="C777" s="16" t="s">
        <v>38</v>
      </c>
      <c r="D777" s="16" t="s">
        <v>38</v>
      </c>
      <c r="E777" s="16" t="s">
        <v>78</v>
      </c>
      <c r="F777" s="16" t="s">
        <v>97</v>
      </c>
      <c r="G777" s="36">
        <f aca="true" t="shared" si="364" ref="G777:L777">G778</f>
        <v>89</v>
      </c>
      <c r="H777" s="36">
        <f t="shared" si="364"/>
        <v>89</v>
      </c>
      <c r="I777" s="36">
        <f t="shared" si="364"/>
        <v>89</v>
      </c>
      <c r="J777" s="37">
        <f t="shared" si="364"/>
        <v>16.5</v>
      </c>
      <c r="K777" s="37">
        <f t="shared" si="364"/>
        <v>16.5</v>
      </c>
      <c r="L777" s="36">
        <f t="shared" si="364"/>
        <v>89</v>
      </c>
      <c r="M777" s="175"/>
    </row>
    <row r="778" spans="1:13" ht="15.75">
      <c r="A778" s="18" t="s">
        <v>90</v>
      </c>
      <c r="B778" s="29">
        <v>908</v>
      </c>
      <c r="C778" s="16" t="s">
        <v>38</v>
      </c>
      <c r="D778" s="16" t="s">
        <v>38</v>
      </c>
      <c r="E778" s="16" t="s">
        <v>78</v>
      </c>
      <c r="F778" s="16" t="s">
        <v>91</v>
      </c>
      <c r="G778" s="36">
        <v>89</v>
      </c>
      <c r="H778" s="36">
        <f>G778</f>
        <v>89</v>
      </c>
      <c r="I778" s="36">
        <v>89</v>
      </c>
      <c r="J778" s="37">
        <v>16.5</v>
      </c>
      <c r="K778" s="37">
        <v>16.5</v>
      </c>
      <c r="L778" s="36">
        <f>G778</f>
        <v>89</v>
      </c>
      <c r="M778" s="176"/>
    </row>
    <row r="779" spans="1:13" ht="15.75">
      <c r="A779" s="18" t="s">
        <v>93</v>
      </c>
      <c r="B779" s="29">
        <v>908</v>
      </c>
      <c r="C779" s="16" t="s">
        <v>38</v>
      </c>
      <c r="D779" s="16" t="s">
        <v>38</v>
      </c>
      <c r="E779" s="16" t="s">
        <v>94</v>
      </c>
      <c r="F779" s="16"/>
      <c r="G779" s="36">
        <f aca="true" t="shared" si="365" ref="G779:L779">G780+G785</f>
        <v>7878.6</v>
      </c>
      <c r="H779" s="36">
        <f t="shared" si="365"/>
        <v>7878.6</v>
      </c>
      <c r="I779" s="36">
        <f t="shared" si="365"/>
        <v>8999.79</v>
      </c>
      <c r="J779" s="37">
        <f t="shared" si="365"/>
        <v>9038.79</v>
      </c>
      <c r="K779" s="37">
        <f t="shared" si="365"/>
        <v>9110.59</v>
      </c>
      <c r="L779" s="36">
        <f t="shared" si="365"/>
        <v>8999.79</v>
      </c>
      <c r="M779" s="36"/>
    </row>
    <row r="780" spans="1:13" ht="31.5">
      <c r="A780" s="18" t="s">
        <v>758</v>
      </c>
      <c r="B780" s="29">
        <v>908</v>
      </c>
      <c r="C780" s="16" t="s">
        <v>38</v>
      </c>
      <c r="D780" s="16" t="s">
        <v>38</v>
      </c>
      <c r="E780" s="16" t="s">
        <v>967</v>
      </c>
      <c r="F780" s="16"/>
      <c r="G780" s="36">
        <f aca="true" t="shared" si="366" ref="G780:L780">G781+G783</f>
        <v>7878.6</v>
      </c>
      <c r="H780" s="36">
        <f t="shared" si="366"/>
        <v>7878.6</v>
      </c>
      <c r="I780" s="36">
        <f t="shared" si="366"/>
        <v>7538.790000000001</v>
      </c>
      <c r="J780" s="37">
        <f t="shared" si="366"/>
        <v>7577.790000000001</v>
      </c>
      <c r="K780" s="37">
        <f t="shared" si="366"/>
        <v>7649.59</v>
      </c>
      <c r="L780" s="36">
        <f t="shared" si="366"/>
        <v>7538.790000000001</v>
      </c>
      <c r="M780" s="174" t="s">
        <v>504</v>
      </c>
    </row>
    <row r="781" spans="1:13" ht="94.5">
      <c r="A781" s="18" t="s">
        <v>80</v>
      </c>
      <c r="B781" s="29">
        <v>908</v>
      </c>
      <c r="C781" s="16" t="s">
        <v>38</v>
      </c>
      <c r="D781" s="16" t="s">
        <v>38</v>
      </c>
      <c r="E781" s="16" t="s">
        <v>967</v>
      </c>
      <c r="F781" s="16" t="s">
        <v>81</v>
      </c>
      <c r="G781" s="36">
        <f aca="true" t="shared" si="367" ref="G781:L781">G782</f>
        <v>6536.7</v>
      </c>
      <c r="H781" s="36">
        <f t="shared" si="367"/>
        <v>6536.7</v>
      </c>
      <c r="I781" s="36">
        <f t="shared" si="367"/>
        <v>6196.89</v>
      </c>
      <c r="J781" s="37">
        <f t="shared" si="367"/>
        <v>6196.89</v>
      </c>
      <c r="K781" s="37">
        <f t="shared" si="367"/>
        <v>6196.89</v>
      </c>
      <c r="L781" s="36">
        <f t="shared" si="367"/>
        <v>6196.89</v>
      </c>
      <c r="M781" s="175"/>
    </row>
    <row r="782" spans="1:13" ht="31.5">
      <c r="A782" s="18" t="s">
        <v>82</v>
      </c>
      <c r="B782" s="29">
        <v>908</v>
      </c>
      <c r="C782" s="16" t="s">
        <v>38</v>
      </c>
      <c r="D782" s="16" t="s">
        <v>38</v>
      </c>
      <c r="E782" s="16" t="s">
        <v>967</v>
      </c>
      <c r="F782" s="16" t="s">
        <v>83</v>
      </c>
      <c r="G782" s="17">
        <v>6536.7</v>
      </c>
      <c r="H782" s="17">
        <f>G782</f>
        <v>6536.7</v>
      </c>
      <c r="I782" s="17">
        <v>6196.89</v>
      </c>
      <c r="J782" s="39">
        <f>I782</f>
        <v>6196.89</v>
      </c>
      <c r="K782" s="39">
        <f>J782</f>
        <v>6196.89</v>
      </c>
      <c r="L782" s="17">
        <f>I782</f>
        <v>6196.89</v>
      </c>
      <c r="M782" s="175"/>
    </row>
    <row r="783" spans="1:13" ht="31.5">
      <c r="A783" s="18" t="s">
        <v>84</v>
      </c>
      <c r="B783" s="29">
        <v>908</v>
      </c>
      <c r="C783" s="16" t="s">
        <v>38</v>
      </c>
      <c r="D783" s="16" t="s">
        <v>38</v>
      </c>
      <c r="E783" s="16" t="s">
        <v>967</v>
      </c>
      <c r="F783" s="16" t="s">
        <v>85</v>
      </c>
      <c r="G783" s="36">
        <f aca="true" t="shared" si="368" ref="G783:L783">G784</f>
        <v>1341.9</v>
      </c>
      <c r="H783" s="36">
        <f t="shared" si="368"/>
        <v>1341.9</v>
      </c>
      <c r="I783" s="36">
        <f t="shared" si="368"/>
        <v>1341.9</v>
      </c>
      <c r="J783" s="37">
        <f t="shared" si="368"/>
        <v>1380.9</v>
      </c>
      <c r="K783" s="37">
        <f t="shared" si="368"/>
        <v>1452.7</v>
      </c>
      <c r="L783" s="36">
        <f t="shared" si="368"/>
        <v>1341.9</v>
      </c>
      <c r="M783" s="175"/>
    </row>
    <row r="784" spans="1:13" ht="47.25">
      <c r="A784" s="18" t="s">
        <v>86</v>
      </c>
      <c r="B784" s="29">
        <v>908</v>
      </c>
      <c r="C784" s="16" t="s">
        <v>38</v>
      </c>
      <c r="D784" s="16" t="s">
        <v>38</v>
      </c>
      <c r="E784" s="16" t="s">
        <v>967</v>
      </c>
      <c r="F784" s="16" t="s">
        <v>87</v>
      </c>
      <c r="G784" s="17">
        <v>1341.9</v>
      </c>
      <c r="H784" s="17">
        <f>G784</f>
        <v>1341.9</v>
      </c>
      <c r="I784" s="17">
        <v>1341.9</v>
      </c>
      <c r="J784" s="39">
        <f>I784+39</f>
        <v>1380.9</v>
      </c>
      <c r="K784" s="39">
        <f>J784+71.8</f>
        <v>1452.7</v>
      </c>
      <c r="L784" s="17">
        <f>G784</f>
        <v>1341.9</v>
      </c>
      <c r="M784" s="176"/>
    </row>
    <row r="785" spans="1:13" ht="31.5">
      <c r="A785" s="18" t="s">
        <v>505</v>
      </c>
      <c r="B785" s="29">
        <v>908</v>
      </c>
      <c r="C785" s="16" t="s">
        <v>38</v>
      </c>
      <c r="D785" s="16" t="s">
        <v>38</v>
      </c>
      <c r="E785" s="16" t="s">
        <v>506</v>
      </c>
      <c r="F785" s="16"/>
      <c r="G785" s="17">
        <f aca="true" t="shared" si="369" ref="G785:L786">G786</f>
        <v>0</v>
      </c>
      <c r="H785" s="17">
        <f t="shared" si="369"/>
        <v>0</v>
      </c>
      <c r="I785" s="17">
        <f t="shared" si="369"/>
        <v>1461</v>
      </c>
      <c r="J785" s="39">
        <f t="shared" si="369"/>
        <v>1461</v>
      </c>
      <c r="K785" s="39">
        <f t="shared" si="369"/>
        <v>1461</v>
      </c>
      <c r="L785" s="17">
        <f t="shared" si="369"/>
        <v>1461</v>
      </c>
      <c r="M785" s="174" t="s">
        <v>507</v>
      </c>
    </row>
    <row r="786" spans="1:13" ht="15.75">
      <c r="A786" s="18" t="s">
        <v>88</v>
      </c>
      <c r="B786" s="29">
        <v>908</v>
      </c>
      <c r="C786" s="16" t="s">
        <v>38</v>
      </c>
      <c r="D786" s="16" t="s">
        <v>38</v>
      </c>
      <c r="E786" s="16" t="s">
        <v>506</v>
      </c>
      <c r="F786" s="16" t="s">
        <v>97</v>
      </c>
      <c r="G786" s="17">
        <f t="shared" si="369"/>
        <v>0</v>
      </c>
      <c r="H786" s="17">
        <f t="shared" si="369"/>
        <v>0</v>
      </c>
      <c r="I786" s="17">
        <f t="shared" si="369"/>
        <v>1461</v>
      </c>
      <c r="J786" s="39">
        <f t="shared" si="369"/>
        <v>1461</v>
      </c>
      <c r="K786" s="39">
        <f t="shared" si="369"/>
        <v>1461</v>
      </c>
      <c r="L786" s="17">
        <f t="shared" si="369"/>
        <v>1461</v>
      </c>
      <c r="M786" s="175"/>
    </row>
    <row r="787" spans="1:13" ht="63">
      <c r="A787" s="18" t="s">
        <v>130</v>
      </c>
      <c r="B787" s="29">
        <v>908</v>
      </c>
      <c r="C787" s="16" t="s">
        <v>38</v>
      </c>
      <c r="D787" s="16" t="s">
        <v>38</v>
      </c>
      <c r="E787" s="16" t="s">
        <v>506</v>
      </c>
      <c r="F787" s="16" t="s">
        <v>112</v>
      </c>
      <c r="G787" s="17">
        <v>0</v>
      </c>
      <c r="H787" s="17">
        <v>0</v>
      </c>
      <c r="I787" s="17">
        <v>1461</v>
      </c>
      <c r="J787" s="39">
        <f>I787</f>
        <v>1461</v>
      </c>
      <c r="K787" s="39">
        <f>J787</f>
        <v>1461</v>
      </c>
      <c r="L787" s="17">
        <f>I787</f>
        <v>1461</v>
      </c>
      <c r="M787" s="176"/>
    </row>
    <row r="788" spans="1:13" ht="15.75">
      <c r="A788" s="35" t="s">
        <v>9</v>
      </c>
      <c r="B788" s="20">
        <v>908</v>
      </c>
      <c r="C788" s="13" t="s">
        <v>55</v>
      </c>
      <c r="D788" s="13"/>
      <c r="E788" s="13"/>
      <c r="F788" s="13"/>
      <c r="G788" s="33">
        <f aca="true" t="shared" si="370" ref="G788:L793">G789</f>
        <v>87.1</v>
      </c>
      <c r="H788" s="33">
        <f t="shared" si="370"/>
        <v>87.1</v>
      </c>
      <c r="I788" s="33">
        <f t="shared" si="370"/>
        <v>87.1</v>
      </c>
      <c r="J788" s="34">
        <f t="shared" si="370"/>
        <v>87.1</v>
      </c>
      <c r="K788" s="34">
        <f t="shared" si="370"/>
        <v>87.1</v>
      </c>
      <c r="L788" s="33">
        <f t="shared" si="370"/>
        <v>87.1</v>
      </c>
      <c r="M788" s="33"/>
    </row>
    <row r="789" spans="1:13" ht="31.5">
      <c r="A789" s="35" t="s">
        <v>59</v>
      </c>
      <c r="B789" s="20">
        <v>908</v>
      </c>
      <c r="C789" s="13" t="s">
        <v>55</v>
      </c>
      <c r="D789" s="13" t="s">
        <v>29</v>
      </c>
      <c r="E789" s="13"/>
      <c r="F789" s="13"/>
      <c r="G789" s="33">
        <f t="shared" si="370"/>
        <v>87.1</v>
      </c>
      <c r="H789" s="33">
        <f t="shared" si="370"/>
        <v>87.1</v>
      </c>
      <c r="I789" s="33">
        <f t="shared" si="370"/>
        <v>87.1</v>
      </c>
      <c r="J789" s="34">
        <f t="shared" si="370"/>
        <v>87.1</v>
      </c>
      <c r="K789" s="34">
        <f t="shared" si="370"/>
        <v>87.1</v>
      </c>
      <c r="L789" s="33">
        <f t="shared" si="370"/>
        <v>87.1</v>
      </c>
      <c r="M789" s="33"/>
    </row>
    <row r="790" spans="1:13" ht="15.75">
      <c r="A790" s="18" t="s">
        <v>73</v>
      </c>
      <c r="B790" s="29">
        <v>908</v>
      </c>
      <c r="C790" s="16" t="s">
        <v>55</v>
      </c>
      <c r="D790" s="16" t="s">
        <v>29</v>
      </c>
      <c r="E790" s="16" t="s">
        <v>74</v>
      </c>
      <c r="F790" s="16"/>
      <c r="G790" s="33">
        <f t="shared" si="370"/>
        <v>87.1</v>
      </c>
      <c r="H790" s="33">
        <f t="shared" si="370"/>
        <v>87.1</v>
      </c>
      <c r="I790" s="33">
        <f t="shared" si="370"/>
        <v>87.1</v>
      </c>
      <c r="J790" s="34">
        <f t="shared" si="370"/>
        <v>87.1</v>
      </c>
      <c r="K790" s="34">
        <f t="shared" si="370"/>
        <v>87.1</v>
      </c>
      <c r="L790" s="33">
        <f t="shared" si="370"/>
        <v>87.1</v>
      </c>
      <c r="M790" s="33"/>
    </row>
    <row r="791" spans="1:13" ht="15.75">
      <c r="A791" s="18" t="s">
        <v>93</v>
      </c>
      <c r="B791" s="29">
        <v>908</v>
      </c>
      <c r="C791" s="16" t="s">
        <v>55</v>
      </c>
      <c r="D791" s="16" t="s">
        <v>29</v>
      </c>
      <c r="E791" s="16" t="s">
        <v>94</v>
      </c>
      <c r="F791" s="16"/>
      <c r="G791" s="36">
        <f t="shared" si="370"/>
        <v>87.1</v>
      </c>
      <c r="H791" s="36">
        <f t="shared" si="370"/>
        <v>87.1</v>
      </c>
      <c r="I791" s="36">
        <f t="shared" si="370"/>
        <v>87.1</v>
      </c>
      <c r="J791" s="37">
        <f t="shared" si="370"/>
        <v>87.1</v>
      </c>
      <c r="K791" s="37">
        <f t="shared" si="370"/>
        <v>87.1</v>
      </c>
      <c r="L791" s="36">
        <f t="shared" si="370"/>
        <v>87.1</v>
      </c>
      <c r="M791" s="174" t="s">
        <v>508</v>
      </c>
    </row>
    <row r="792" spans="1:13" ht="15.75">
      <c r="A792" s="18" t="s">
        <v>509</v>
      </c>
      <c r="B792" s="29">
        <v>908</v>
      </c>
      <c r="C792" s="16" t="s">
        <v>55</v>
      </c>
      <c r="D792" s="16" t="s">
        <v>29</v>
      </c>
      <c r="E792" s="16" t="s">
        <v>510</v>
      </c>
      <c r="F792" s="16"/>
      <c r="G792" s="36">
        <f t="shared" si="370"/>
        <v>87.1</v>
      </c>
      <c r="H792" s="36">
        <f t="shared" si="370"/>
        <v>87.1</v>
      </c>
      <c r="I792" s="36">
        <f t="shared" si="370"/>
        <v>87.1</v>
      </c>
      <c r="J792" s="37">
        <f t="shared" si="370"/>
        <v>87.1</v>
      </c>
      <c r="K792" s="37">
        <f t="shared" si="370"/>
        <v>87.1</v>
      </c>
      <c r="L792" s="36">
        <f t="shared" si="370"/>
        <v>87.1</v>
      </c>
      <c r="M792" s="175"/>
    </row>
    <row r="793" spans="1:13" ht="15.75">
      <c r="A793" s="18" t="s">
        <v>88</v>
      </c>
      <c r="B793" s="29">
        <v>908</v>
      </c>
      <c r="C793" s="16" t="s">
        <v>55</v>
      </c>
      <c r="D793" s="16" t="s">
        <v>29</v>
      </c>
      <c r="E793" s="16" t="s">
        <v>510</v>
      </c>
      <c r="F793" s="16" t="s">
        <v>97</v>
      </c>
      <c r="G793" s="36">
        <f>G794</f>
        <v>87.1</v>
      </c>
      <c r="H793" s="36">
        <f t="shared" si="370"/>
        <v>87.1</v>
      </c>
      <c r="I793" s="36">
        <f t="shared" si="370"/>
        <v>87.1</v>
      </c>
      <c r="J793" s="37">
        <f t="shared" si="370"/>
        <v>87.1</v>
      </c>
      <c r="K793" s="37">
        <f t="shared" si="370"/>
        <v>87.1</v>
      </c>
      <c r="L793" s="36">
        <f t="shared" si="370"/>
        <v>87.1</v>
      </c>
      <c r="M793" s="175"/>
    </row>
    <row r="794" spans="1:13" ht="63">
      <c r="A794" s="18" t="s">
        <v>130</v>
      </c>
      <c r="B794" s="29">
        <v>908</v>
      </c>
      <c r="C794" s="16" t="s">
        <v>55</v>
      </c>
      <c r="D794" s="16" t="s">
        <v>29</v>
      </c>
      <c r="E794" s="16" t="s">
        <v>510</v>
      </c>
      <c r="F794" s="16" t="s">
        <v>112</v>
      </c>
      <c r="G794" s="36">
        <v>87.1</v>
      </c>
      <c r="H794" s="36">
        <f>G794</f>
        <v>87.1</v>
      </c>
      <c r="I794" s="36">
        <v>87.1</v>
      </c>
      <c r="J794" s="37">
        <f>I794</f>
        <v>87.1</v>
      </c>
      <c r="K794" s="37">
        <f>J794</f>
        <v>87.1</v>
      </c>
      <c r="L794" s="36">
        <f>G794</f>
        <v>87.1</v>
      </c>
      <c r="M794" s="176"/>
    </row>
    <row r="795" spans="1:13" ht="31.5">
      <c r="A795" s="20" t="s">
        <v>511</v>
      </c>
      <c r="B795" s="20">
        <v>910</v>
      </c>
      <c r="C795" s="12"/>
      <c r="D795" s="12"/>
      <c r="E795" s="12"/>
      <c r="F795" s="12"/>
      <c r="G795" s="33">
        <f aca="true" t="shared" si="371" ref="G795:L795">G796</f>
        <v>7013.4</v>
      </c>
      <c r="H795" s="33">
        <f t="shared" si="371"/>
        <v>7013.4</v>
      </c>
      <c r="I795" s="33">
        <f t="shared" si="371"/>
        <v>7010</v>
      </c>
      <c r="J795" s="34">
        <f t="shared" si="371"/>
        <v>7240.1</v>
      </c>
      <c r="K795" s="34">
        <f t="shared" si="371"/>
        <v>7240.1</v>
      </c>
      <c r="L795" s="33">
        <f t="shared" si="371"/>
        <v>7009.999999999999</v>
      </c>
      <c r="M795" s="33"/>
    </row>
    <row r="796" spans="1:13" ht="15.75">
      <c r="A796" s="35" t="s">
        <v>1</v>
      </c>
      <c r="B796" s="20">
        <v>910</v>
      </c>
      <c r="C796" s="13" t="s">
        <v>21</v>
      </c>
      <c r="D796" s="13"/>
      <c r="E796" s="13"/>
      <c r="F796" s="13"/>
      <c r="G796" s="33">
        <f aca="true" t="shared" si="372" ref="G796:L796">G797+G805+G815</f>
        <v>7013.4</v>
      </c>
      <c r="H796" s="33">
        <f t="shared" si="372"/>
        <v>7013.4</v>
      </c>
      <c r="I796" s="33">
        <f t="shared" si="372"/>
        <v>7010</v>
      </c>
      <c r="J796" s="34">
        <f t="shared" si="372"/>
        <v>7240.1</v>
      </c>
      <c r="K796" s="34">
        <f t="shared" si="372"/>
        <v>7240.1</v>
      </c>
      <c r="L796" s="33">
        <f t="shared" si="372"/>
        <v>7009.999999999999</v>
      </c>
      <c r="M796" s="33"/>
    </row>
    <row r="797" spans="1:13" ht="63">
      <c r="A797" s="35" t="s">
        <v>22</v>
      </c>
      <c r="B797" s="20">
        <v>910</v>
      </c>
      <c r="C797" s="13" t="s">
        <v>21</v>
      </c>
      <c r="D797" s="13" t="s">
        <v>23</v>
      </c>
      <c r="E797" s="13"/>
      <c r="F797" s="13"/>
      <c r="G797" s="33">
        <f aca="true" t="shared" si="373" ref="G797:L797">G798</f>
        <v>4188.82</v>
      </c>
      <c r="H797" s="33">
        <f t="shared" si="373"/>
        <v>4188.82</v>
      </c>
      <c r="I797" s="33">
        <f t="shared" si="373"/>
        <v>4188.8</v>
      </c>
      <c r="J797" s="34">
        <f t="shared" si="373"/>
        <v>4299.7</v>
      </c>
      <c r="K797" s="34">
        <f t="shared" si="373"/>
        <v>4299.7</v>
      </c>
      <c r="L797" s="33">
        <f t="shared" si="373"/>
        <v>4188.82</v>
      </c>
      <c r="M797" s="177" t="s">
        <v>512</v>
      </c>
    </row>
    <row r="798" spans="1:13" ht="15.75">
      <c r="A798" s="18" t="s">
        <v>73</v>
      </c>
      <c r="B798" s="29">
        <v>910</v>
      </c>
      <c r="C798" s="16" t="s">
        <v>21</v>
      </c>
      <c r="D798" s="16" t="s">
        <v>23</v>
      </c>
      <c r="E798" s="16" t="s">
        <v>74</v>
      </c>
      <c r="F798" s="16"/>
      <c r="G798" s="36">
        <f aca="true" t="shared" si="374" ref="G798:L799">G799</f>
        <v>4188.82</v>
      </c>
      <c r="H798" s="36">
        <f t="shared" si="374"/>
        <v>4188.82</v>
      </c>
      <c r="I798" s="36">
        <f t="shared" si="374"/>
        <v>4188.8</v>
      </c>
      <c r="J798" s="37">
        <f t="shared" si="374"/>
        <v>4299.7</v>
      </c>
      <c r="K798" s="37">
        <f t="shared" si="374"/>
        <v>4299.7</v>
      </c>
      <c r="L798" s="36">
        <f t="shared" si="374"/>
        <v>4188.82</v>
      </c>
      <c r="M798" s="178"/>
    </row>
    <row r="799" spans="1:13" ht="31.5">
      <c r="A799" s="18" t="s">
        <v>75</v>
      </c>
      <c r="B799" s="29">
        <v>910</v>
      </c>
      <c r="C799" s="16" t="s">
        <v>21</v>
      </c>
      <c r="D799" s="16" t="s">
        <v>23</v>
      </c>
      <c r="E799" s="16" t="s">
        <v>76</v>
      </c>
      <c r="F799" s="16"/>
      <c r="G799" s="36">
        <f t="shared" si="374"/>
        <v>4188.82</v>
      </c>
      <c r="H799" s="36">
        <f t="shared" si="374"/>
        <v>4188.82</v>
      </c>
      <c r="I799" s="36">
        <f t="shared" si="374"/>
        <v>4188.8</v>
      </c>
      <c r="J799" s="37">
        <f t="shared" si="374"/>
        <v>4299.7</v>
      </c>
      <c r="K799" s="37">
        <f t="shared" si="374"/>
        <v>4299.7</v>
      </c>
      <c r="L799" s="36">
        <f t="shared" si="374"/>
        <v>4188.82</v>
      </c>
      <c r="M799" s="178"/>
    </row>
    <row r="800" spans="1:13" ht="47.25">
      <c r="A800" s="18" t="s">
        <v>513</v>
      </c>
      <c r="B800" s="29">
        <v>910</v>
      </c>
      <c r="C800" s="16" t="s">
        <v>21</v>
      </c>
      <c r="D800" s="16" t="s">
        <v>23</v>
      </c>
      <c r="E800" s="16" t="s">
        <v>514</v>
      </c>
      <c r="F800" s="16"/>
      <c r="G800" s="36">
        <f aca="true" t="shared" si="375" ref="G800:L800">G801+G803</f>
        <v>4188.82</v>
      </c>
      <c r="H800" s="36">
        <f t="shared" si="375"/>
        <v>4188.82</v>
      </c>
      <c r="I800" s="36">
        <f t="shared" si="375"/>
        <v>4188.8</v>
      </c>
      <c r="J800" s="37">
        <f t="shared" si="375"/>
        <v>4299.7</v>
      </c>
      <c r="K800" s="37">
        <f t="shared" si="375"/>
        <v>4299.7</v>
      </c>
      <c r="L800" s="36">
        <f t="shared" si="375"/>
        <v>4188.82</v>
      </c>
      <c r="M800" s="178"/>
    </row>
    <row r="801" spans="1:13" ht="94.5">
      <c r="A801" s="18" t="s">
        <v>80</v>
      </c>
      <c r="B801" s="29">
        <v>910</v>
      </c>
      <c r="C801" s="16" t="s">
        <v>21</v>
      </c>
      <c r="D801" s="16" t="s">
        <v>23</v>
      </c>
      <c r="E801" s="16" t="s">
        <v>514</v>
      </c>
      <c r="F801" s="16" t="s">
        <v>81</v>
      </c>
      <c r="G801" s="36">
        <f aca="true" t="shared" si="376" ref="G801:L801">G802+G803</f>
        <v>4188.82</v>
      </c>
      <c r="H801" s="36">
        <f t="shared" si="376"/>
        <v>4188.82</v>
      </c>
      <c r="I801" s="36">
        <f t="shared" si="376"/>
        <v>4188.8</v>
      </c>
      <c r="J801" s="37">
        <f t="shared" si="376"/>
        <v>4299.7</v>
      </c>
      <c r="K801" s="37">
        <f t="shared" si="376"/>
        <v>4299.7</v>
      </c>
      <c r="L801" s="36">
        <f t="shared" si="376"/>
        <v>4188.82</v>
      </c>
      <c r="M801" s="178"/>
    </row>
    <row r="802" spans="1:13" ht="31.5">
      <c r="A802" s="18" t="s">
        <v>82</v>
      </c>
      <c r="B802" s="29">
        <v>910</v>
      </c>
      <c r="C802" s="16" t="s">
        <v>21</v>
      </c>
      <c r="D802" s="16" t="s">
        <v>23</v>
      </c>
      <c r="E802" s="16" t="s">
        <v>514</v>
      </c>
      <c r="F802" s="16" t="s">
        <v>83</v>
      </c>
      <c r="G802" s="17">
        <v>4188.82</v>
      </c>
      <c r="H802" s="17">
        <f>G802</f>
        <v>4188.82</v>
      </c>
      <c r="I802" s="17">
        <v>4188.8</v>
      </c>
      <c r="J802" s="39">
        <v>4299.7</v>
      </c>
      <c r="K802" s="39">
        <v>4299.7</v>
      </c>
      <c r="L802" s="17">
        <f>G802</f>
        <v>4188.82</v>
      </c>
      <c r="M802" s="179"/>
    </row>
    <row r="803" spans="1:13" ht="47.25" hidden="1">
      <c r="A803" s="18" t="s">
        <v>147</v>
      </c>
      <c r="B803" s="29">
        <v>910</v>
      </c>
      <c r="C803" s="16" t="s">
        <v>21</v>
      </c>
      <c r="D803" s="16" t="s">
        <v>23</v>
      </c>
      <c r="E803" s="16" t="s">
        <v>514</v>
      </c>
      <c r="F803" s="16" t="s">
        <v>85</v>
      </c>
      <c r="G803" s="36">
        <f aca="true" t="shared" si="377" ref="G803:L803">G804</f>
        <v>0</v>
      </c>
      <c r="H803" s="36">
        <f t="shared" si="377"/>
        <v>0</v>
      </c>
      <c r="I803" s="36">
        <f t="shared" si="377"/>
        <v>0</v>
      </c>
      <c r="J803" s="37">
        <f t="shared" si="377"/>
        <v>0</v>
      </c>
      <c r="K803" s="37">
        <f t="shared" si="377"/>
        <v>0</v>
      </c>
      <c r="L803" s="36">
        <f t="shared" si="377"/>
        <v>0</v>
      </c>
      <c r="M803" s="36"/>
    </row>
    <row r="804" spans="1:13" ht="47.25" hidden="1">
      <c r="A804" s="18" t="s">
        <v>86</v>
      </c>
      <c r="B804" s="29">
        <v>910</v>
      </c>
      <c r="C804" s="16" t="s">
        <v>21</v>
      </c>
      <c r="D804" s="16" t="s">
        <v>23</v>
      </c>
      <c r="E804" s="16" t="s">
        <v>514</v>
      </c>
      <c r="F804" s="16" t="s">
        <v>87</v>
      </c>
      <c r="G804" s="36">
        <v>0</v>
      </c>
      <c r="H804" s="36">
        <f>G804</f>
        <v>0</v>
      </c>
      <c r="I804" s="36"/>
      <c r="J804" s="37"/>
      <c r="K804" s="37"/>
      <c r="L804" s="36"/>
      <c r="M804" s="36"/>
    </row>
    <row r="805" spans="1:13" ht="78.75">
      <c r="A805" s="35" t="s">
        <v>24</v>
      </c>
      <c r="B805" s="20">
        <v>910</v>
      </c>
      <c r="C805" s="13" t="s">
        <v>21</v>
      </c>
      <c r="D805" s="13" t="s">
        <v>25</v>
      </c>
      <c r="E805" s="13"/>
      <c r="F805" s="13"/>
      <c r="G805" s="36">
        <f aca="true" t="shared" si="378" ref="G805:L807">G806</f>
        <v>1142.1</v>
      </c>
      <c r="H805" s="36">
        <f t="shared" si="378"/>
        <v>1142.1</v>
      </c>
      <c r="I805" s="33">
        <f t="shared" si="378"/>
        <v>1138.7</v>
      </c>
      <c r="J805" s="34">
        <f t="shared" si="378"/>
        <v>1145.9</v>
      </c>
      <c r="K805" s="34">
        <f t="shared" si="378"/>
        <v>1145.9</v>
      </c>
      <c r="L805" s="33">
        <f t="shared" si="378"/>
        <v>1138.7</v>
      </c>
      <c r="M805" s="174" t="s">
        <v>515</v>
      </c>
    </row>
    <row r="806" spans="1:13" ht="15.75">
      <c r="A806" s="18" t="s">
        <v>73</v>
      </c>
      <c r="B806" s="29">
        <v>910</v>
      </c>
      <c r="C806" s="16" t="s">
        <v>21</v>
      </c>
      <c r="D806" s="16" t="s">
        <v>25</v>
      </c>
      <c r="E806" s="16" t="s">
        <v>74</v>
      </c>
      <c r="F806" s="13"/>
      <c r="G806" s="36">
        <f t="shared" si="378"/>
        <v>1142.1</v>
      </c>
      <c r="H806" s="36">
        <f t="shared" si="378"/>
        <v>1142.1</v>
      </c>
      <c r="I806" s="36">
        <f t="shared" si="378"/>
        <v>1138.7</v>
      </c>
      <c r="J806" s="37">
        <f t="shared" si="378"/>
        <v>1145.9</v>
      </c>
      <c r="K806" s="37">
        <f t="shared" si="378"/>
        <v>1145.9</v>
      </c>
      <c r="L806" s="36">
        <f t="shared" si="378"/>
        <v>1138.7</v>
      </c>
      <c r="M806" s="175"/>
    </row>
    <row r="807" spans="1:13" ht="31.5">
      <c r="A807" s="18" t="s">
        <v>75</v>
      </c>
      <c r="B807" s="29">
        <v>910</v>
      </c>
      <c r="C807" s="16" t="s">
        <v>21</v>
      </c>
      <c r="D807" s="16" t="s">
        <v>25</v>
      </c>
      <c r="E807" s="16" t="s">
        <v>76</v>
      </c>
      <c r="F807" s="13"/>
      <c r="G807" s="36">
        <f t="shared" si="378"/>
        <v>1142.1</v>
      </c>
      <c r="H807" s="36">
        <f t="shared" si="378"/>
        <v>1142.1</v>
      </c>
      <c r="I807" s="36">
        <f t="shared" si="378"/>
        <v>1138.7</v>
      </c>
      <c r="J807" s="37">
        <f t="shared" si="378"/>
        <v>1145.9</v>
      </c>
      <c r="K807" s="37">
        <f t="shared" si="378"/>
        <v>1145.9</v>
      </c>
      <c r="L807" s="36">
        <f t="shared" si="378"/>
        <v>1138.7</v>
      </c>
      <c r="M807" s="175"/>
    </row>
    <row r="808" spans="1:13" ht="47.25">
      <c r="A808" s="18" t="s">
        <v>516</v>
      </c>
      <c r="B808" s="29">
        <v>910</v>
      </c>
      <c r="C808" s="16" t="s">
        <v>21</v>
      </c>
      <c r="D808" s="16" t="s">
        <v>25</v>
      </c>
      <c r="E808" s="16" t="s">
        <v>517</v>
      </c>
      <c r="F808" s="16"/>
      <c r="G808" s="36">
        <f aca="true" t="shared" si="379" ref="G808:L808">G809+G811+G813</f>
        <v>1142.1</v>
      </c>
      <c r="H808" s="36">
        <f t="shared" si="379"/>
        <v>1142.1</v>
      </c>
      <c r="I808" s="36">
        <f t="shared" si="379"/>
        <v>1138.7</v>
      </c>
      <c r="J808" s="37">
        <f t="shared" si="379"/>
        <v>1145.9</v>
      </c>
      <c r="K808" s="37">
        <f t="shared" si="379"/>
        <v>1145.9</v>
      </c>
      <c r="L808" s="36">
        <f t="shared" si="379"/>
        <v>1138.7</v>
      </c>
      <c r="M808" s="175"/>
    </row>
    <row r="809" spans="1:13" ht="94.5">
      <c r="A809" s="18" t="s">
        <v>80</v>
      </c>
      <c r="B809" s="29">
        <v>910</v>
      </c>
      <c r="C809" s="16" t="s">
        <v>21</v>
      </c>
      <c r="D809" s="16" t="s">
        <v>25</v>
      </c>
      <c r="E809" s="16" t="s">
        <v>517</v>
      </c>
      <c r="F809" s="16" t="s">
        <v>81</v>
      </c>
      <c r="G809" s="36">
        <f aca="true" t="shared" si="380" ref="G809:L809">G810</f>
        <v>1007.1</v>
      </c>
      <c r="H809" s="36">
        <f t="shared" si="380"/>
        <v>1007.1</v>
      </c>
      <c r="I809" s="36">
        <f t="shared" si="380"/>
        <v>1003.7</v>
      </c>
      <c r="J809" s="37">
        <f t="shared" si="380"/>
        <v>1003.7</v>
      </c>
      <c r="K809" s="37">
        <f t="shared" si="380"/>
        <v>1003.7</v>
      </c>
      <c r="L809" s="36">
        <f t="shared" si="380"/>
        <v>1003.7</v>
      </c>
      <c r="M809" s="175"/>
    </row>
    <row r="810" spans="1:13" ht="31.5">
      <c r="A810" s="18" t="s">
        <v>82</v>
      </c>
      <c r="B810" s="29">
        <v>910</v>
      </c>
      <c r="C810" s="16" t="s">
        <v>21</v>
      </c>
      <c r="D810" s="16" t="s">
        <v>25</v>
      </c>
      <c r="E810" s="16" t="s">
        <v>517</v>
      </c>
      <c r="F810" s="16" t="s">
        <v>83</v>
      </c>
      <c r="G810" s="36">
        <v>1007.1</v>
      </c>
      <c r="H810" s="36">
        <f>G810</f>
        <v>1007.1</v>
      </c>
      <c r="I810" s="36">
        <v>1003.7</v>
      </c>
      <c r="J810" s="37">
        <v>1003.7</v>
      </c>
      <c r="K810" s="37">
        <v>1003.7</v>
      </c>
      <c r="L810" s="36">
        <f>I810</f>
        <v>1003.7</v>
      </c>
      <c r="M810" s="175"/>
    </row>
    <row r="811" spans="1:13" ht="47.25">
      <c r="A811" s="18" t="s">
        <v>147</v>
      </c>
      <c r="B811" s="29">
        <v>910</v>
      </c>
      <c r="C811" s="16" t="s">
        <v>21</v>
      </c>
      <c r="D811" s="16" t="s">
        <v>25</v>
      </c>
      <c r="E811" s="16" t="s">
        <v>517</v>
      </c>
      <c r="F811" s="16" t="s">
        <v>85</v>
      </c>
      <c r="G811" s="36">
        <f aca="true" t="shared" si="381" ref="G811:L811">G812</f>
        <v>135</v>
      </c>
      <c r="H811" s="36">
        <f t="shared" si="381"/>
        <v>135</v>
      </c>
      <c r="I811" s="36">
        <f t="shared" si="381"/>
        <v>135</v>
      </c>
      <c r="J811" s="37">
        <f t="shared" si="381"/>
        <v>142.2</v>
      </c>
      <c r="K811" s="37">
        <f t="shared" si="381"/>
        <v>142.2</v>
      </c>
      <c r="L811" s="36">
        <f t="shared" si="381"/>
        <v>135</v>
      </c>
      <c r="M811" s="175"/>
    </row>
    <row r="812" spans="1:13" ht="47.25">
      <c r="A812" s="18" t="s">
        <v>86</v>
      </c>
      <c r="B812" s="29">
        <v>910</v>
      </c>
      <c r="C812" s="16" t="s">
        <v>21</v>
      </c>
      <c r="D812" s="16" t="s">
        <v>25</v>
      </c>
      <c r="E812" s="16" t="s">
        <v>517</v>
      </c>
      <c r="F812" s="16" t="s">
        <v>87</v>
      </c>
      <c r="G812" s="36">
        <v>135</v>
      </c>
      <c r="H812" s="36">
        <f>G812</f>
        <v>135</v>
      </c>
      <c r="I812" s="36">
        <v>135</v>
      </c>
      <c r="J812" s="37">
        <v>142.2</v>
      </c>
      <c r="K812" s="37">
        <v>142.2</v>
      </c>
      <c r="L812" s="36">
        <f>G812</f>
        <v>135</v>
      </c>
      <c r="M812" s="175"/>
    </row>
    <row r="813" spans="1:13" ht="15.75" hidden="1">
      <c r="A813" s="18" t="s">
        <v>88</v>
      </c>
      <c r="B813" s="29">
        <v>910</v>
      </c>
      <c r="C813" s="16" t="s">
        <v>21</v>
      </c>
      <c r="D813" s="16" t="s">
        <v>25</v>
      </c>
      <c r="E813" s="16" t="s">
        <v>517</v>
      </c>
      <c r="F813" s="16" t="s">
        <v>97</v>
      </c>
      <c r="G813" s="36">
        <f aca="true" t="shared" si="382" ref="G813:L813">G814</f>
        <v>0</v>
      </c>
      <c r="H813" s="36">
        <f t="shared" si="382"/>
        <v>0</v>
      </c>
      <c r="I813" s="36">
        <f t="shared" si="382"/>
        <v>0</v>
      </c>
      <c r="J813" s="37">
        <f t="shared" si="382"/>
        <v>0</v>
      </c>
      <c r="K813" s="37">
        <f t="shared" si="382"/>
        <v>0</v>
      </c>
      <c r="L813" s="36">
        <f t="shared" si="382"/>
        <v>0</v>
      </c>
      <c r="M813" s="175"/>
    </row>
    <row r="814" spans="1:13" ht="15.75" hidden="1">
      <c r="A814" s="18" t="s">
        <v>502</v>
      </c>
      <c r="B814" s="29">
        <v>910</v>
      </c>
      <c r="C814" s="16" t="s">
        <v>21</v>
      </c>
      <c r="D814" s="16" t="s">
        <v>25</v>
      </c>
      <c r="E814" s="16" t="s">
        <v>517</v>
      </c>
      <c r="F814" s="16" t="s">
        <v>91</v>
      </c>
      <c r="G814" s="36">
        <v>0</v>
      </c>
      <c r="H814" s="36">
        <v>0</v>
      </c>
      <c r="I814" s="36">
        <v>0</v>
      </c>
      <c r="J814" s="37">
        <v>0</v>
      </c>
      <c r="K814" s="37">
        <v>0</v>
      </c>
      <c r="L814" s="36">
        <v>0</v>
      </c>
      <c r="M814" s="176"/>
    </row>
    <row r="815" spans="1:13" ht="63">
      <c r="A815" s="35" t="s">
        <v>28</v>
      </c>
      <c r="B815" s="20">
        <v>910</v>
      </c>
      <c r="C815" s="13" t="s">
        <v>21</v>
      </c>
      <c r="D815" s="13" t="s">
        <v>29</v>
      </c>
      <c r="E815" s="13"/>
      <c r="F815" s="16"/>
      <c r="G815" s="33">
        <f aca="true" t="shared" si="383" ref="G815:L817">G816</f>
        <v>1682.4799999999998</v>
      </c>
      <c r="H815" s="33">
        <f t="shared" si="383"/>
        <v>1682.4799999999998</v>
      </c>
      <c r="I815" s="33">
        <f t="shared" si="383"/>
        <v>1682.5</v>
      </c>
      <c r="J815" s="34">
        <f t="shared" si="383"/>
        <v>1794.5</v>
      </c>
      <c r="K815" s="34">
        <f t="shared" si="383"/>
        <v>1794.5</v>
      </c>
      <c r="L815" s="33">
        <f t="shared" si="383"/>
        <v>1682.4799999999998</v>
      </c>
      <c r="M815" s="174" t="s">
        <v>518</v>
      </c>
    </row>
    <row r="816" spans="1:13" ht="15.75">
      <c r="A816" s="18" t="s">
        <v>73</v>
      </c>
      <c r="B816" s="29">
        <v>910</v>
      </c>
      <c r="C816" s="16" t="s">
        <v>21</v>
      </c>
      <c r="D816" s="16" t="s">
        <v>29</v>
      </c>
      <c r="E816" s="16" t="s">
        <v>74</v>
      </c>
      <c r="F816" s="16"/>
      <c r="G816" s="36">
        <f t="shared" si="383"/>
        <v>1682.4799999999998</v>
      </c>
      <c r="H816" s="36">
        <f t="shared" si="383"/>
        <v>1682.4799999999998</v>
      </c>
      <c r="I816" s="36">
        <f t="shared" si="383"/>
        <v>1682.5</v>
      </c>
      <c r="J816" s="37">
        <f t="shared" si="383"/>
        <v>1794.5</v>
      </c>
      <c r="K816" s="37">
        <f t="shared" si="383"/>
        <v>1794.5</v>
      </c>
      <c r="L816" s="36">
        <f t="shared" si="383"/>
        <v>1682.4799999999998</v>
      </c>
      <c r="M816" s="175"/>
    </row>
    <row r="817" spans="1:13" ht="31.5">
      <c r="A817" s="18" t="s">
        <v>75</v>
      </c>
      <c r="B817" s="29">
        <v>910</v>
      </c>
      <c r="C817" s="16" t="s">
        <v>21</v>
      </c>
      <c r="D817" s="16" t="s">
        <v>29</v>
      </c>
      <c r="E817" s="16" t="s">
        <v>76</v>
      </c>
      <c r="F817" s="16"/>
      <c r="G817" s="36">
        <f t="shared" si="383"/>
        <v>1682.4799999999998</v>
      </c>
      <c r="H817" s="36">
        <f t="shared" si="383"/>
        <v>1682.4799999999998</v>
      </c>
      <c r="I817" s="36">
        <f t="shared" si="383"/>
        <v>1682.5</v>
      </c>
      <c r="J817" s="37">
        <f t="shared" si="383"/>
        <v>1794.5</v>
      </c>
      <c r="K817" s="37">
        <f t="shared" si="383"/>
        <v>1794.5</v>
      </c>
      <c r="L817" s="36">
        <f t="shared" si="383"/>
        <v>1682.4799999999998</v>
      </c>
      <c r="M817" s="175"/>
    </row>
    <row r="818" spans="1:13" ht="31.5">
      <c r="A818" s="18" t="s">
        <v>77</v>
      </c>
      <c r="B818" s="29">
        <v>910</v>
      </c>
      <c r="C818" s="16" t="s">
        <v>21</v>
      </c>
      <c r="D818" s="16" t="s">
        <v>29</v>
      </c>
      <c r="E818" s="16" t="s">
        <v>78</v>
      </c>
      <c r="F818" s="16"/>
      <c r="G818" s="36">
        <f aca="true" t="shared" si="384" ref="G818:L818">G819+G821</f>
        <v>1682.4799999999998</v>
      </c>
      <c r="H818" s="36">
        <f t="shared" si="384"/>
        <v>1682.4799999999998</v>
      </c>
      <c r="I818" s="36">
        <f t="shared" si="384"/>
        <v>1682.5</v>
      </c>
      <c r="J818" s="37">
        <f t="shared" si="384"/>
        <v>1794.5</v>
      </c>
      <c r="K818" s="37">
        <f t="shared" si="384"/>
        <v>1794.5</v>
      </c>
      <c r="L818" s="36">
        <f t="shared" si="384"/>
        <v>1682.4799999999998</v>
      </c>
      <c r="M818" s="175"/>
    </row>
    <row r="819" spans="1:13" ht="94.5">
      <c r="A819" s="18" t="s">
        <v>80</v>
      </c>
      <c r="B819" s="29">
        <v>910</v>
      </c>
      <c r="C819" s="16" t="s">
        <v>21</v>
      </c>
      <c r="D819" s="16" t="s">
        <v>29</v>
      </c>
      <c r="E819" s="16" t="s">
        <v>78</v>
      </c>
      <c r="F819" s="16" t="s">
        <v>81</v>
      </c>
      <c r="G819" s="36">
        <f aca="true" t="shared" si="385" ref="G819:L819">G820</f>
        <v>1664.1799999999998</v>
      </c>
      <c r="H819" s="36">
        <f t="shared" si="385"/>
        <v>1664.1799999999998</v>
      </c>
      <c r="I819" s="36">
        <f t="shared" si="385"/>
        <v>1664.2</v>
      </c>
      <c r="J819" s="37">
        <f t="shared" si="385"/>
        <v>1756.2</v>
      </c>
      <c r="K819" s="37">
        <f t="shared" si="385"/>
        <v>1756.2</v>
      </c>
      <c r="L819" s="36">
        <f t="shared" si="385"/>
        <v>1664.1799999999998</v>
      </c>
      <c r="M819" s="175"/>
    </row>
    <row r="820" spans="1:13" ht="31.5">
      <c r="A820" s="18" t="s">
        <v>82</v>
      </c>
      <c r="B820" s="29">
        <v>910</v>
      </c>
      <c r="C820" s="16" t="s">
        <v>21</v>
      </c>
      <c r="D820" s="16" t="s">
        <v>29</v>
      </c>
      <c r="E820" s="16" t="s">
        <v>78</v>
      </c>
      <c r="F820" s="16" t="s">
        <v>83</v>
      </c>
      <c r="G820" s="17">
        <f>1669.58-5.4</f>
        <v>1664.1799999999998</v>
      </c>
      <c r="H820" s="17">
        <f>G820</f>
        <v>1664.1799999999998</v>
      </c>
      <c r="I820" s="17">
        <v>1664.2</v>
      </c>
      <c r="J820" s="39">
        <v>1756.2</v>
      </c>
      <c r="K820" s="39">
        <v>1756.2</v>
      </c>
      <c r="L820" s="17">
        <f>G820</f>
        <v>1664.1799999999998</v>
      </c>
      <c r="M820" s="175"/>
    </row>
    <row r="821" spans="1:13" ht="47.25">
      <c r="A821" s="18" t="s">
        <v>147</v>
      </c>
      <c r="B821" s="29">
        <v>910</v>
      </c>
      <c r="C821" s="16" t="s">
        <v>21</v>
      </c>
      <c r="D821" s="16" t="s">
        <v>29</v>
      </c>
      <c r="E821" s="16" t="s">
        <v>78</v>
      </c>
      <c r="F821" s="16" t="s">
        <v>85</v>
      </c>
      <c r="G821" s="36">
        <f aca="true" t="shared" si="386" ref="G821:L821">G822</f>
        <v>18.3</v>
      </c>
      <c r="H821" s="36">
        <f t="shared" si="386"/>
        <v>18.3</v>
      </c>
      <c r="I821" s="36">
        <f t="shared" si="386"/>
        <v>18.3</v>
      </c>
      <c r="J821" s="37">
        <f t="shared" si="386"/>
        <v>38.3</v>
      </c>
      <c r="K821" s="37">
        <f t="shared" si="386"/>
        <v>38.3</v>
      </c>
      <c r="L821" s="36">
        <f t="shared" si="386"/>
        <v>18.3</v>
      </c>
      <c r="M821" s="175"/>
    </row>
    <row r="822" spans="1:13" ht="47.25">
      <c r="A822" s="18" t="s">
        <v>86</v>
      </c>
      <c r="B822" s="29">
        <v>910</v>
      </c>
      <c r="C822" s="16" t="s">
        <v>21</v>
      </c>
      <c r="D822" s="16" t="s">
        <v>29</v>
      </c>
      <c r="E822" s="16" t="s">
        <v>78</v>
      </c>
      <c r="F822" s="16" t="s">
        <v>87</v>
      </c>
      <c r="G822" s="36">
        <f>12.9+5.4</f>
        <v>18.3</v>
      </c>
      <c r="H822" s="36">
        <f>G822</f>
        <v>18.3</v>
      </c>
      <c r="I822" s="36">
        <v>18.3</v>
      </c>
      <c r="J822" s="37">
        <v>38.3</v>
      </c>
      <c r="K822" s="37">
        <v>38.3</v>
      </c>
      <c r="L822" s="36">
        <f>G822</f>
        <v>18.3</v>
      </c>
      <c r="M822" s="176"/>
    </row>
    <row r="823" spans="1:13" ht="31.5">
      <c r="A823" s="35" t="s">
        <v>519</v>
      </c>
      <c r="B823" s="20">
        <v>913</v>
      </c>
      <c r="C823" s="13"/>
      <c r="D823" s="13"/>
      <c r="E823" s="13"/>
      <c r="F823" s="13"/>
      <c r="G823" s="33">
        <f aca="true" t="shared" si="387" ref="G823:L827">G824</f>
        <v>6280</v>
      </c>
      <c r="H823" s="33">
        <f t="shared" si="387"/>
        <v>6280</v>
      </c>
      <c r="I823" s="33">
        <f t="shared" si="387"/>
        <v>6280</v>
      </c>
      <c r="J823" s="34">
        <f t="shared" si="387"/>
        <v>7534.84</v>
      </c>
      <c r="K823" s="34">
        <f t="shared" si="387"/>
        <v>7556.4400000000005</v>
      </c>
      <c r="L823" s="33">
        <f t="shared" si="387"/>
        <v>6280</v>
      </c>
      <c r="M823" s="33"/>
    </row>
    <row r="824" spans="1:13" ht="15.75">
      <c r="A824" s="35" t="s">
        <v>8</v>
      </c>
      <c r="B824" s="20">
        <v>913</v>
      </c>
      <c r="C824" s="13" t="s">
        <v>43</v>
      </c>
      <c r="D824" s="16"/>
      <c r="E824" s="16"/>
      <c r="F824" s="16"/>
      <c r="G824" s="36">
        <f t="shared" si="387"/>
        <v>6280</v>
      </c>
      <c r="H824" s="36">
        <f t="shared" si="387"/>
        <v>6280</v>
      </c>
      <c r="I824" s="36">
        <f t="shared" si="387"/>
        <v>6280</v>
      </c>
      <c r="J824" s="37">
        <f t="shared" si="387"/>
        <v>7534.84</v>
      </c>
      <c r="K824" s="37">
        <f t="shared" si="387"/>
        <v>7556.4400000000005</v>
      </c>
      <c r="L824" s="36">
        <f t="shared" si="387"/>
        <v>6280</v>
      </c>
      <c r="M824" s="174" t="s">
        <v>520</v>
      </c>
    </row>
    <row r="825" spans="1:13" ht="15.75">
      <c r="A825" s="35" t="s">
        <v>62</v>
      </c>
      <c r="B825" s="20">
        <v>913</v>
      </c>
      <c r="C825" s="13" t="s">
        <v>43</v>
      </c>
      <c r="D825" s="13" t="s">
        <v>23</v>
      </c>
      <c r="E825" s="13"/>
      <c r="F825" s="13"/>
      <c r="G825" s="36">
        <f t="shared" si="387"/>
        <v>6280</v>
      </c>
      <c r="H825" s="36">
        <f t="shared" si="387"/>
        <v>6280</v>
      </c>
      <c r="I825" s="36">
        <f t="shared" si="387"/>
        <v>6280</v>
      </c>
      <c r="J825" s="37">
        <f t="shared" si="387"/>
        <v>7534.84</v>
      </c>
      <c r="K825" s="37">
        <f t="shared" si="387"/>
        <v>7556.4400000000005</v>
      </c>
      <c r="L825" s="36">
        <f t="shared" si="387"/>
        <v>6280</v>
      </c>
      <c r="M825" s="175"/>
    </row>
    <row r="826" spans="1:13" ht="15.75">
      <c r="A826" s="18" t="s">
        <v>73</v>
      </c>
      <c r="B826" s="29">
        <v>913</v>
      </c>
      <c r="C826" s="16" t="s">
        <v>43</v>
      </c>
      <c r="D826" s="16" t="s">
        <v>23</v>
      </c>
      <c r="E826" s="16" t="s">
        <v>74</v>
      </c>
      <c r="F826" s="16"/>
      <c r="G826" s="36">
        <f>G827</f>
        <v>6280</v>
      </c>
      <c r="H826" s="36">
        <f t="shared" si="387"/>
        <v>6280</v>
      </c>
      <c r="I826" s="36">
        <f t="shared" si="387"/>
        <v>6280</v>
      </c>
      <c r="J826" s="37">
        <f t="shared" si="387"/>
        <v>7534.84</v>
      </c>
      <c r="K826" s="37">
        <f t="shared" si="387"/>
        <v>7556.4400000000005</v>
      </c>
      <c r="L826" s="36">
        <f t="shared" si="387"/>
        <v>6280</v>
      </c>
      <c r="M826" s="175"/>
    </row>
    <row r="827" spans="1:13" ht="31.5">
      <c r="A827" s="18" t="s">
        <v>521</v>
      </c>
      <c r="B827" s="29">
        <v>913</v>
      </c>
      <c r="C827" s="16" t="s">
        <v>43</v>
      </c>
      <c r="D827" s="16" t="s">
        <v>23</v>
      </c>
      <c r="E827" s="16" t="s">
        <v>522</v>
      </c>
      <c r="F827" s="16"/>
      <c r="G827" s="36">
        <f>G828</f>
        <v>6280</v>
      </c>
      <c r="H827" s="36">
        <f t="shared" si="387"/>
        <v>6280</v>
      </c>
      <c r="I827" s="36">
        <f t="shared" si="387"/>
        <v>6280</v>
      </c>
      <c r="J827" s="37">
        <f t="shared" si="387"/>
        <v>7534.84</v>
      </c>
      <c r="K827" s="37">
        <f t="shared" si="387"/>
        <v>7556.4400000000005</v>
      </c>
      <c r="L827" s="36">
        <f t="shared" si="387"/>
        <v>6280</v>
      </c>
      <c r="M827" s="175"/>
    </row>
    <row r="828" spans="1:13" ht="31.5">
      <c r="A828" s="18" t="s">
        <v>247</v>
      </c>
      <c r="B828" s="29">
        <v>913</v>
      </c>
      <c r="C828" s="16" t="s">
        <v>43</v>
      </c>
      <c r="D828" s="16" t="s">
        <v>23</v>
      </c>
      <c r="E828" s="16" t="s">
        <v>523</v>
      </c>
      <c r="F828" s="16"/>
      <c r="G828" s="36">
        <f aca="true" t="shared" si="388" ref="G828:L828">G829+G831+G833</f>
        <v>6280</v>
      </c>
      <c r="H828" s="36">
        <f t="shared" si="388"/>
        <v>6280</v>
      </c>
      <c r="I828" s="36">
        <f t="shared" si="388"/>
        <v>6280</v>
      </c>
      <c r="J828" s="37">
        <f t="shared" si="388"/>
        <v>7534.84</v>
      </c>
      <c r="K828" s="37">
        <f t="shared" si="388"/>
        <v>7556.4400000000005</v>
      </c>
      <c r="L828" s="36">
        <f t="shared" si="388"/>
        <v>6280</v>
      </c>
      <c r="M828" s="175"/>
    </row>
    <row r="829" spans="1:13" ht="94.5">
      <c r="A829" s="18" t="s">
        <v>80</v>
      </c>
      <c r="B829" s="29">
        <v>913</v>
      </c>
      <c r="C829" s="16" t="s">
        <v>43</v>
      </c>
      <c r="D829" s="16" t="s">
        <v>23</v>
      </c>
      <c r="E829" s="16" t="s">
        <v>523</v>
      </c>
      <c r="F829" s="16" t="s">
        <v>81</v>
      </c>
      <c r="G829" s="36">
        <f aca="true" t="shared" si="389" ref="G829:L829">G830</f>
        <v>5371.7</v>
      </c>
      <c r="H829" s="36">
        <f t="shared" si="389"/>
        <v>5371.7</v>
      </c>
      <c r="I829" s="36">
        <f t="shared" si="389"/>
        <v>5371.7</v>
      </c>
      <c r="J829" s="37">
        <f t="shared" si="389"/>
        <v>6071.5</v>
      </c>
      <c r="K829" s="37">
        <f t="shared" si="389"/>
        <v>6071.5</v>
      </c>
      <c r="L829" s="36">
        <f t="shared" si="389"/>
        <v>5371.7</v>
      </c>
      <c r="M829" s="175"/>
    </row>
    <row r="830" spans="1:13" ht="31.5">
      <c r="A830" s="18" t="s">
        <v>250</v>
      </c>
      <c r="B830" s="29">
        <v>913</v>
      </c>
      <c r="C830" s="16" t="s">
        <v>43</v>
      </c>
      <c r="D830" s="16" t="s">
        <v>23</v>
      </c>
      <c r="E830" s="16" t="s">
        <v>523</v>
      </c>
      <c r="F830" s="16" t="s">
        <v>251</v>
      </c>
      <c r="G830" s="17">
        <v>5371.7</v>
      </c>
      <c r="H830" s="17">
        <f>G830</f>
        <v>5371.7</v>
      </c>
      <c r="I830" s="17">
        <v>5371.7</v>
      </c>
      <c r="J830" s="39">
        <v>6071.5</v>
      </c>
      <c r="K830" s="39">
        <v>6071.5</v>
      </c>
      <c r="L830" s="17">
        <f>G830</f>
        <v>5371.7</v>
      </c>
      <c r="M830" s="175"/>
    </row>
    <row r="831" spans="1:13" ht="31.5">
      <c r="A831" s="18" t="s">
        <v>84</v>
      </c>
      <c r="B831" s="29">
        <v>913</v>
      </c>
      <c r="C831" s="16" t="s">
        <v>43</v>
      </c>
      <c r="D831" s="16" t="s">
        <v>23</v>
      </c>
      <c r="E831" s="16" t="s">
        <v>523</v>
      </c>
      <c r="F831" s="16" t="s">
        <v>85</v>
      </c>
      <c r="G831" s="36">
        <f aca="true" t="shared" si="390" ref="G831:L831">G832</f>
        <v>898.3</v>
      </c>
      <c r="H831" s="36">
        <f t="shared" si="390"/>
        <v>898.3</v>
      </c>
      <c r="I831" s="36">
        <f t="shared" si="390"/>
        <v>898.3</v>
      </c>
      <c r="J831" s="37">
        <f t="shared" si="390"/>
        <v>1453.34</v>
      </c>
      <c r="K831" s="37">
        <f t="shared" si="390"/>
        <v>1474.94</v>
      </c>
      <c r="L831" s="36">
        <f t="shared" si="390"/>
        <v>898.3</v>
      </c>
      <c r="M831" s="175"/>
    </row>
    <row r="832" spans="1:13" ht="47.25">
      <c r="A832" s="18" t="s">
        <v>86</v>
      </c>
      <c r="B832" s="29">
        <v>913</v>
      </c>
      <c r="C832" s="16" t="s">
        <v>43</v>
      </c>
      <c r="D832" s="16" t="s">
        <v>23</v>
      </c>
      <c r="E832" s="16" t="s">
        <v>523</v>
      </c>
      <c r="F832" s="16" t="s">
        <v>87</v>
      </c>
      <c r="G832" s="17">
        <v>898.3</v>
      </c>
      <c r="H832" s="17">
        <f>G832</f>
        <v>898.3</v>
      </c>
      <c r="I832" s="17">
        <v>898.3</v>
      </c>
      <c r="J832" s="39">
        <f>1436.74+16.6</f>
        <v>1453.34</v>
      </c>
      <c r="K832" s="39">
        <f>1436.74+38.2</f>
        <v>1474.94</v>
      </c>
      <c r="L832" s="17">
        <f>G832</f>
        <v>898.3</v>
      </c>
      <c r="M832" s="175"/>
    </row>
    <row r="833" spans="1:13" ht="15.75">
      <c r="A833" s="18" t="s">
        <v>88</v>
      </c>
      <c r="B833" s="29">
        <v>913</v>
      </c>
      <c r="C833" s="16" t="s">
        <v>43</v>
      </c>
      <c r="D833" s="16" t="s">
        <v>23</v>
      </c>
      <c r="E833" s="16" t="s">
        <v>523</v>
      </c>
      <c r="F833" s="16" t="s">
        <v>97</v>
      </c>
      <c r="G833" s="36">
        <f aca="true" t="shared" si="391" ref="G833:L833">G834</f>
        <v>10</v>
      </c>
      <c r="H833" s="36">
        <f t="shared" si="391"/>
        <v>10</v>
      </c>
      <c r="I833" s="36">
        <f t="shared" si="391"/>
        <v>10</v>
      </c>
      <c r="J833" s="37">
        <f t="shared" si="391"/>
        <v>10</v>
      </c>
      <c r="K833" s="37">
        <f t="shared" si="391"/>
        <v>10</v>
      </c>
      <c r="L833" s="36">
        <f t="shared" si="391"/>
        <v>10</v>
      </c>
      <c r="M833" s="175"/>
    </row>
    <row r="834" spans="1:13" ht="15.75">
      <c r="A834" s="18" t="s">
        <v>90</v>
      </c>
      <c r="B834" s="29">
        <v>913</v>
      </c>
      <c r="C834" s="16" t="s">
        <v>43</v>
      </c>
      <c r="D834" s="16" t="s">
        <v>23</v>
      </c>
      <c r="E834" s="16" t="s">
        <v>523</v>
      </c>
      <c r="F834" s="16" t="s">
        <v>91</v>
      </c>
      <c r="G834" s="36">
        <v>10</v>
      </c>
      <c r="H834" s="36">
        <f>G834</f>
        <v>10</v>
      </c>
      <c r="I834" s="36">
        <v>10</v>
      </c>
      <c r="J834" s="37">
        <v>10</v>
      </c>
      <c r="K834" s="37">
        <v>10</v>
      </c>
      <c r="L834" s="36">
        <f>I834</f>
        <v>10</v>
      </c>
      <c r="M834" s="176"/>
    </row>
    <row r="835" spans="1:14" ht="18.75">
      <c r="A835" s="68" t="s">
        <v>524</v>
      </c>
      <c r="B835" s="68"/>
      <c r="C835" s="13"/>
      <c r="D835" s="13"/>
      <c r="E835" s="13"/>
      <c r="F835" s="13"/>
      <c r="G835" s="69">
        <f aca="true" t="shared" si="392" ref="G835:L835">G10+G28+G202+G425+G461+G622+G690+G795+G823</f>
        <v>609686.59</v>
      </c>
      <c r="H835" s="69">
        <f t="shared" si="392"/>
        <v>609686.59</v>
      </c>
      <c r="I835" s="69">
        <f t="shared" si="392"/>
        <v>577074.89</v>
      </c>
      <c r="J835" s="70" t="e">
        <f t="shared" si="392"/>
        <v>#REF!</v>
      </c>
      <c r="K835" s="70" t="e">
        <f t="shared" si="392"/>
        <v>#REF!</v>
      </c>
      <c r="L835" s="69" t="e">
        <f t="shared" si="392"/>
        <v>#REF!</v>
      </c>
      <c r="M835" s="69"/>
      <c r="N835" s="88"/>
    </row>
    <row r="836" spans="1:13" ht="12.75">
      <c r="A836" s="71"/>
      <c r="B836" s="71"/>
      <c r="C836" s="71"/>
      <c r="D836" s="71"/>
      <c r="E836" s="71"/>
      <c r="F836" s="71"/>
      <c r="G836" s="24"/>
      <c r="H836" s="25"/>
      <c r="I836" s="25"/>
      <c r="J836" s="25"/>
      <c r="K836" s="25"/>
      <c r="L836" s="25"/>
      <c r="M836" s="25"/>
    </row>
    <row r="837" spans="1:13" ht="18.75" hidden="1">
      <c r="A837" s="71"/>
      <c r="B837" s="71"/>
      <c r="C837" s="72"/>
      <c r="D837" s="72"/>
      <c r="E837" s="72"/>
      <c r="F837" s="73" t="s">
        <v>525</v>
      </c>
      <c r="G837" s="74">
        <f aca="true" t="shared" si="393" ref="G837:L837">G835-G838</f>
        <v>392210.89</v>
      </c>
      <c r="H837" s="74">
        <f t="shared" si="393"/>
        <v>392210.89</v>
      </c>
      <c r="I837" s="74">
        <f t="shared" si="393"/>
        <v>383111.79000000004</v>
      </c>
      <c r="J837" s="74" t="e">
        <f t="shared" si="393"/>
        <v>#REF!</v>
      </c>
      <c r="K837" s="74" t="e">
        <f t="shared" si="393"/>
        <v>#REF!</v>
      </c>
      <c r="L837" s="74" t="e">
        <f t="shared" si="393"/>
        <v>#REF!</v>
      </c>
      <c r="M837" s="25"/>
    </row>
    <row r="838" spans="1:13" ht="18.75" hidden="1">
      <c r="A838" s="71"/>
      <c r="B838" s="71"/>
      <c r="C838" s="72"/>
      <c r="D838" s="72"/>
      <c r="E838" s="72"/>
      <c r="F838" s="73" t="s">
        <v>526</v>
      </c>
      <c r="G838" s="74">
        <f aca="true" t="shared" si="394" ref="G838:L838">G83+G162+G168+G190+G196+G236+G248+G317+G407+G446+G457+G490+G560+G598+G643+G713+G736+G755</f>
        <v>217475.69999999998</v>
      </c>
      <c r="H838" s="74">
        <f t="shared" si="394"/>
        <v>217475.69999999998</v>
      </c>
      <c r="I838" s="74">
        <f t="shared" si="394"/>
        <v>193963.09999999998</v>
      </c>
      <c r="J838" s="74">
        <f t="shared" si="394"/>
        <v>193963.09999999998</v>
      </c>
      <c r="K838" s="74">
        <f t="shared" si="394"/>
        <v>193963.09999999998</v>
      </c>
      <c r="L838" s="74">
        <f t="shared" si="394"/>
        <v>193963.09999999998</v>
      </c>
      <c r="M838" s="25"/>
    </row>
    <row r="839" spans="1:13" ht="15" hidden="1">
      <c r="A839" s="71"/>
      <c r="B839" s="71"/>
      <c r="C839" s="72"/>
      <c r="D839" s="75"/>
      <c r="E839" s="75"/>
      <c r="F839" s="75"/>
      <c r="G839" s="75"/>
      <c r="H839" s="76"/>
      <c r="I839" s="77"/>
      <c r="J839" s="77"/>
      <c r="K839" s="77"/>
      <c r="L839" s="76"/>
      <c r="M839" s="25"/>
    </row>
    <row r="840" spans="1:13" ht="15" hidden="1">
      <c r="A840" s="71"/>
      <c r="B840" s="71"/>
      <c r="C840" s="72"/>
      <c r="D840" s="75"/>
      <c r="E840" s="75"/>
      <c r="F840" s="75"/>
      <c r="G840" s="91"/>
      <c r="H840" s="76"/>
      <c r="I840" s="76"/>
      <c r="J840" s="76"/>
      <c r="K840" s="76"/>
      <c r="L840" s="76"/>
      <c r="M840" s="25"/>
    </row>
    <row r="841" spans="1:13" ht="15" hidden="1">
      <c r="A841" s="71"/>
      <c r="B841" s="71"/>
      <c r="C841" s="78">
        <v>1</v>
      </c>
      <c r="D841" s="75"/>
      <c r="E841" s="75"/>
      <c r="F841" s="75"/>
      <c r="G841" s="75"/>
      <c r="H841" s="76"/>
      <c r="I841" s="77">
        <f>I11+I29+I426+I462+I796</f>
        <v>101909.7</v>
      </c>
      <c r="J841" s="77">
        <f>J11+J29+J426+J462+J796</f>
        <v>101840.37</v>
      </c>
      <c r="K841" s="77">
        <f>K11+K29+K426+K462+K796</f>
        <v>102439.58</v>
      </c>
      <c r="L841" s="76"/>
      <c r="M841" s="25"/>
    </row>
    <row r="842" spans="1:13" ht="15" hidden="1">
      <c r="A842" s="71"/>
      <c r="B842" s="71"/>
      <c r="C842" s="78">
        <v>2</v>
      </c>
      <c r="D842" s="75"/>
      <c r="E842" s="75"/>
      <c r="F842" s="75"/>
      <c r="G842" s="75"/>
      <c r="H842" s="76"/>
      <c r="I842" s="77">
        <f>I129</f>
        <v>0</v>
      </c>
      <c r="J842" s="77">
        <f>J129</f>
        <v>22.3</v>
      </c>
      <c r="K842" s="77">
        <f>K129</f>
        <v>22.3</v>
      </c>
      <c r="L842" s="76"/>
      <c r="M842" s="25"/>
    </row>
    <row r="843" spans="1:13" ht="15" hidden="1">
      <c r="A843" s="71"/>
      <c r="B843" s="71"/>
      <c r="C843" s="78">
        <v>3</v>
      </c>
      <c r="D843" s="75"/>
      <c r="E843" s="75"/>
      <c r="F843" s="75"/>
      <c r="G843" s="75"/>
      <c r="H843" s="76"/>
      <c r="I843" s="77">
        <f>I691+I141</f>
        <v>6749.4</v>
      </c>
      <c r="J843" s="77">
        <f>J691+J141</f>
        <v>9613.9</v>
      </c>
      <c r="K843" s="77">
        <f>K691+K141</f>
        <v>9613.9</v>
      </c>
      <c r="L843" s="77"/>
      <c r="M843" s="25"/>
    </row>
    <row r="844" spans="1:13" ht="15" hidden="1">
      <c r="A844" s="71"/>
      <c r="B844" s="71"/>
      <c r="C844" s="78">
        <v>4</v>
      </c>
      <c r="D844" s="75"/>
      <c r="E844" s="75"/>
      <c r="F844" s="75"/>
      <c r="G844" s="75"/>
      <c r="H844" s="76"/>
      <c r="I844" s="79">
        <f>I159+I698</f>
        <v>19736.6</v>
      </c>
      <c r="J844" s="79">
        <f>J159+J698</f>
        <v>31304.5</v>
      </c>
      <c r="K844" s="79">
        <f>K159+K698</f>
        <v>31304.5</v>
      </c>
      <c r="L844" s="76"/>
      <c r="M844" s="25"/>
    </row>
    <row r="845" spans="1:13" ht="15" hidden="1">
      <c r="A845" s="71"/>
      <c r="B845" s="71"/>
      <c r="C845" s="78">
        <v>5</v>
      </c>
      <c r="D845" s="75"/>
      <c r="E845" s="75"/>
      <c r="F845" s="75"/>
      <c r="G845" s="75"/>
      <c r="H845" s="76"/>
      <c r="I845" s="79">
        <f>I710+I443</f>
        <v>40660.79</v>
      </c>
      <c r="J845" s="79" t="e">
        <f>J710+J443</f>
        <v>#REF!</v>
      </c>
      <c r="K845" s="79" t="e">
        <f>K710+K443</f>
        <v>#REF!</v>
      </c>
      <c r="L845" s="76"/>
      <c r="M845" s="25"/>
    </row>
    <row r="846" spans="1:13" ht="15" hidden="1">
      <c r="A846" s="71"/>
      <c r="B846" s="71"/>
      <c r="C846" s="78">
        <v>7</v>
      </c>
      <c r="D846" s="75"/>
      <c r="E846" s="75"/>
      <c r="F846" s="75"/>
      <c r="G846" s="75"/>
      <c r="H846" s="76"/>
      <c r="I846" s="79">
        <f>I623+I469+I210</f>
        <v>298449.80000000005</v>
      </c>
      <c r="J846" s="79">
        <f>J623+J469+J210</f>
        <v>344244.8</v>
      </c>
      <c r="K846" s="79">
        <f>K623+K469+K210</f>
        <v>348339.89999999997</v>
      </c>
      <c r="L846" s="76"/>
      <c r="M846" s="25"/>
    </row>
    <row r="847" spans="1:13" ht="15" hidden="1">
      <c r="A847" s="71"/>
      <c r="B847" s="71"/>
      <c r="C847" s="78">
        <v>8</v>
      </c>
      <c r="D847" s="75"/>
      <c r="E847" s="75"/>
      <c r="F847" s="75"/>
      <c r="G847" s="75"/>
      <c r="H847" s="76"/>
      <c r="I847" s="79">
        <f>I252</f>
        <v>62850.8</v>
      </c>
      <c r="J847" s="79">
        <f>J252</f>
        <v>115870.1</v>
      </c>
      <c r="K847" s="79">
        <f>K252</f>
        <v>117274.8</v>
      </c>
      <c r="L847" s="76"/>
      <c r="M847" s="25"/>
    </row>
    <row r="848" spans="1:13" ht="15" hidden="1">
      <c r="A848" s="71"/>
      <c r="B848" s="71"/>
      <c r="C848" s="78">
        <v>10</v>
      </c>
      <c r="D848" s="75"/>
      <c r="E848" s="75"/>
      <c r="F848" s="75"/>
      <c r="G848" s="75"/>
      <c r="H848" s="76"/>
      <c r="I848" s="79">
        <f>I788+I455+I354+I177</f>
        <v>17294.1</v>
      </c>
      <c r="J848" s="79">
        <f>J788+J455+J354+J177</f>
        <v>19014.2</v>
      </c>
      <c r="K848" s="79">
        <f>K788+K455+K354+K177</f>
        <v>19109.2</v>
      </c>
      <c r="L848" s="76"/>
      <c r="M848" s="25"/>
    </row>
    <row r="849" spans="1:13" ht="15" hidden="1">
      <c r="A849" s="71"/>
      <c r="B849" s="71"/>
      <c r="C849" s="78">
        <v>11</v>
      </c>
      <c r="D849" s="75"/>
      <c r="E849" s="75"/>
      <c r="F849" s="75"/>
      <c r="G849" s="75"/>
      <c r="H849" s="76"/>
      <c r="I849" s="77">
        <f>I653</f>
        <v>23143.7</v>
      </c>
      <c r="J849" s="77">
        <f>J653</f>
        <v>37645.2</v>
      </c>
      <c r="K849" s="77">
        <f>K653</f>
        <v>44172.1</v>
      </c>
      <c r="L849" s="77"/>
      <c r="M849" s="25"/>
    </row>
    <row r="850" spans="1:13" ht="15" hidden="1">
      <c r="A850" s="71"/>
      <c r="B850" s="71"/>
      <c r="C850" s="78">
        <v>12</v>
      </c>
      <c r="D850" s="75"/>
      <c r="E850" s="75"/>
      <c r="F850" s="75"/>
      <c r="G850" s="75"/>
      <c r="H850" s="76"/>
      <c r="I850" s="79">
        <f>I824</f>
        <v>6280</v>
      </c>
      <c r="J850" s="79">
        <f>J824</f>
        <v>7534.84</v>
      </c>
      <c r="K850" s="79">
        <f>K824</f>
        <v>7556.4400000000005</v>
      </c>
      <c r="L850" s="76"/>
      <c r="M850" s="25"/>
    </row>
    <row r="851" spans="1:13" ht="15.75" hidden="1">
      <c r="A851" s="71"/>
      <c r="B851" s="71"/>
      <c r="C851" s="80"/>
      <c r="D851" s="75"/>
      <c r="E851" s="75"/>
      <c r="F851" s="75"/>
      <c r="G851" s="75"/>
      <c r="H851" s="76"/>
      <c r="I851" s="81">
        <f>SUM(I841:I850)</f>
        <v>577074.89</v>
      </c>
      <c r="J851" s="81" t="e">
        <f>SUM(J841:J850)</f>
        <v>#REF!</v>
      </c>
      <c r="K851" s="81" t="e">
        <f>SUM(K841:K850)</f>
        <v>#REF!</v>
      </c>
      <c r="L851" s="76"/>
      <c r="M851" s="25"/>
    </row>
    <row r="852" ht="12.75" hidden="1"/>
    <row r="853" spans="4:9" ht="12.75" hidden="1">
      <c r="D853" t="s">
        <v>883</v>
      </c>
      <c r="E853">
        <v>50</v>
      </c>
      <c r="I853" s="88">
        <f>I706</f>
        <v>15124.1</v>
      </c>
    </row>
    <row r="854" spans="5:9" ht="12.75" hidden="1">
      <c r="E854">
        <v>51</v>
      </c>
      <c r="I854" s="88">
        <f>I356</f>
        <v>3539.9</v>
      </c>
    </row>
    <row r="855" spans="5:9" ht="12.75" hidden="1">
      <c r="E855">
        <v>52</v>
      </c>
      <c r="I855" s="88">
        <f>I471+I510+I592</f>
        <v>71878.8</v>
      </c>
    </row>
    <row r="856" spans="5:9" ht="12.75" hidden="1">
      <c r="E856">
        <v>53</v>
      </c>
      <c r="I856" s="88">
        <f>I55</f>
        <v>100</v>
      </c>
    </row>
    <row r="857" spans="5:9" ht="12.75" hidden="1">
      <c r="E857">
        <v>54</v>
      </c>
      <c r="I857" s="88">
        <f>I59</f>
        <v>654</v>
      </c>
    </row>
    <row r="858" spans="5:9" ht="12.75" hidden="1">
      <c r="E858">
        <v>55</v>
      </c>
      <c r="I858" s="88">
        <f>I185</f>
        <v>10</v>
      </c>
    </row>
    <row r="859" spans="5:9" ht="12.75" hidden="1">
      <c r="E859">
        <v>56</v>
      </c>
      <c r="I859" s="88">
        <f>I65</f>
        <v>80</v>
      </c>
    </row>
    <row r="860" spans="5:9" ht="12.75" hidden="1">
      <c r="E860">
        <v>57</v>
      </c>
      <c r="I860" s="88">
        <f>I670+I655+I625</f>
        <v>24473</v>
      </c>
    </row>
    <row r="861" spans="5:9" ht="12.75" hidden="1">
      <c r="E861">
        <v>58</v>
      </c>
      <c r="I861" s="88">
        <f>I254+I212</f>
        <v>58781.9</v>
      </c>
    </row>
    <row r="862" spans="5:9" ht="12.75" hidden="1">
      <c r="E862">
        <v>59</v>
      </c>
      <c r="I862" s="88">
        <f>I312</f>
        <v>200</v>
      </c>
    </row>
    <row r="863" spans="5:9" ht="12.75" hidden="1">
      <c r="E863">
        <v>60</v>
      </c>
      <c r="I863" s="88">
        <f>I748</f>
        <v>12284.199999999999</v>
      </c>
    </row>
    <row r="864" spans="5:9" ht="12.75" hidden="1">
      <c r="E864">
        <v>61</v>
      </c>
      <c r="I864" s="88">
        <f>'Пр.№6 ведомственная'!I78</f>
        <v>100</v>
      </c>
    </row>
    <row r="865" ht="12.75" hidden="1">
      <c r="E865">
        <v>62</v>
      </c>
    </row>
    <row r="866" ht="12.75" hidden="1">
      <c r="E866">
        <v>63</v>
      </c>
    </row>
    <row r="867" ht="12.75" hidden="1">
      <c r="I867" s="88">
        <f>SUM(I853:I865)</f>
        <v>187225.90000000002</v>
      </c>
    </row>
  </sheetData>
  <sheetProtection/>
  <mergeCells count="81">
    <mergeCell ref="M15:M21"/>
    <mergeCell ref="G7:H7"/>
    <mergeCell ref="A4:K4"/>
    <mergeCell ref="A5:K5"/>
    <mergeCell ref="M22:M27"/>
    <mergeCell ref="M32:M39"/>
    <mergeCell ref="A6:I6"/>
    <mergeCell ref="M40:M42"/>
    <mergeCell ref="M43:M48"/>
    <mergeCell ref="M50:M53"/>
    <mergeCell ref="M85:M88"/>
    <mergeCell ref="M113:M115"/>
    <mergeCell ref="M116:M118"/>
    <mergeCell ref="M119:M123"/>
    <mergeCell ref="M124:M128"/>
    <mergeCell ref="M138:M140"/>
    <mergeCell ref="M145:M147"/>
    <mergeCell ref="M148:M150"/>
    <mergeCell ref="M151:M155"/>
    <mergeCell ref="M156:M158"/>
    <mergeCell ref="M177:M183"/>
    <mergeCell ref="M214:M216"/>
    <mergeCell ref="M217:M234"/>
    <mergeCell ref="M256:M258"/>
    <mergeCell ref="M259:M273"/>
    <mergeCell ref="M274:M280"/>
    <mergeCell ref="M282:M284"/>
    <mergeCell ref="M285:M289"/>
    <mergeCell ref="M290:M304"/>
    <mergeCell ref="M305:M311"/>
    <mergeCell ref="M341:M343"/>
    <mergeCell ref="M347:M353"/>
    <mergeCell ref="M388:M390"/>
    <mergeCell ref="M391:M393"/>
    <mergeCell ref="M394:M396"/>
    <mergeCell ref="M397:M399"/>
    <mergeCell ref="M408:M410"/>
    <mergeCell ref="M419:M420"/>
    <mergeCell ref="M422:M424"/>
    <mergeCell ref="M429:M436"/>
    <mergeCell ref="M440:M442"/>
    <mergeCell ref="M452:M454"/>
    <mergeCell ref="M464:M468"/>
    <mergeCell ref="M472:M475"/>
    <mergeCell ref="M476:M488"/>
    <mergeCell ref="M512:M514"/>
    <mergeCell ref="M515:M517"/>
    <mergeCell ref="M519:M521"/>
    <mergeCell ref="M522:M524"/>
    <mergeCell ref="M525:M527"/>
    <mergeCell ref="M528:M530"/>
    <mergeCell ref="M531:M545"/>
    <mergeCell ref="M547:M549"/>
    <mergeCell ref="M550:M558"/>
    <mergeCell ref="M593:M596"/>
    <mergeCell ref="M605:M610"/>
    <mergeCell ref="M612:M618"/>
    <mergeCell ref="M619:M621"/>
    <mergeCell ref="M627:M629"/>
    <mergeCell ref="M630:M641"/>
    <mergeCell ref="M657:M659"/>
    <mergeCell ref="M660:M668"/>
    <mergeCell ref="M671:M674"/>
    <mergeCell ref="M677:M681"/>
    <mergeCell ref="M683:M689"/>
    <mergeCell ref="M785:M787"/>
    <mergeCell ref="M791:M794"/>
    <mergeCell ref="M693:M697"/>
    <mergeCell ref="M702:M704"/>
    <mergeCell ref="M706:M709"/>
    <mergeCell ref="M727:M729"/>
    <mergeCell ref="M730:M732"/>
    <mergeCell ref="M748:M753"/>
    <mergeCell ref="M797:M802"/>
    <mergeCell ref="M805:M814"/>
    <mergeCell ref="M815:M822"/>
    <mergeCell ref="M824:M834"/>
    <mergeCell ref="M763:M765"/>
    <mergeCell ref="M766:M768"/>
    <mergeCell ref="M772:M778"/>
    <mergeCell ref="M780:M784"/>
  </mergeCells>
  <printOptions/>
  <pageMargins left="0.3937007874015748" right="0.3937007874015748" top="1.1811023622047245" bottom="0.3937007874015748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8"/>
  <sheetViews>
    <sheetView tabSelected="1" view="pageBreakPreview" zoomScale="60" zoomScalePageLayoutView="0" workbookViewId="0" topLeftCell="A1">
      <selection activeCell="A5" sqref="A5:G5"/>
    </sheetView>
  </sheetViews>
  <sheetFormatPr defaultColWidth="9.140625" defaultRowHeight="12.75"/>
  <cols>
    <col min="1" max="1" width="43.140625" style="0" customWidth="1"/>
    <col min="2" max="2" width="15.28125" style="0" customWidth="1"/>
    <col min="3" max="3" width="7.28125" style="0" customWidth="1"/>
    <col min="5" max="5" width="11.57421875" style="0" customWidth="1"/>
    <col min="6" max="6" width="8.28125" style="0" customWidth="1"/>
    <col min="7" max="7" width="20.140625" style="0" customWidth="1"/>
  </cols>
  <sheetData>
    <row r="1" spans="1:7" ht="18.75">
      <c r="A1" s="94"/>
      <c r="B1" s="94"/>
      <c r="C1" s="94"/>
      <c r="D1" s="94"/>
      <c r="F1" s="248" t="s">
        <v>907</v>
      </c>
      <c r="G1" s="94"/>
    </row>
    <row r="2" spans="1:7" ht="18.75">
      <c r="A2" s="94"/>
      <c r="B2" s="94"/>
      <c r="C2" s="94"/>
      <c r="D2" s="94"/>
      <c r="F2" s="248" t="s">
        <v>740</v>
      </c>
      <c r="G2" s="94"/>
    </row>
    <row r="3" spans="1:7" ht="18.75">
      <c r="A3" s="94"/>
      <c r="B3" s="94"/>
      <c r="C3" s="94"/>
      <c r="D3" s="94"/>
      <c r="F3" s="248" t="s">
        <v>969</v>
      </c>
      <c r="G3" s="94"/>
    </row>
    <row r="4" spans="1:7" ht="15.75">
      <c r="A4" s="94"/>
      <c r="B4" s="94"/>
      <c r="C4" s="94"/>
      <c r="D4" s="94"/>
      <c r="E4" s="94"/>
      <c r="F4" s="114"/>
      <c r="G4" s="4"/>
    </row>
    <row r="5" spans="1:7" ht="47.25" customHeight="1">
      <c r="A5" s="194" t="s">
        <v>972</v>
      </c>
      <c r="B5" s="194"/>
      <c r="C5" s="194"/>
      <c r="D5" s="194"/>
      <c r="E5" s="194"/>
      <c r="F5" s="194"/>
      <c r="G5" s="194"/>
    </row>
    <row r="6" spans="1:7" ht="16.5">
      <c r="A6" s="119"/>
      <c r="B6" s="119"/>
      <c r="C6" s="119"/>
      <c r="D6" s="119"/>
      <c r="E6" s="119"/>
      <c r="F6" s="119"/>
      <c r="G6" s="119"/>
    </row>
    <row r="7" spans="1:7" ht="15.75">
      <c r="A7" s="114"/>
      <c r="B7" s="114"/>
      <c r="C7" s="114"/>
      <c r="D7" s="114"/>
      <c r="E7" s="120"/>
      <c r="F7" s="120"/>
      <c r="G7" s="138" t="s">
        <v>10</v>
      </c>
    </row>
    <row r="8" spans="1:7" ht="31.5">
      <c r="A8" s="11" t="s">
        <v>741</v>
      </c>
      <c r="B8" s="11" t="s">
        <v>842</v>
      </c>
      <c r="C8" s="11" t="s">
        <v>843</v>
      </c>
      <c r="D8" s="11" t="s">
        <v>844</v>
      </c>
      <c r="E8" s="11" t="s">
        <v>845</v>
      </c>
      <c r="F8" s="11" t="s">
        <v>846</v>
      </c>
      <c r="G8" s="6" t="s">
        <v>64</v>
      </c>
    </row>
    <row r="9" spans="1:7" ht="63">
      <c r="A9" s="107" t="s">
        <v>847</v>
      </c>
      <c r="B9" s="105" t="s">
        <v>476</v>
      </c>
      <c r="C9" s="105"/>
      <c r="D9" s="105"/>
      <c r="E9" s="105"/>
      <c r="F9" s="105"/>
      <c r="G9" s="98">
        <f>G12</f>
        <v>15124.1</v>
      </c>
    </row>
    <row r="10" spans="1:7" ht="15.75">
      <c r="A10" s="9" t="s">
        <v>4</v>
      </c>
      <c r="B10" s="8" t="s">
        <v>476</v>
      </c>
      <c r="C10" s="8" t="s">
        <v>27</v>
      </c>
      <c r="D10" s="8"/>
      <c r="E10" s="8"/>
      <c r="F10" s="8"/>
      <c r="G10" s="93">
        <f>G11</f>
        <v>15124.1</v>
      </c>
    </row>
    <row r="11" spans="1:7" ht="15.75">
      <c r="A11" s="9" t="s">
        <v>41</v>
      </c>
      <c r="B11" s="8" t="s">
        <v>476</v>
      </c>
      <c r="C11" s="8" t="s">
        <v>27</v>
      </c>
      <c r="D11" s="8" t="s">
        <v>36</v>
      </c>
      <c r="E11" s="8"/>
      <c r="F11" s="8"/>
      <c r="G11" s="93">
        <f>G12</f>
        <v>15124.1</v>
      </c>
    </row>
    <row r="12" spans="1:7" ht="31.5">
      <c r="A12" s="9" t="s">
        <v>109</v>
      </c>
      <c r="B12" s="8" t="s">
        <v>848</v>
      </c>
      <c r="C12" s="8" t="s">
        <v>27</v>
      </c>
      <c r="D12" s="8" t="s">
        <v>36</v>
      </c>
      <c r="E12" s="8"/>
      <c r="F12" s="8"/>
      <c r="G12" s="93">
        <f>G13</f>
        <v>15124.1</v>
      </c>
    </row>
    <row r="13" spans="1:7" ht="31.5">
      <c r="A13" s="9" t="s">
        <v>84</v>
      </c>
      <c r="B13" s="8" t="s">
        <v>848</v>
      </c>
      <c r="C13" s="8" t="s">
        <v>27</v>
      </c>
      <c r="D13" s="8" t="s">
        <v>36</v>
      </c>
      <c r="E13" s="8" t="s">
        <v>85</v>
      </c>
      <c r="F13" s="8"/>
      <c r="G13" s="93">
        <f>G14</f>
        <v>15124.1</v>
      </c>
    </row>
    <row r="14" spans="1:7" ht="47.25">
      <c r="A14" s="9" t="s">
        <v>86</v>
      </c>
      <c r="B14" s="8" t="s">
        <v>848</v>
      </c>
      <c r="C14" s="8" t="s">
        <v>27</v>
      </c>
      <c r="D14" s="8" t="s">
        <v>36</v>
      </c>
      <c r="E14" s="8" t="s">
        <v>87</v>
      </c>
      <c r="F14" s="8"/>
      <c r="G14" s="93">
        <f>'Пр.№6 ведомственная'!I709</f>
        <v>15124.1</v>
      </c>
    </row>
    <row r="15" spans="1:7" ht="47.25">
      <c r="A15" s="7" t="s">
        <v>849</v>
      </c>
      <c r="B15" s="8" t="s">
        <v>848</v>
      </c>
      <c r="C15" s="8" t="s">
        <v>27</v>
      </c>
      <c r="D15" s="8" t="s">
        <v>36</v>
      </c>
      <c r="E15" s="8"/>
      <c r="F15" s="8" t="s">
        <v>850</v>
      </c>
      <c r="G15" s="93">
        <f>G12</f>
        <v>15124.1</v>
      </c>
    </row>
    <row r="16" spans="1:7" ht="63">
      <c r="A16" s="107" t="s">
        <v>283</v>
      </c>
      <c r="B16" s="105" t="s">
        <v>284</v>
      </c>
      <c r="C16" s="105"/>
      <c r="D16" s="105"/>
      <c r="E16" s="105"/>
      <c r="F16" s="105"/>
      <c r="G16" s="111">
        <f>G17+G30+G38+G46+G57+G65+G73+G97</f>
        <v>3539.9</v>
      </c>
    </row>
    <row r="17" spans="1:7" ht="31.5">
      <c r="A17" s="107" t="s">
        <v>851</v>
      </c>
      <c r="B17" s="105" t="s">
        <v>286</v>
      </c>
      <c r="C17" s="105"/>
      <c r="D17" s="105"/>
      <c r="E17" s="105"/>
      <c r="F17" s="105"/>
      <c r="G17" s="111">
        <f>G18</f>
        <v>829.9</v>
      </c>
    </row>
    <row r="18" spans="1:7" ht="15.75">
      <c r="A18" s="7" t="s">
        <v>9</v>
      </c>
      <c r="B18" s="8" t="s">
        <v>286</v>
      </c>
      <c r="C18" s="8" t="s">
        <v>55</v>
      </c>
      <c r="D18" s="8"/>
      <c r="E18" s="8"/>
      <c r="F18" s="8"/>
      <c r="G18" s="92">
        <f>G19</f>
        <v>829.9</v>
      </c>
    </row>
    <row r="19" spans="1:7" ht="15.75">
      <c r="A19" s="7" t="s">
        <v>57</v>
      </c>
      <c r="B19" s="8" t="s">
        <v>286</v>
      </c>
      <c r="C19" s="8" t="s">
        <v>55</v>
      </c>
      <c r="D19" s="8" t="s">
        <v>25</v>
      </c>
      <c r="E19" s="8"/>
      <c r="F19" s="8"/>
      <c r="G19" s="92">
        <f>G20</f>
        <v>829.9</v>
      </c>
    </row>
    <row r="20" spans="1:7" ht="31.5">
      <c r="A20" s="9" t="s">
        <v>109</v>
      </c>
      <c r="B20" s="8" t="s">
        <v>852</v>
      </c>
      <c r="C20" s="8" t="s">
        <v>55</v>
      </c>
      <c r="D20" s="8" t="s">
        <v>25</v>
      </c>
      <c r="E20" s="8"/>
      <c r="F20" s="8"/>
      <c r="G20" s="92">
        <f>G23+G26+G21</f>
        <v>829.9</v>
      </c>
    </row>
    <row r="21" spans="1:7" ht="94.5" hidden="1">
      <c r="A21" s="18" t="s">
        <v>80</v>
      </c>
      <c r="B21" s="8" t="s">
        <v>852</v>
      </c>
      <c r="C21" s="8" t="s">
        <v>55</v>
      </c>
      <c r="D21" s="8" t="s">
        <v>25</v>
      </c>
      <c r="E21" s="8" t="s">
        <v>81</v>
      </c>
      <c r="F21" s="8"/>
      <c r="G21" s="92">
        <f>G22</f>
        <v>160.5</v>
      </c>
    </row>
    <row r="22" spans="1:7" ht="47.25" hidden="1">
      <c r="A22" s="18" t="s">
        <v>82</v>
      </c>
      <c r="B22" s="8" t="s">
        <v>852</v>
      </c>
      <c r="C22" s="8" t="s">
        <v>55</v>
      </c>
      <c r="D22" s="8" t="s">
        <v>25</v>
      </c>
      <c r="E22" s="8" t="s">
        <v>83</v>
      </c>
      <c r="F22" s="8"/>
      <c r="G22" s="92">
        <f>'Пр.№6 ведомственная'!I360</f>
        <v>160.5</v>
      </c>
    </row>
    <row r="23" spans="1:7" ht="31.5">
      <c r="A23" s="9" t="s">
        <v>84</v>
      </c>
      <c r="B23" s="8" t="s">
        <v>852</v>
      </c>
      <c r="C23" s="8" t="s">
        <v>55</v>
      </c>
      <c r="D23" s="8" t="s">
        <v>25</v>
      </c>
      <c r="E23" s="8" t="s">
        <v>85</v>
      </c>
      <c r="F23" s="8"/>
      <c r="G23" s="92">
        <f>G24</f>
        <v>669.4</v>
      </c>
    </row>
    <row r="24" spans="1:7" ht="47.25">
      <c r="A24" s="9" t="s">
        <v>86</v>
      </c>
      <c r="B24" s="8" t="s">
        <v>852</v>
      </c>
      <c r="C24" s="8" t="s">
        <v>55</v>
      </c>
      <c r="D24" s="8" t="s">
        <v>25</v>
      </c>
      <c r="E24" s="8" t="s">
        <v>87</v>
      </c>
      <c r="F24" s="8"/>
      <c r="G24" s="93">
        <f>'Пр.№6 ведомственная'!I362</f>
        <v>669.4</v>
      </c>
    </row>
    <row r="25" spans="1:7" ht="47.25" hidden="1">
      <c r="A25" s="9" t="s">
        <v>750</v>
      </c>
      <c r="B25" s="8" t="s">
        <v>852</v>
      </c>
      <c r="C25" s="8" t="s">
        <v>55</v>
      </c>
      <c r="D25" s="8" t="s">
        <v>25</v>
      </c>
      <c r="E25" s="8" t="s">
        <v>751</v>
      </c>
      <c r="F25" s="8"/>
      <c r="G25" s="92"/>
    </row>
    <row r="26" spans="1:7" ht="31.5" hidden="1">
      <c r="A26" s="9" t="s">
        <v>191</v>
      </c>
      <c r="B26" s="8" t="s">
        <v>852</v>
      </c>
      <c r="C26" s="8" t="s">
        <v>55</v>
      </c>
      <c r="D26" s="8" t="s">
        <v>25</v>
      </c>
      <c r="E26" s="8" t="s">
        <v>192</v>
      </c>
      <c r="F26" s="8"/>
      <c r="G26" s="92">
        <f>G27</f>
        <v>0</v>
      </c>
    </row>
    <row r="27" spans="1:7" ht="31.5" hidden="1">
      <c r="A27" s="9" t="s">
        <v>288</v>
      </c>
      <c r="B27" s="8" t="s">
        <v>852</v>
      </c>
      <c r="C27" s="8" t="s">
        <v>55</v>
      </c>
      <c r="D27" s="8" t="s">
        <v>25</v>
      </c>
      <c r="E27" s="8" t="s">
        <v>289</v>
      </c>
      <c r="F27" s="8"/>
      <c r="G27" s="92">
        <f>'Пр.№6 ведомственная'!I364</f>
        <v>0</v>
      </c>
    </row>
    <row r="28" spans="1:7" ht="47.25" hidden="1">
      <c r="A28" s="9" t="s">
        <v>830</v>
      </c>
      <c r="B28" s="8" t="s">
        <v>852</v>
      </c>
      <c r="C28" s="8" t="s">
        <v>55</v>
      </c>
      <c r="D28" s="8" t="s">
        <v>25</v>
      </c>
      <c r="E28" s="8" t="s">
        <v>831</v>
      </c>
      <c r="F28" s="8"/>
      <c r="G28" s="92"/>
    </row>
    <row r="29" spans="1:7" ht="47.25">
      <c r="A29" s="7" t="s">
        <v>202</v>
      </c>
      <c r="B29" s="8" t="s">
        <v>852</v>
      </c>
      <c r="C29" s="8" t="s">
        <v>55</v>
      </c>
      <c r="D29" s="8" t="s">
        <v>25</v>
      </c>
      <c r="E29" s="8"/>
      <c r="F29" s="8" t="s">
        <v>853</v>
      </c>
      <c r="G29" s="93">
        <f>G20</f>
        <v>829.9</v>
      </c>
    </row>
    <row r="30" spans="1:7" ht="47.25">
      <c r="A30" s="107" t="s">
        <v>854</v>
      </c>
      <c r="B30" s="105" t="s">
        <v>292</v>
      </c>
      <c r="C30" s="105"/>
      <c r="D30" s="105"/>
      <c r="E30" s="105"/>
      <c r="F30" s="105"/>
      <c r="G30" s="111">
        <f>G33</f>
        <v>60</v>
      </c>
    </row>
    <row r="31" spans="1:7" ht="15.75">
      <c r="A31" s="7" t="s">
        <v>9</v>
      </c>
      <c r="B31" s="8" t="s">
        <v>292</v>
      </c>
      <c r="C31" s="8" t="s">
        <v>55</v>
      </c>
      <c r="D31" s="8"/>
      <c r="E31" s="8"/>
      <c r="F31" s="8"/>
      <c r="G31" s="92">
        <f>G32</f>
        <v>60</v>
      </c>
    </row>
    <row r="32" spans="1:7" ht="15.75">
      <c r="A32" s="7" t="s">
        <v>57</v>
      </c>
      <c r="B32" s="8" t="s">
        <v>292</v>
      </c>
      <c r="C32" s="8" t="s">
        <v>55</v>
      </c>
      <c r="D32" s="8" t="s">
        <v>25</v>
      </c>
      <c r="E32" s="8"/>
      <c r="F32" s="8"/>
      <c r="G32" s="92">
        <f>G33</f>
        <v>60</v>
      </c>
    </row>
    <row r="33" spans="1:7" ht="31.5">
      <c r="A33" s="18" t="s">
        <v>826</v>
      </c>
      <c r="B33" s="16" t="s">
        <v>827</v>
      </c>
      <c r="C33" s="8" t="s">
        <v>55</v>
      </c>
      <c r="D33" s="8" t="s">
        <v>25</v>
      </c>
      <c r="E33" s="8"/>
      <c r="F33" s="8"/>
      <c r="G33" s="92">
        <f>G34</f>
        <v>60</v>
      </c>
    </row>
    <row r="34" spans="1:7" ht="31.5">
      <c r="A34" s="9" t="s">
        <v>191</v>
      </c>
      <c r="B34" s="16" t="s">
        <v>827</v>
      </c>
      <c r="C34" s="8" t="s">
        <v>55</v>
      </c>
      <c r="D34" s="8" t="s">
        <v>25</v>
      </c>
      <c r="E34" s="8" t="s">
        <v>192</v>
      </c>
      <c r="F34" s="8"/>
      <c r="G34" s="92">
        <f>G35</f>
        <v>60</v>
      </c>
    </row>
    <row r="35" spans="1:7" ht="47.25">
      <c r="A35" s="9" t="s">
        <v>193</v>
      </c>
      <c r="B35" s="16" t="s">
        <v>827</v>
      </c>
      <c r="C35" s="8" t="s">
        <v>55</v>
      </c>
      <c r="D35" s="8" t="s">
        <v>25</v>
      </c>
      <c r="E35" s="8" t="s">
        <v>194</v>
      </c>
      <c r="F35" s="8"/>
      <c r="G35" s="92">
        <f>'Пр.№6 ведомственная'!I368</f>
        <v>60</v>
      </c>
    </row>
    <row r="36" spans="1:7" ht="31.5" hidden="1">
      <c r="A36" s="9" t="s">
        <v>828</v>
      </c>
      <c r="B36" s="16" t="s">
        <v>827</v>
      </c>
      <c r="C36" s="8" t="s">
        <v>55</v>
      </c>
      <c r="D36" s="8" t="s">
        <v>25</v>
      </c>
      <c r="E36" s="8" t="s">
        <v>829</v>
      </c>
      <c r="F36" s="8"/>
      <c r="G36" s="92"/>
    </row>
    <row r="37" spans="1:7" ht="47.25">
      <c r="A37" s="7" t="s">
        <v>202</v>
      </c>
      <c r="B37" s="16" t="s">
        <v>827</v>
      </c>
      <c r="C37" s="8" t="s">
        <v>55</v>
      </c>
      <c r="D37" s="8" t="s">
        <v>25</v>
      </c>
      <c r="E37" s="8"/>
      <c r="F37" s="8" t="s">
        <v>853</v>
      </c>
      <c r="G37" s="92">
        <f>G33</f>
        <v>60</v>
      </c>
    </row>
    <row r="38" spans="1:7" ht="47.25">
      <c r="A38" s="107" t="s">
        <v>855</v>
      </c>
      <c r="B38" s="105" t="s">
        <v>295</v>
      </c>
      <c r="C38" s="105"/>
      <c r="D38" s="105"/>
      <c r="E38" s="105"/>
      <c r="F38" s="105"/>
      <c r="G38" s="111">
        <f>G39</f>
        <v>420</v>
      </c>
    </row>
    <row r="39" spans="1:7" ht="15.75">
      <c r="A39" s="7" t="s">
        <v>9</v>
      </c>
      <c r="B39" s="8" t="s">
        <v>295</v>
      </c>
      <c r="C39" s="8" t="s">
        <v>55</v>
      </c>
      <c r="D39" s="8"/>
      <c r="E39" s="8"/>
      <c r="F39" s="8"/>
      <c r="G39" s="92">
        <f>G40</f>
        <v>420</v>
      </c>
    </row>
    <row r="40" spans="1:7" ht="15.75">
      <c r="A40" s="7" t="s">
        <v>57</v>
      </c>
      <c r="B40" s="8" t="s">
        <v>295</v>
      </c>
      <c r="C40" s="8" t="s">
        <v>55</v>
      </c>
      <c r="D40" s="8" t="s">
        <v>25</v>
      </c>
      <c r="E40" s="8"/>
      <c r="F40" s="8"/>
      <c r="G40" s="92">
        <f>G41</f>
        <v>420</v>
      </c>
    </row>
    <row r="41" spans="1:7" ht="31.5">
      <c r="A41" s="9" t="s">
        <v>109</v>
      </c>
      <c r="B41" s="8" t="s">
        <v>856</v>
      </c>
      <c r="C41" s="8" t="s">
        <v>55</v>
      </c>
      <c r="D41" s="8" t="s">
        <v>25</v>
      </c>
      <c r="E41" s="8"/>
      <c r="F41" s="8"/>
      <c r="G41" s="92">
        <f>G42</f>
        <v>420</v>
      </c>
    </row>
    <row r="42" spans="1:7" ht="31.5">
      <c r="A42" s="9" t="s">
        <v>191</v>
      </c>
      <c r="B42" s="8" t="s">
        <v>856</v>
      </c>
      <c r="C42" s="8" t="s">
        <v>55</v>
      </c>
      <c r="D42" s="8" t="s">
        <v>25</v>
      </c>
      <c r="E42" s="8" t="s">
        <v>192</v>
      </c>
      <c r="F42" s="8"/>
      <c r="G42" s="92">
        <f>G43</f>
        <v>420</v>
      </c>
    </row>
    <row r="43" spans="1:7" ht="31.5">
      <c r="A43" s="9" t="s">
        <v>288</v>
      </c>
      <c r="B43" s="8" t="s">
        <v>856</v>
      </c>
      <c r="C43" s="8" t="s">
        <v>55</v>
      </c>
      <c r="D43" s="8" t="s">
        <v>25</v>
      </c>
      <c r="E43" s="8" t="s">
        <v>289</v>
      </c>
      <c r="F43" s="8"/>
      <c r="G43" s="92">
        <f>'Пр.№6 ведомственная'!I372</f>
        <v>420</v>
      </c>
    </row>
    <row r="44" spans="1:7" ht="47.25" hidden="1">
      <c r="A44" s="9" t="s">
        <v>830</v>
      </c>
      <c r="B44" s="8" t="s">
        <v>856</v>
      </c>
      <c r="C44" s="8" t="s">
        <v>55</v>
      </c>
      <c r="D44" s="8" t="s">
        <v>25</v>
      </c>
      <c r="E44" s="8" t="s">
        <v>831</v>
      </c>
      <c r="F44" s="8"/>
      <c r="G44" s="92"/>
    </row>
    <row r="45" spans="1:7" ht="47.25">
      <c r="A45" s="7" t="s">
        <v>202</v>
      </c>
      <c r="B45" s="8" t="s">
        <v>856</v>
      </c>
      <c r="C45" s="8" t="s">
        <v>55</v>
      </c>
      <c r="D45" s="8" t="s">
        <v>25</v>
      </c>
      <c r="E45" s="8"/>
      <c r="F45" s="8" t="s">
        <v>853</v>
      </c>
      <c r="G45" s="92">
        <f>G41</f>
        <v>420</v>
      </c>
    </row>
    <row r="46" spans="1:7" ht="31.5">
      <c r="A46" s="107" t="s">
        <v>857</v>
      </c>
      <c r="B46" s="105" t="s">
        <v>299</v>
      </c>
      <c r="C46" s="105"/>
      <c r="D46" s="105"/>
      <c r="E46" s="105"/>
      <c r="F46" s="105"/>
      <c r="G46" s="111">
        <f>G47</f>
        <v>1600</v>
      </c>
    </row>
    <row r="47" spans="1:7" ht="15.75">
      <c r="A47" s="7" t="s">
        <v>9</v>
      </c>
      <c r="B47" s="8" t="s">
        <v>299</v>
      </c>
      <c r="C47" s="8" t="s">
        <v>55</v>
      </c>
      <c r="D47" s="8"/>
      <c r="E47" s="8"/>
      <c r="F47" s="8"/>
      <c r="G47" s="92">
        <f>G48</f>
        <v>1600</v>
      </c>
    </row>
    <row r="48" spans="1:7" ht="15.75">
      <c r="A48" s="7" t="s">
        <v>57</v>
      </c>
      <c r="B48" s="8" t="s">
        <v>299</v>
      </c>
      <c r="C48" s="8" t="s">
        <v>55</v>
      </c>
      <c r="D48" s="8" t="s">
        <v>25</v>
      </c>
      <c r="E48" s="8"/>
      <c r="F48" s="8"/>
      <c r="G48" s="92">
        <f>G49</f>
        <v>1600</v>
      </c>
    </row>
    <row r="49" spans="1:7" ht="31.5">
      <c r="A49" s="9" t="s">
        <v>109</v>
      </c>
      <c r="B49" s="8" t="s">
        <v>858</v>
      </c>
      <c r="C49" s="8" t="s">
        <v>55</v>
      </c>
      <c r="D49" s="8" t="s">
        <v>25</v>
      </c>
      <c r="E49" s="8"/>
      <c r="F49" s="8"/>
      <c r="G49" s="92">
        <f>G53+G50</f>
        <v>1600</v>
      </c>
    </row>
    <row r="50" spans="1:7" ht="31.5">
      <c r="A50" s="9" t="s">
        <v>84</v>
      </c>
      <c r="B50" s="8" t="s">
        <v>858</v>
      </c>
      <c r="C50" s="8" t="s">
        <v>55</v>
      </c>
      <c r="D50" s="8" t="s">
        <v>25</v>
      </c>
      <c r="E50" s="8" t="s">
        <v>85</v>
      </c>
      <c r="F50" s="8"/>
      <c r="G50" s="92">
        <f>G51</f>
        <v>552</v>
      </c>
    </row>
    <row r="51" spans="1:7" ht="47.25">
      <c r="A51" s="9" t="s">
        <v>86</v>
      </c>
      <c r="B51" s="8" t="s">
        <v>858</v>
      </c>
      <c r="C51" s="8" t="s">
        <v>55</v>
      </c>
      <c r="D51" s="8" t="s">
        <v>25</v>
      </c>
      <c r="E51" s="8" t="s">
        <v>87</v>
      </c>
      <c r="F51" s="8"/>
      <c r="G51" s="92">
        <f>'Пр.№6 ведомственная'!I376</f>
        <v>552</v>
      </c>
    </row>
    <row r="52" spans="1:7" ht="47.25" hidden="1">
      <c r="A52" s="9" t="s">
        <v>750</v>
      </c>
      <c r="B52" s="8" t="s">
        <v>858</v>
      </c>
      <c r="C52" s="8" t="s">
        <v>55</v>
      </c>
      <c r="D52" s="8" t="s">
        <v>25</v>
      </c>
      <c r="E52" s="8" t="s">
        <v>751</v>
      </c>
      <c r="F52" s="8"/>
      <c r="G52" s="92"/>
    </row>
    <row r="53" spans="1:7" ht="31.5">
      <c r="A53" s="9" t="s">
        <v>191</v>
      </c>
      <c r="B53" s="8" t="s">
        <v>858</v>
      </c>
      <c r="C53" s="8" t="s">
        <v>55</v>
      </c>
      <c r="D53" s="8" t="s">
        <v>25</v>
      </c>
      <c r="E53" s="8" t="s">
        <v>192</v>
      </c>
      <c r="F53" s="8"/>
      <c r="G53" s="92">
        <f>G54</f>
        <v>1048</v>
      </c>
    </row>
    <row r="54" spans="1:7" ht="31.5">
      <c r="A54" s="9" t="s">
        <v>288</v>
      </c>
      <c r="B54" s="8" t="s">
        <v>858</v>
      </c>
      <c r="C54" s="8" t="s">
        <v>55</v>
      </c>
      <c r="D54" s="8" t="s">
        <v>25</v>
      </c>
      <c r="E54" s="8" t="s">
        <v>289</v>
      </c>
      <c r="F54" s="8"/>
      <c r="G54" s="92">
        <f>'Пр.№6 ведомственная'!I378</f>
        <v>1048</v>
      </c>
    </row>
    <row r="55" spans="1:7" ht="47.25" hidden="1">
      <c r="A55" s="9" t="s">
        <v>830</v>
      </c>
      <c r="B55" s="8" t="s">
        <v>858</v>
      </c>
      <c r="C55" s="8" t="s">
        <v>55</v>
      </c>
      <c r="D55" s="8" t="s">
        <v>25</v>
      </c>
      <c r="E55" s="8" t="s">
        <v>831</v>
      </c>
      <c r="F55" s="8"/>
      <c r="G55" s="92"/>
    </row>
    <row r="56" spans="1:7" ht="47.25">
      <c r="A56" s="7" t="s">
        <v>202</v>
      </c>
      <c r="B56" s="8" t="s">
        <v>858</v>
      </c>
      <c r="C56" s="8" t="s">
        <v>55</v>
      </c>
      <c r="D56" s="8" t="s">
        <v>25</v>
      </c>
      <c r="E56" s="8"/>
      <c r="F56" s="8" t="s">
        <v>853</v>
      </c>
      <c r="G56" s="92">
        <f>G53+G50</f>
        <v>1600</v>
      </c>
    </row>
    <row r="57" spans="1:7" ht="47.25">
      <c r="A57" s="107" t="s">
        <v>859</v>
      </c>
      <c r="B57" s="105" t="s">
        <v>303</v>
      </c>
      <c r="C57" s="105"/>
      <c r="D57" s="105"/>
      <c r="E57" s="105"/>
      <c r="F57" s="105"/>
      <c r="G57" s="111">
        <f>G58</f>
        <v>400</v>
      </c>
    </row>
    <row r="58" spans="1:7" ht="15.75">
      <c r="A58" s="7" t="s">
        <v>9</v>
      </c>
      <c r="B58" s="8" t="s">
        <v>303</v>
      </c>
      <c r="C58" s="8" t="s">
        <v>55</v>
      </c>
      <c r="D58" s="8"/>
      <c r="E58" s="8"/>
      <c r="F58" s="8"/>
      <c r="G58" s="92">
        <f>G59</f>
        <v>400</v>
      </c>
    </row>
    <row r="59" spans="1:7" ht="15.75">
      <c r="A59" s="7" t="s">
        <v>57</v>
      </c>
      <c r="B59" s="8" t="s">
        <v>303</v>
      </c>
      <c r="C59" s="8" t="s">
        <v>55</v>
      </c>
      <c r="D59" s="8" t="s">
        <v>25</v>
      </c>
      <c r="E59" s="8"/>
      <c r="F59" s="8"/>
      <c r="G59" s="92">
        <f>G60</f>
        <v>400</v>
      </c>
    </row>
    <row r="60" spans="1:7" ht="31.5">
      <c r="A60" s="9" t="s">
        <v>109</v>
      </c>
      <c r="B60" s="8" t="s">
        <v>860</v>
      </c>
      <c r="C60" s="8" t="s">
        <v>55</v>
      </c>
      <c r="D60" s="8" t="s">
        <v>25</v>
      </c>
      <c r="E60" s="8"/>
      <c r="F60" s="8"/>
      <c r="G60" s="92">
        <f>G61</f>
        <v>400</v>
      </c>
    </row>
    <row r="61" spans="1:7" ht="31.5">
      <c r="A61" s="9" t="s">
        <v>191</v>
      </c>
      <c r="B61" s="8" t="s">
        <v>860</v>
      </c>
      <c r="C61" s="8" t="s">
        <v>55</v>
      </c>
      <c r="D61" s="8" t="s">
        <v>25</v>
      </c>
      <c r="E61" s="8" t="s">
        <v>192</v>
      </c>
      <c r="F61" s="8"/>
      <c r="G61" s="92">
        <f>G62</f>
        <v>400</v>
      </c>
    </row>
    <row r="62" spans="1:7" ht="31.5">
      <c r="A62" s="9" t="s">
        <v>288</v>
      </c>
      <c r="B62" s="8" t="s">
        <v>860</v>
      </c>
      <c r="C62" s="8" t="s">
        <v>55</v>
      </c>
      <c r="D62" s="8" t="s">
        <v>25</v>
      </c>
      <c r="E62" s="8" t="s">
        <v>289</v>
      </c>
      <c r="F62" s="8"/>
      <c r="G62" s="92">
        <f>'Пр.№6 ведомственная'!I382</f>
        <v>400</v>
      </c>
    </row>
    <row r="63" spans="1:7" ht="47.25" hidden="1">
      <c r="A63" s="9" t="s">
        <v>830</v>
      </c>
      <c r="B63" s="8" t="s">
        <v>860</v>
      </c>
      <c r="C63" s="8" t="s">
        <v>55</v>
      </c>
      <c r="D63" s="8" t="s">
        <v>25</v>
      </c>
      <c r="E63" s="8" t="s">
        <v>831</v>
      </c>
      <c r="F63" s="8"/>
      <c r="G63" s="92"/>
    </row>
    <row r="64" spans="1:7" ht="47.25">
      <c r="A64" s="7" t="s">
        <v>202</v>
      </c>
      <c r="B64" s="8" t="s">
        <v>860</v>
      </c>
      <c r="C64" s="8" t="s">
        <v>55</v>
      </c>
      <c r="D64" s="8" t="s">
        <v>25</v>
      </c>
      <c r="E64" s="8"/>
      <c r="F64" s="8" t="s">
        <v>853</v>
      </c>
      <c r="G64" s="92">
        <f>G58</f>
        <v>400</v>
      </c>
    </row>
    <row r="65" spans="1:7" ht="78.75">
      <c r="A65" s="107" t="s">
        <v>306</v>
      </c>
      <c r="B65" s="105" t="s">
        <v>307</v>
      </c>
      <c r="C65" s="105"/>
      <c r="D65" s="105"/>
      <c r="E65" s="105"/>
      <c r="F65" s="105"/>
      <c r="G65" s="111">
        <f>G66</f>
        <v>150</v>
      </c>
    </row>
    <row r="66" spans="1:7" ht="15.75">
      <c r="A66" s="7" t="s">
        <v>9</v>
      </c>
      <c r="B66" s="8" t="s">
        <v>307</v>
      </c>
      <c r="C66" s="8" t="s">
        <v>55</v>
      </c>
      <c r="D66" s="8"/>
      <c r="E66" s="8"/>
      <c r="F66" s="8"/>
      <c r="G66" s="92">
        <f>G67</f>
        <v>150</v>
      </c>
    </row>
    <row r="67" spans="1:7" ht="15.75">
      <c r="A67" s="7" t="s">
        <v>57</v>
      </c>
      <c r="B67" s="8" t="s">
        <v>307</v>
      </c>
      <c r="C67" s="8" t="s">
        <v>55</v>
      </c>
      <c r="D67" s="8" t="s">
        <v>25</v>
      </c>
      <c r="E67" s="8"/>
      <c r="F67" s="8"/>
      <c r="G67" s="92">
        <f>G68</f>
        <v>150</v>
      </c>
    </row>
    <row r="68" spans="1:7" ht="31.5">
      <c r="A68" s="9" t="s">
        <v>109</v>
      </c>
      <c r="B68" s="8" t="s">
        <v>861</v>
      </c>
      <c r="C68" s="8" t="s">
        <v>55</v>
      </c>
      <c r="D68" s="8" t="s">
        <v>25</v>
      </c>
      <c r="E68" s="8"/>
      <c r="F68" s="8"/>
      <c r="G68" s="92">
        <f>G69</f>
        <v>150</v>
      </c>
    </row>
    <row r="69" spans="1:7" ht="31.5">
      <c r="A69" s="9" t="s">
        <v>84</v>
      </c>
      <c r="B69" s="8" t="s">
        <v>861</v>
      </c>
      <c r="C69" s="8" t="s">
        <v>55</v>
      </c>
      <c r="D69" s="8" t="s">
        <v>25</v>
      </c>
      <c r="E69" s="8" t="s">
        <v>85</v>
      </c>
      <c r="F69" s="8"/>
      <c r="G69" s="92">
        <f>G70</f>
        <v>150</v>
      </c>
    </row>
    <row r="70" spans="1:7" ht="47.25">
      <c r="A70" s="9" t="s">
        <v>86</v>
      </c>
      <c r="B70" s="8" t="s">
        <v>861</v>
      </c>
      <c r="C70" s="8" t="s">
        <v>55</v>
      </c>
      <c r="D70" s="8" t="s">
        <v>25</v>
      </c>
      <c r="E70" s="8" t="s">
        <v>87</v>
      </c>
      <c r="F70" s="8"/>
      <c r="G70" s="92">
        <f>'Пр.№6 ведомственная'!I386</f>
        <v>150</v>
      </c>
    </row>
    <row r="71" spans="1:7" ht="47.25" hidden="1">
      <c r="A71" s="9" t="s">
        <v>750</v>
      </c>
      <c r="B71" s="8" t="s">
        <v>861</v>
      </c>
      <c r="C71" s="8" t="s">
        <v>55</v>
      </c>
      <c r="D71" s="8" t="s">
        <v>25</v>
      </c>
      <c r="E71" s="8" t="s">
        <v>751</v>
      </c>
      <c r="F71" s="8"/>
      <c r="G71" s="92"/>
    </row>
    <row r="72" spans="1:7" ht="47.25">
      <c r="A72" s="7" t="s">
        <v>202</v>
      </c>
      <c r="B72" s="8" t="s">
        <v>861</v>
      </c>
      <c r="C72" s="8" t="s">
        <v>55</v>
      </c>
      <c r="D72" s="8" t="s">
        <v>25</v>
      </c>
      <c r="E72" s="8"/>
      <c r="F72" s="8" t="s">
        <v>853</v>
      </c>
      <c r="G72" s="92">
        <f>G66</f>
        <v>150</v>
      </c>
    </row>
    <row r="73" spans="1:7" ht="63">
      <c r="A73" s="62" t="s">
        <v>309</v>
      </c>
      <c r="B73" s="105" t="s">
        <v>310</v>
      </c>
      <c r="C73" s="105"/>
      <c r="D73" s="105"/>
      <c r="E73" s="105"/>
      <c r="F73" s="105"/>
      <c r="G73" s="111">
        <f>G74</f>
        <v>30</v>
      </c>
    </row>
    <row r="74" spans="1:7" ht="15.75">
      <c r="A74" s="7" t="s">
        <v>9</v>
      </c>
      <c r="B74" s="8" t="s">
        <v>310</v>
      </c>
      <c r="C74" s="8" t="s">
        <v>55</v>
      </c>
      <c r="D74" s="8"/>
      <c r="E74" s="8"/>
      <c r="F74" s="8"/>
      <c r="G74" s="92">
        <f>G75</f>
        <v>30</v>
      </c>
    </row>
    <row r="75" spans="1:7" ht="15.75">
      <c r="A75" s="7" t="s">
        <v>57</v>
      </c>
      <c r="B75" s="8" t="s">
        <v>310</v>
      </c>
      <c r="C75" s="8" t="s">
        <v>55</v>
      </c>
      <c r="D75" s="8" t="s">
        <v>25</v>
      </c>
      <c r="E75" s="8"/>
      <c r="F75" s="8"/>
      <c r="G75" s="92">
        <f>G76+G91+G82+G86</f>
        <v>30</v>
      </c>
    </row>
    <row r="76" spans="1:7" ht="31.5">
      <c r="A76" s="9" t="s">
        <v>109</v>
      </c>
      <c r="B76" s="8" t="s">
        <v>312</v>
      </c>
      <c r="C76" s="8" t="s">
        <v>55</v>
      </c>
      <c r="D76" s="8" t="s">
        <v>25</v>
      </c>
      <c r="E76" s="8"/>
      <c r="F76" s="8"/>
      <c r="G76" s="92">
        <f>G79+G77</f>
        <v>30</v>
      </c>
    </row>
    <row r="77" spans="1:7" ht="31.5" hidden="1">
      <c r="A77" s="9" t="s">
        <v>84</v>
      </c>
      <c r="B77" s="8" t="s">
        <v>310</v>
      </c>
      <c r="C77" s="8" t="s">
        <v>55</v>
      </c>
      <c r="D77" s="8" t="s">
        <v>25</v>
      </c>
      <c r="E77" s="8" t="s">
        <v>85</v>
      </c>
      <c r="F77" s="8"/>
      <c r="G77" s="92">
        <f>G78</f>
        <v>0</v>
      </c>
    </row>
    <row r="78" spans="1:7" ht="47.25" hidden="1">
      <c r="A78" s="9" t="s">
        <v>86</v>
      </c>
      <c r="B78" s="8" t="s">
        <v>310</v>
      </c>
      <c r="C78" s="8" t="s">
        <v>55</v>
      </c>
      <c r="D78" s="8" t="s">
        <v>25</v>
      </c>
      <c r="E78" s="8" t="s">
        <v>87</v>
      </c>
      <c r="F78" s="8"/>
      <c r="G78" s="92"/>
    </row>
    <row r="79" spans="1:7" ht="15.75">
      <c r="A79" s="9" t="s">
        <v>88</v>
      </c>
      <c r="B79" s="8" t="s">
        <v>312</v>
      </c>
      <c r="C79" s="8" t="s">
        <v>55</v>
      </c>
      <c r="D79" s="8" t="s">
        <v>25</v>
      </c>
      <c r="E79" s="8" t="s">
        <v>97</v>
      </c>
      <c r="F79" s="8"/>
      <c r="G79" s="92">
        <f>G80</f>
        <v>30</v>
      </c>
    </row>
    <row r="80" spans="1:7" ht="63">
      <c r="A80" s="9" t="s">
        <v>130</v>
      </c>
      <c r="B80" s="8" t="s">
        <v>312</v>
      </c>
      <c r="C80" s="8" t="s">
        <v>55</v>
      </c>
      <c r="D80" s="8" t="s">
        <v>25</v>
      </c>
      <c r="E80" s="8" t="s">
        <v>112</v>
      </c>
      <c r="F80" s="8"/>
      <c r="G80" s="92">
        <f>'Пр.№6 ведомственная'!I390</f>
        <v>30</v>
      </c>
    </row>
    <row r="81" spans="1:7" ht="47.25">
      <c r="A81" s="7" t="s">
        <v>202</v>
      </c>
      <c r="B81" s="16" t="s">
        <v>312</v>
      </c>
      <c r="C81" s="8" t="s">
        <v>55</v>
      </c>
      <c r="D81" s="8" t="s">
        <v>25</v>
      </c>
      <c r="E81" s="8"/>
      <c r="F81" s="42" t="s">
        <v>853</v>
      </c>
      <c r="G81" s="92">
        <f>G80+G77</f>
        <v>30</v>
      </c>
    </row>
    <row r="82" spans="1:7" ht="126" hidden="1">
      <c r="A82" s="18" t="s">
        <v>314</v>
      </c>
      <c r="B82" s="16" t="s">
        <v>315</v>
      </c>
      <c r="C82" s="8" t="s">
        <v>55</v>
      </c>
      <c r="D82" s="8" t="s">
        <v>25</v>
      </c>
      <c r="E82" s="8"/>
      <c r="F82" s="42"/>
      <c r="G82" s="92">
        <f>G83</f>
        <v>0</v>
      </c>
    </row>
    <row r="83" spans="1:7" ht="15.75" hidden="1">
      <c r="A83" s="18" t="s">
        <v>88</v>
      </c>
      <c r="B83" s="16" t="s">
        <v>315</v>
      </c>
      <c r="C83" s="8" t="s">
        <v>55</v>
      </c>
      <c r="D83" s="8" t="s">
        <v>25</v>
      </c>
      <c r="E83" s="8" t="s">
        <v>97</v>
      </c>
      <c r="F83" s="42"/>
      <c r="G83" s="92">
        <f>G84</f>
        <v>0</v>
      </c>
    </row>
    <row r="84" spans="1:7" ht="63" hidden="1">
      <c r="A84" s="18" t="s">
        <v>130</v>
      </c>
      <c r="B84" s="16" t="s">
        <v>315</v>
      </c>
      <c r="C84" s="8" t="s">
        <v>55</v>
      </c>
      <c r="D84" s="8" t="s">
        <v>25</v>
      </c>
      <c r="E84" s="8" t="s">
        <v>112</v>
      </c>
      <c r="F84" s="42"/>
      <c r="G84" s="92"/>
    </row>
    <row r="85" spans="1:7" ht="47.25" hidden="1">
      <c r="A85" s="7" t="s">
        <v>202</v>
      </c>
      <c r="B85" s="16" t="s">
        <v>315</v>
      </c>
      <c r="C85" s="8" t="s">
        <v>55</v>
      </c>
      <c r="D85" s="8" t="s">
        <v>25</v>
      </c>
      <c r="E85" s="8"/>
      <c r="F85" s="42" t="s">
        <v>853</v>
      </c>
      <c r="G85" s="92">
        <f>G84</f>
        <v>0</v>
      </c>
    </row>
    <row r="86" spans="1:7" ht="63" hidden="1">
      <c r="A86" s="18" t="s">
        <v>317</v>
      </c>
      <c r="B86" s="16" t="s">
        <v>318</v>
      </c>
      <c r="C86" s="8" t="s">
        <v>55</v>
      </c>
      <c r="D86" s="8" t="s">
        <v>25</v>
      </c>
      <c r="E86" s="8"/>
      <c r="F86" s="42"/>
      <c r="G86" s="92">
        <f>G87</f>
        <v>0</v>
      </c>
    </row>
    <row r="87" spans="1:7" ht="31.5" hidden="1">
      <c r="A87" s="9" t="s">
        <v>191</v>
      </c>
      <c r="B87" s="16" t="s">
        <v>318</v>
      </c>
      <c r="C87" s="8" t="s">
        <v>55</v>
      </c>
      <c r="D87" s="8" t="s">
        <v>25</v>
      </c>
      <c r="E87" s="8" t="s">
        <v>192</v>
      </c>
      <c r="F87" s="42"/>
      <c r="G87" s="92">
        <f>G88</f>
        <v>0</v>
      </c>
    </row>
    <row r="88" spans="1:7" ht="47.25" hidden="1">
      <c r="A88" s="9" t="s">
        <v>193</v>
      </c>
      <c r="B88" s="16" t="s">
        <v>318</v>
      </c>
      <c r="C88" s="8" t="s">
        <v>55</v>
      </c>
      <c r="D88" s="8" t="s">
        <v>25</v>
      </c>
      <c r="E88" s="8" t="s">
        <v>194</v>
      </c>
      <c r="F88" s="42"/>
      <c r="G88" s="92"/>
    </row>
    <row r="89" spans="1:7" ht="47.25" hidden="1">
      <c r="A89" s="7" t="s">
        <v>202</v>
      </c>
      <c r="B89" s="16" t="s">
        <v>318</v>
      </c>
      <c r="C89" s="8" t="s">
        <v>55</v>
      </c>
      <c r="D89" s="8" t="s">
        <v>25</v>
      </c>
      <c r="E89" s="8"/>
      <c r="F89" s="42" t="s">
        <v>853</v>
      </c>
      <c r="G89" s="92">
        <f>G86</f>
        <v>0</v>
      </c>
    </row>
    <row r="90" spans="1:7" ht="47.25" hidden="1">
      <c r="A90" s="9" t="s">
        <v>320</v>
      </c>
      <c r="B90" s="16" t="s">
        <v>321</v>
      </c>
      <c r="C90" s="8" t="s">
        <v>55</v>
      </c>
      <c r="D90" s="8" t="s">
        <v>25</v>
      </c>
      <c r="E90" s="8"/>
      <c r="F90" s="8"/>
      <c r="G90" s="92">
        <f>G91</f>
        <v>0</v>
      </c>
    </row>
    <row r="91" spans="1:7" ht="31.5" hidden="1">
      <c r="A91" s="9" t="s">
        <v>84</v>
      </c>
      <c r="B91" s="16" t="s">
        <v>321</v>
      </c>
      <c r="C91" s="8" t="s">
        <v>55</v>
      </c>
      <c r="D91" s="8" t="s">
        <v>25</v>
      </c>
      <c r="E91" s="8" t="s">
        <v>85</v>
      </c>
      <c r="F91" s="8"/>
      <c r="G91" s="92">
        <f>G92</f>
        <v>0</v>
      </c>
    </row>
    <row r="92" spans="1:7" ht="47.25" hidden="1">
      <c r="A92" s="9" t="s">
        <v>86</v>
      </c>
      <c r="B92" s="16" t="s">
        <v>321</v>
      </c>
      <c r="C92" s="8" t="s">
        <v>55</v>
      </c>
      <c r="D92" s="8" t="s">
        <v>25</v>
      </c>
      <c r="E92" s="8" t="s">
        <v>87</v>
      </c>
      <c r="F92" s="8"/>
      <c r="G92" s="92">
        <v>0</v>
      </c>
    </row>
    <row r="93" spans="1:7" ht="47.25" hidden="1">
      <c r="A93" s="9" t="s">
        <v>750</v>
      </c>
      <c r="B93" s="16" t="s">
        <v>321</v>
      </c>
      <c r="C93" s="8" t="s">
        <v>55</v>
      </c>
      <c r="D93" s="8" t="s">
        <v>25</v>
      </c>
      <c r="E93" s="8" t="s">
        <v>751</v>
      </c>
      <c r="F93" s="8"/>
      <c r="G93" s="92"/>
    </row>
    <row r="94" spans="1:7" ht="15.75" hidden="1">
      <c r="A94" s="9" t="s">
        <v>88</v>
      </c>
      <c r="B94" s="16" t="s">
        <v>321</v>
      </c>
      <c r="C94" s="8" t="s">
        <v>55</v>
      </c>
      <c r="D94" s="8" t="s">
        <v>25</v>
      </c>
      <c r="E94" s="8" t="s">
        <v>97</v>
      </c>
      <c r="F94" s="8"/>
      <c r="G94" s="92"/>
    </row>
    <row r="95" spans="1:7" ht="63" hidden="1">
      <c r="A95" s="9" t="s">
        <v>130</v>
      </c>
      <c r="B95" s="16" t="s">
        <v>321</v>
      </c>
      <c r="C95" s="8" t="s">
        <v>55</v>
      </c>
      <c r="D95" s="8" t="s">
        <v>25</v>
      </c>
      <c r="E95" s="8" t="s">
        <v>112</v>
      </c>
      <c r="F95" s="8"/>
      <c r="G95" s="92"/>
    </row>
    <row r="96" spans="1:7" ht="47.25" hidden="1">
      <c r="A96" s="7" t="s">
        <v>202</v>
      </c>
      <c r="B96" s="16" t="s">
        <v>321</v>
      </c>
      <c r="C96" s="8" t="s">
        <v>55</v>
      </c>
      <c r="D96" s="8" t="s">
        <v>25</v>
      </c>
      <c r="E96" s="8"/>
      <c r="F96" s="42" t="s">
        <v>853</v>
      </c>
      <c r="G96" s="92">
        <f>G90</f>
        <v>0</v>
      </c>
    </row>
    <row r="97" spans="1:7" ht="110.25">
      <c r="A97" s="62" t="s">
        <v>325</v>
      </c>
      <c r="B97" s="105" t="s">
        <v>326</v>
      </c>
      <c r="C97" s="105"/>
      <c r="D97" s="105"/>
      <c r="E97" s="105"/>
      <c r="F97" s="100"/>
      <c r="G97" s="111">
        <f>G98</f>
        <v>50</v>
      </c>
    </row>
    <row r="98" spans="1:7" ht="15.75">
      <c r="A98" s="7" t="s">
        <v>9</v>
      </c>
      <c r="B98" s="8" t="s">
        <v>326</v>
      </c>
      <c r="C98" s="8" t="s">
        <v>55</v>
      </c>
      <c r="D98" s="8"/>
      <c r="E98" s="8"/>
      <c r="F98" s="42"/>
      <c r="G98" s="92">
        <f>G99</f>
        <v>50</v>
      </c>
    </row>
    <row r="99" spans="1:7" ht="15.75">
      <c r="A99" s="7" t="s">
        <v>57</v>
      </c>
      <c r="B99" s="8" t="s">
        <v>326</v>
      </c>
      <c r="C99" s="8" t="s">
        <v>55</v>
      </c>
      <c r="D99" s="8" t="s">
        <v>25</v>
      </c>
      <c r="E99" s="8"/>
      <c r="F99" s="42"/>
      <c r="G99" s="92">
        <f>G100</f>
        <v>50</v>
      </c>
    </row>
    <row r="100" spans="1:7" ht="31.5">
      <c r="A100" s="9" t="s">
        <v>109</v>
      </c>
      <c r="B100" s="8" t="s">
        <v>327</v>
      </c>
      <c r="C100" s="8" t="s">
        <v>55</v>
      </c>
      <c r="D100" s="8" t="s">
        <v>25</v>
      </c>
      <c r="E100" s="8"/>
      <c r="F100" s="42"/>
      <c r="G100" s="92">
        <f>G101</f>
        <v>50</v>
      </c>
    </row>
    <row r="101" spans="1:7" ht="31.5">
      <c r="A101" s="9" t="s">
        <v>84</v>
      </c>
      <c r="B101" s="8" t="s">
        <v>327</v>
      </c>
      <c r="C101" s="8" t="s">
        <v>55</v>
      </c>
      <c r="D101" s="8" t="s">
        <v>25</v>
      </c>
      <c r="E101" s="8" t="s">
        <v>85</v>
      </c>
      <c r="F101" s="42"/>
      <c r="G101" s="92">
        <f>G102</f>
        <v>50</v>
      </c>
    </row>
    <row r="102" spans="1:7" ht="47.25">
      <c r="A102" s="9" t="s">
        <v>86</v>
      </c>
      <c r="B102" s="8" t="s">
        <v>327</v>
      </c>
      <c r="C102" s="8" t="s">
        <v>55</v>
      </c>
      <c r="D102" s="8" t="s">
        <v>25</v>
      </c>
      <c r="E102" s="8" t="s">
        <v>87</v>
      </c>
      <c r="F102" s="42"/>
      <c r="G102" s="92">
        <f>'Пр.№6 ведомственная'!I405</f>
        <v>50</v>
      </c>
    </row>
    <row r="103" spans="1:7" ht="47.25" hidden="1">
      <c r="A103" s="9" t="s">
        <v>750</v>
      </c>
      <c r="B103" s="8" t="s">
        <v>327</v>
      </c>
      <c r="C103" s="8" t="s">
        <v>55</v>
      </c>
      <c r="D103" s="8" t="s">
        <v>25</v>
      </c>
      <c r="E103" s="8" t="s">
        <v>751</v>
      </c>
      <c r="F103" s="42"/>
      <c r="G103" s="92"/>
    </row>
    <row r="104" spans="1:7" ht="47.25">
      <c r="A104" s="7" t="s">
        <v>202</v>
      </c>
      <c r="B104" s="8" t="s">
        <v>327</v>
      </c>
      <c r="C104" s="8" t="s">
        <v>55</v>
      </c>
      <c r="D104" s="8" t="s">
        <v>25</v>
      </c>
      <c r="E104" s="8"/>
      <c r="F104" s="42" t="s">
        <v>853</v>
      </c>
      <c r="G104" s="92">
        <f>G98</f>
        <v>50</v>
      </c>
    </row>
    <row r="105" spans="1:7" ht="47.25">
      <c r="A105" s="107" t="s">
        <v>378</v>
      </c>
      <c r="B105" s="105" t="s">
        <v>357</v>
      </c>
      <c r="C105" s="105"/>
      <c r="D105" s="105"/>
      <c r="E105" s="105"/>
      <c r="F105" s="105"/>
      <c r="G105" s="111">
        <f>G106+G125+G153+G201+G224</f>
        <v>71878.8</v>
      </c>
    </row>
    <row r="106" spans="1:7" ht="47.25">
      <c r="A106" s="62" t="s">
        <v>358</v>
      </c>
      <c r="B106" s="105" t="s">
        <v>359</v>
      </c>
      <c r="C106" s="105"/>
      <c r="D106" s="105"/>
      <c r="E106" s="105"/>
      <c r="F106" s="105"/>
      <c r="G106" s="111">
        <f>G107</f>
        <v>58527</v>
      </c>
    </row>
    <row r="107" spans="1:7" ht="15.75">
      <c r="A107" s="9" t="s">
        <v>6</v>
      </c>
      <c r="B107" s="8" t="s">
        <v>359</v>
      </c>
      <c r="C107" s="8" t="s">
        <v>48</v>
      </c>
      <c r="D107" s="8"/>
      <c r="E107" s="8"/>
      <c r="F107" s="8"/>
      <c r="G107" s="92">
        <f>G108+G114</f>
        <v>58527</v>
      </c>
    </row>
    <row r="108" spans="1:7" ht="15.75">
      <c r="A108" s="7" t="s">
        <v>49</v>
      </c>
      <c r="B108" s="8" t="s">
        <v>359</v>
      </c>
      <c r="C108" s="8" t="s">
        <v>48</v>
      </c>
      <c r="D108" s="8" t="s">
        <v>21</v>
      </c>
      <c r="E108" s="8"/>
      <c r="F108" s="8"/>
      <c r="G108" s="92">
        <f>G109</f>
        <v>17368.2</v>
      </c>
    </row>
    <row r="109" spans="1:7" ht="47.25">
      <c r="A109" s="9" t="s">
        <v>361</v>
      </c>
      <c r="B109" s="8" t="s">
        <v>362</v>
      </c>
      <c r="C109" s="8" t="s">
        <v>48</v>
      </c>
      <c r="D109" s="8" t="s">
        <v>21</v>
      </c>
      <c r="E109" s="8"/>
      <c r="F109" s="8"/>
      <c r="G109" s="92">
        <f>G110</f>
        <v>17368.2</v>
      </c>
    </row>
    <row r="110" spans="1:7" ht="47.25">
      <c r="A110" s="9" t="s">
        <v>211</v>
      </c>
      <c r="B110" s="8" t="s">
        <v>362</v>
      </c>
      <c r="C110" s="8" t="s">
        <v>48</v>
      </c>
      <c r="D110" s="8" t="s">
        <v>21</v>
      </c>
      <c r="E110" s="8" t="s">
        <v>212</v>
      </c>
      <c r="F110" s="8"/>
      <c r="G110" s="92">
        <f>G111</f>
        <v>17368.2</v>
      </c>
    </row>
    <row r="111" spans="1:7" ht="15.75">
      <c r="A111" s="9" t="s">
        <v>213</v>
      </c>
      <c r="B111" s="8" t="s">
        <v>362</v>
      </c>
      <c r="C111" s="8" t="s">
        <v>48</v>
      </c>
      <c r="D111" s="8" t="s">
        <v>21</v>
      </c>
      <c r="E111" s="8" t="s">
        <v>214</v>
      </c>
      <c r="F111" s="8"/>
      <c r="G111" s="93">
        <f>'Пр.№6 ведомственная'!I475</f>
        <v>17368.2</v>
      </c>
    </row>
    <row r="112" spans="1:7" ht="94.5" hidden="1">
      <c r="A112" s="9" t="s">
        <v>776</v>
      </c>
      <c r="B112" s="8" t="s">
        <v>362</v>
      </c>
      <c r="C112" s="8" t="s">
        <v>48</v>
      </c>
      <c r="D112" s="8" t="s">
        <v>21</v>
      </c>
      <c r="E112" s="8" t="s">
        <v>777</v>
      </c>
      <c r="F112" s="8"/>
      <c r="G112" s="92"/>
    </row>
    <row r="113" spans="1:7" ht="31.5">
      <c r="A113" s="9" t="s">
        <v>354</v>
      </c>
      <c r="B113" s="8" t="s">
        <v>362</v>
      </c>
      <c r="C113" s="8" t="s">
        <v>48</v>
      </c>
      <c r="D113" s="8" t="s">
        <v>21</v>
      </c>
      <c r="E113" s="8"/>
      <c r="F113" s="8" t="s">
        <v>862</v>
      </c>
      <c r="G113" s="93">
        <f>G109</f>
        <v>17368.2</v>
      </c>
    </row>
    <row r="114" spans="1:7" ht="15.75">
      <c r="A114" s="9" t="s">
        <v>50</v>
      </c>
      <c r="B114" s="8" t="s">
        <v>359</v>
      </c>
      <c r="C114" s="8" t="s">
        <v>48</v>
      </c>
      <c r="D114" s="8" t="s">
        <v>23</v>
      </c>
      <c r="E114" s="8"/>
      <c r="F114" s="8"/>
      <c r="G114" s="92">
        <f>G115+G120</f>
        <v>41158.8</v>
      </c>
    </row>
    <row r="115" spans="1:7" ht="47.25">
      <c r="A115" s="9" t="s">
        <v>379</v>
      </c>
      <c r="B115" s="8" t="s">
        <v>380</v>
      </c>
      <c r="C115" s="8" t="s">
        <v>48</v>
      </c>
      <c r="D115" s="8" t="s">
        <v>23</v>
      </c>
      <c r="E115" s="8"/>
      <c r="F115" s="8"/>
      <c r="G115" s="92">
        <f>G116</f>
        <v>21817.5</v>
      </c>
    </row>
    <row r="116" spans="1:7" ht="47.25">
      <c r="A116" s="9" t="s">
        <v>211</v>
      </c>
      <c r="B116" s="8" t="s">
        <v>380</v>
      </c>
      <c r="C116" s="8" t="s">
        <v>48</v>
      </c>
      <c r="D116" s="8" t="s">
        <v>23</v>
      </c>
      <c r="E116" s="8" t="s">
        <v>212</v>
      </c>
      <c r="F116" s="8"/>
      <c r="G116" s="92">
        <f>G117</f>
        <v>21817.5</v>
      </c>
    </row>
    <row r="117" spans="1:7" ht="15.75">
      <c r="A117" s="9" t="s">
        <v>213</v>
      </c>
      <c r="B117" s="8" t="s">
        <v>380</v>
      </c>
      <c r="C117" s="8" t="s">
        <v>48</v>
      </c>
      <c r="D117" s="8" t="s">
        <v>23</v>
      </c>
      <c r="E117" s="8" t="s">
        <v>214</v>
      </c>
      <c r="F117" s="8"/>
      <c r="G117" s="93">
        <f>'Пр.№6 ведомственная'!I514</f>
        <v>21817.5</v>
      </c>
    </row>
    <row r="118" spans="1:7" ht="94.5" hidden="1">
      <c r="A118" s="9" t="s">
        <v>776</v>
      </c>
      <c r="B118" s="8" t="s">
        <v>380</v>
      </c>
      <c r="C118" s="8" t="s">
        <v>48</v>
      </c>
      <c r="D118" s="8" t="s">
        <v>23</v>
      </c>
      <c r="E118" s="8" t="s">
        <v>777</v>
      </c>
      <c r="F118" s="8"/>
      <c r="G118" s="92"/>
    </row>
    <row r="119" spans="1:7" ht="31.5">
      <c r="A119" s="9" t="s">
        <v>354</v>
      </c>
      <c r="B119" s="8" t="s">
        <v>380</v>
      </c>
      <c r="C119" s="8" t="s">
        <v>48</v>
      </c>
      <c r="D119" s="8" t="s">
        <v>23</v>
      </c>
      <c r="E119" s="8"/>
      <c r="F119" s="8" t="s">
        <v>862</v>
      </c>
      <c r="G119" s="93">
        <f>G115</f>
        <v>21817.5</v>
      </c>
    </row>
    <row r="120" spans="1:7" ht="47.25">
      <c r="A120" s="9" t="s">
        <v>208</v>
      </c>
      <c r="B120" s="8" t="s">
        <v>382</v>
      </c>
      <c r="C120" s="8" t="s">
        <v>48</v>
      </c>
      <c r="D120" s="8" t="s">
        <v>23</v>
      </c>
      <c r="E120" s="105"/>
      <c r="F120" s="105"/>
      <c r="G120" s="92">
        <f>G121</f>
        <v>19341.3</v>
      </c>
    </row>
    <row r="121" spans="1:7" ht="47.25">
      <c r="A121" s="9" t="s">
        <v>211</v>
      </c>
      <c r="B121" s="8" t="s">
        <v>382</v>
      </c>
      <c r="C121" s="8" t="s">
        <v>48</v>
      </c>
      <c r="D121" s="8" t="s">
        <v>23</v>
      </c>
      <c r="E121" s="8" t="s">
        <v>212</v>
      </c>
      <c r="F121" s="8"/>
      <c r="G121" s="92">
        <f>G122</f>
        <v>19341.3</v>
      </c>
    </row>
    <row r="122" spans="1:7" ht="15.75">
      <c r="A122" s="9" t="s">
        <v>213</v>
      </c>
      <c r="B122" s="8" t="s">
        <v>382</v>
      </c>
      <c r="C122" s="8" t="s">
        <v>48</v>
      </c>
      <c r="D122" s="8" t="s">
        <v>23</v>
      </c>
      <c r="E122" s="8" t="s">
        <v>214</v>
      </c>
      <c r="F122" s="8"/>
      <c r="G122" s="93">
        <f>'Пр.№6 ведомственная'!I517</f>
        <v>19341.3</v>
      </c>
    </row>
    <row r="123" spans="1:7" ht="94.5" hidden="1">
      <c r="A123" s="9" t="s">
        <v>776</v>
      </c>
      <c r="B123" s="8" t="s">
        <v>382</v>
      </c>
      <c r="C123" s="8" t="s">
        <v>48</v>
      </c>
      <c r="D123" s="8" t="s">
        <v>23</v>
      </c>
      <c r="E123" s="8" t="s">
        <v>777</v>
      </c>
      <c r="F123" s="8"/>
      <c r="G123" s="92"/>
    </row>
    <row r="124" spans="1:7" ht="31.5">
      <c r="A124" s="9" t="s">
        <v>354</v>
      </c>
      <c r="B124" s="8" t="s">
        <v>382</v>
      </c>
      <c r="C124" s="8" t="s">
        <v>48</v>
      </c>
      <c r="D124" s="8" t="s">
        <v>23</v>
      </c>
      <c r="E124" s="8"/>
      <c r="F124" s="8" t="s">
        <v>862</v>
      </c>
      <c r="G124" s="93">
        <f>G120</f>
        <v>19341.3</v>
      </c>
    </row>
    <row r="125" spans="1:7" ht="47.25">
      <c r="A125" s="62" t="s">
        <v>363</v>
      </c>
      <c r="B125" s="105" t="s">
        <v>364</v>
      </c>
      <c r="C125" s="105"/>
      <c r="D125" s="105"/>
      <c r="E125" s="105"/>
      <c r="F125" s="105"/>
      <c r="G125" s="111">
        <f>G126</f>
        <v>6730</v>
      </c>
    </row>
    <row r="126" spans="1:7" ht="15.75">
      <c r="A126" s="9" t="s">
        <v>6</v>
      </c>
      <c r="B126" s="8" t="s">
        <v>364</v>
      </c>
      <c r="C126" s="8" t="s">
        <v>48</v>
      </c>
      <c r="D126" s="8"/>
      <c r="E126" s="8"/>
      <c r="F126" s="8"/>
      <c r="G126" s="92">
        <f>G127</f>
        <v>6730</v>
      </c>
    </row>
    <row r="127" spans="1:7" ht="15.75">
      <c r="A127" s="7" t="s">
        <v>49</v>
      </c>
      <c r="B127" s="8" t="s">
        <v>364</v>
      </c>
      <c r="C127" s="8" t="s">
        <v>48</v>
      </c>
      <c r="D127" s="8" t="s">
        <v>21</v>
      </c>
      <c r="E127" s="8"/>
      <c r="F127" s="8"/>
      <c r="G127" s="92">
        <f>G137+G132+G142+G152+G147</f>
        <v>6730</v>
      </c>
    </row>
    <row r="128" spans="1:7" ht="63" hidden="1">
      <c r="A128" s="9" t="s">
        <v>778</v>
      </c>
      <c r="B128" s="8" t="s">
        <v>779</v>
      </c>
      <c r="C128" s="8" t="s">
        <v>48</v>
      </c>
      <c r="D128" s="8" t="s">
        <v>21</v>
      </c>
      <c r="E128" s="8"/>
      <c r="F128" s="8"/>
      <c r="G128" s="92">
        <f>G129</f>
        <v>0</v>
      </c>
    </row>
    <row r="129" spans="1:7" ht="47.25" hidden="1">
      <c r="A129" s="9" t="s">
        <v>211</v>
      </c>
      <c r="B129" s="8" t="s">
        <v>779</v>
      </c>
      <c r="C129" s="8" t="s">
        <v>48</v>
      </c>
      <c r="D129" s="8" t="s">
        <v>21</v>
      </c>
      <c r="E129" s="8" t="s">
        <v>212</v>
      </c>
      <c r="F129" s="8"/>
      <c r="G129" s="92">
        <f>G130</f>
        <v>0</v>
      </c>
    </row>
    <row r="130" spans="1:7" ht="15.75" hidden="1">
      <c r="A130" s="9" t="s">
        <v>213</v>
      </c>
      <c r="B130" s="8" t="s">
        <v>779</v>
      </c>
      <c r="C130" s="8" t="s">
        <v>48</v>
      </c>
      <c r="D130" s="8" t="s">
        <v>21</v>
      </c>
      <c r="E130" s="8" t="s">
        <v>214</v>
      </c>
      <c r="F130" s="8"/>
      <c r="G130" s="92">
        <f>G131</f>
        <v>0</v>
      </c>
    </row>
    <row r="131" spans="1:7" ht="31.5" hidden="1">
      <c r="A131" s="9" t="s">
        <v>780</v>
      </c>
      <c r="B131" s="8" t="s">
        <v>779</v>
      </c>
      <c r="C131" s="8" t="s">
        <v>48</v>
      </c>
      <c r="D131" s="8" t="s">
        <v>21</v>
      </c>
      <c r="E131" s="8" t="s">
        <v>781</v>
      </c>
      <c r="F131" s="8"/>
      <c r="G131" s="92">
        <f>G132</f>
        <v>0</v>
      </c>
    </row>
    <row r="132" spans="1:7" ht="31.5" hidden="1">
      <c r="A132" s="9" t="s">
        <v>354</v>
      </c>
      <c r="B132" s="8" t="s">
        <v>779</v>
      </c>
      <c r="C132" s="8" t="s">
        <v>48</v>
      </c>
      <c r="D132" s="8" t="s">
        <v>21</v>
      </c>
      <c r="E132" s="8"/>
      <c r="F132" s="8" t="s">
        <v>862</v>
      </c>
      <c r="G132" s="92">
        <v>0</v>
      </c>
    </row>
    <row r="133" spans="1:7" ht="47.25" hidden="1">
      <c r="A133" s="9" t="s">
        <v>218</v>
      </c>
      <c r="B133" s="8" t="s">
        <v>782</v>
      </c>
      <c r="C133" s="8" t="s">
        <v>48</v>
      </c>
      <c r="D133" s="8" t="s">
        <v>21</v>
      </c>
      <c r="E133" s="8"/>
      <c r="F133" s="8"/>
      <c r="G133" s="92">
        <f>G134</f>
        <v>0</v>
      </c>
    </row>
    <row r="134" spans="1:7" ht="47.25" hidden="1">
      <c r="A134" s="9" t="s">
        <v>211</v>
      </c>
      <c r="B134" s="8" t="s">
        <v>782</v>
      </c>
      <c r="C134" s="8" t="s">
        <v>48</v>
      </c>
      <c r="D134" s="8" t="s">
        <v>21</v>
      </c>
      <c r="E134" s="8" t="s">
        <v>212</v>
      </c>
      <c r="F134" s="8"/>
      <c r="G134" s="92">
        <f>G135</f>
        <v>0</v>
      </c>
    </row>
    <row r="135" spans="1:7" ht="15.75" hidden="1">
      <c r="A135" s="9" t="s">
        <v>213</v>
      </c>
      <c r="B135" s="8" t="s">
        <v>782</v>
      </c>
      <c r="C135" s="8" t="s">
        <v>48</v>
      </c>
      <c r="D135" s="8" t="s">
        <v>21</v>
      </c>
      <c r="E135" s="8" t="s">
        <v>214</v>
      </c>
      <c r="F135" s="8"/>
      <c r="G135" s="92">
        <f>G136</f>
        <v>0</v>
      </c>
    </row>
    <row r="136" spans="1:7" ht="31.5" hidden="1">
      <c r="A136" s="9" t="s">
        <v>780</v>
      </c>
      <c r="B136" s="8" t="s">
        <v>782</v>
      </c>
      <c r="C136" s="8" t="s">
        <v>48</v>
      </c>
      <c r="D136" s="8" t="s">
        <v>21</v>
      </c>
      <c r="E136" s="8" t="s">
        <v>781</v>
      </c>
      <c r="F136" s="8"/>
      <c r="G136" s="92">
        <f>G137</f>
        <v>0</v>
      </c>
    </row>
    <row r="137" spans="1:7" ht="31.5" hidden="1">
      <c r="A137" s="9" t="s">
        <v>354</v>
      </c>
      <c r="B137" s="8" t="s">
        <v>782</v>
      </c>
      <c r="C137" s="8" t="s">
        <v>48</v>
      </c>
      <c r="D137" s="8" t="s">
        <v>21</v>
      </c>
      <c r="E137" s="8"/>
      <c r="F137" s="8" t="s">
        <v>862</v>
      </c>
      <c r="G137" s="92">
        <v>0</v>
      </c>
    </row>
    <row r="138" spans="1:7" ht="31.5" hidden="1">
      <c r="A138" s="9" t="s">
        <v>220</v>
      </c>
      <c r="B138" s="8" t="s">
        <v>783</v>
      </c>
      <c r="C138" s="8" t="s">
        <v>48</v>
      </c>
      <c r="D138" s="8" t="s">
        <v>21</v>
      </c>
      <c r="E138" s="8"/>
      <c r="F138" s="8"/>
      <c r="G138" s="92">
        <f>G139</f>
        <v>0</v>
      </c>
    </row>
    <row r="139" spans="1:7" ht="47.25" hidden="1">
      <c r="A139" s="9" t="s">
        <v>211</v>
      </c>
      <c r="B139" s="8" t="s">
        <v>783</v>
      </c>
      <c r="C139" s="8" t="s">
        <v>48</v>
      </c>
      <c r="D139" s="8" t="s">
        <v>21</v>
      </c>
      <c r="E139" s="8" t="s">
        <v>212</v>
      </c>
      <c r="F139" s="8"/>
      <c r="G139" s="92">
        <f>G140</f>
        <v>0</v>
      </c>
    </row>
    <row r="140" spans="1:7" ht="15.75" hidden="1">
      <c r="A140" s="9" t="s">
        <v>213</v>
      </c>
      <c r="B140" s="8" t="s">
        <v>783</v>
      </c>
      <c r="C140" s="8" t="s">
        <v>48</v>
      </c>
      <c r="D140" s="8" t="s">
        <v>21</v>
      </c>
      <c r="E140" s="8" t="s">
        <v>214</v>
      </c>
      <c r="F140" s="8"/>
      <c r="G140" s="92">
        <f>G141</f>
        <v>0</v>
      </c>
    </row>
    <row r="141" spans="1:7" ht="31.5" hidden="1">
      <c r="A141" s="9" t="s">
        <v>780</v>
      </c>
      <c r="B141" s="8" t="s">
        <v>783</v>
      </c>
      <c r="C141" s="8" t="s">
        <v>48</v>
      </c>
      <c r="D141" s="8" t="s">
        <v>21</v>
      </c>
      <c r="E141" s="8" t="s">
        <v>781</v>
      </c>
      <c r="F141" s="8"/>
      <c r="G141" s="92">
        <f>G142</f>
        <v>0</v>
      </c>
    </row>
    <row r="142" spans="1:7" ht="31.5" hidden="1">
      <c r="A142" s="9" t="s">
        <v>354</v>
      </c>
      <c r="B142" s="8" t="s">
        <v>783</v>
      </c>
      <c r="C142" s="8" t="s">
        <v>48</v>
      </c>
      <c r="D142" s="8" t="s">
        <v>21</v>
      </c>
      <c r="E142" s="8"/>
      <c r="F142" s="8" t="s">
        <v>862</v>
      </c>
      <c r="G142" s="92"/>
    </row>
    <row r="143" spans="1:7" ht="47.25">
      <c r="A143" s="9" t="s">
        <v>368</v>
      </c>
      <c r="B143" s="8" t="s">
        <v>369</v>
      </c>
      <c r="C143" s="8" t="s">
        <v>48</v>
      </c>
      <c r="D143" s="8" t="s">
        <v>21</v>
      </c>
      <c r="E143" s="8"/>
      <c r="F143" s="8"/>
      <c r="G143" s="92">
        <f>G144</f>
        <v>6730</v>
      </c>
    </row>
    <row r="144" spans="1:7" ht="47.25">
      <c r="A144" s="9" t="s">
        <v>211</v>
      </c>
      <c r="B144" s="8" t="s">
        <v>369</v>
      </c>
      <c r="C144" s="8" t="s">
        <v>48</v>
      </c>
      <c r="D144" s="8" t="s">
        <v>21</v>
      </c>
      <c r="E144" s="8" t="s">
        <v>212</v>
      </c>
      <c r="F144" s="8"/>
      <c r="G144" s="92">
        <f>G145</f>
        <v>6730</v>
      </c>
    </row>
    <row r="145" spans="1:7" ht="15.75">
      <c r="A145" s="9" t="s">
        <v>213</v>
      </c>
      <c r="B145" s="8" t="s">
        <v>369</v>
      </c>
      <c r="C145" s="8" t="s">
        <v>48</v>
      </c>
      <c r="D145" s="8" t="s">
        <v>21</v>
      </c>
      <c r="E145" s="8" t="s">
        <v>214</v>
      </c>
      <c r="F145" s="8"/>
      <c r="G145" s="93">
        <f>'Пр.№6 ведомственная'!I485</f>
        <v>6730</v>
      </c>
    </row>
    <row r="146" spans="1:7" ht="31.5" hidden="1">
      <c r="A146" s="9" t="s">
        <v>780</v>
      </c>
      <c r="B146" s="8" t="s">
        <v>369</v>
      </c>
      <c r="C146" s="8" t="s">
        <v>48</v>
      </c>
      <c r="D146" s="8" t="s">
        <v>21</v>
      </c>
      <c r="E146" s="8" t="s">
        <v>781</v>
      </c>
      <c r="F146" s="8"/>
      <c r="G146" s="92"/>
    </row>
    <row r="147" spans="1:7" ht="31.5">
      <c r="A147" s="9" t="s">
        <v>354</v>
      </c>
      <c r="B147" s="8" t="s">
        <v>369</v>
      </c>
      <c r="C147" s="8" t="s">
        <v>48</v>
      </c>
      <c r="D147" s="8" t="s">
        <v>21</v>
      </c>
      <c r="E147" s="8"/>
      <c r="F147" s="8" t="s">
        <v>862</v>
      </c>
      <c r="G147" s="93">
        <f>G143</f>
        <v>6730</v>
      </c>
    </row>
    <row r="148" spans="1:7" ht="31.5" hidden="1">
      <c r="A148" s="9" t="s">
        <v>224</v>
      </c>
      <c r="B148" s="8" t="s">
        <v>784</v>
      </c>
      <c r="C148" s="8" t="s">
        <v>48</v>
      </c>
      <c r="D148" s="8" t="s">
        <v>21</v>
      </c>
      <c r="E148" s="8"/>
      <c r="F148" s="8"/>
      <c r="G148" s="92">
        <f>G149</f>
        <v>0</v>
      </c>
    </row>
    <row r="149" spans="1:7" ht="47.25" hidden="1">
      <c r="A149" s="9" t="s">
        <v>211</v>
      </c>
      <c r="B149" s="8" t="s">
        <v>784</v>
      </c>
      <c r="C149" s="8" t="s">
        <v>48</v>
      </c>
      <c r="D149" s="8" t="s">
        <v>21</v>
      </c>
      <c r="E149" s="8" t="s">
        <v>212</v>
      </c>
      <c r="F149" s="8"/>
      <c r="G149" s="92">
        <f>G150</f>
        <v>0</v>
      </c>
    </row>
    <row r="150" spans="1:7" ht="15.75" hidden="1">
      <c r="A150" s="9" t="s">
        <v>213</v>
      </c>
      <c r="B150" s="8" t="s">
        <v>784</v>
      </c>
      <c r="C150" s="8" t="s">
        <v>48</v>
      </c>
      <c r="D150" s="8" t="s">
        <v>21</v>
      </c>
      <c r="E150" s="8" t="s">
        <v>214</v>
      </c>
      <c r="F150" s="8"/>
      <c r="G150" s="92">
        <f>G151</f>
        <v>0</v>
      </c>
    </row>
    <row r="151" spans="1:7" ht="31.5" hidden="1">
      <c r="A151" s="9" t="s">
        <v>780</v>
      </c>
      <c r="B151" s="8" t="s">
        <v>784</v>
      </c>
      <c r="C151" s="8" t="s">
        <v>48</v>
      </c>
      <c r="D151" s="8" t="s">
        <v>21</v>
      </c>
      <c r="E151" s="8" t="s">
        <v>781</v>
      </c>
      <c r="F151" s="8"/>
      <c r="G151" s="92">
        <f>G152</f>
        <v>0</v>
      </c>
    </row>
    <row r="152" spans="1:7" ht="31.5" hidden="1">
      <c r="A152" s="9" t="s">
        <v>354</v>
      </c>
      <c r="B152" s="8" t="s">
        <v>784</v>
      </c>
      <c r="C152" s="8" t="s">
        <v>48</v>
      </c>
      <c r="D152" s="8" t="s">
        <v>21</v>
      </c>
      <c r="E152" s="8"/>
      <c r="F152" s="8" t="s">
        <v>862</v>
      </c>
      <c r="G152" s="92">
        <v>0</v>
      </c>
    </row>
    <row r="153" spans="1:7" ht="47.25">
      <c r="A153" s="62" t="s">
        <v>384</v>
      </c>
      <c r="B153" s="105" t="s">
        <v>385</v>
      </c>
      <c r="C153" s="105" t="s">
        <v>48</v>
      </c>
      <c r="D153" s="105" t="s">
        <v>23</v>
      </c>
      <c r="E153" s="105"/>
      <c r="F153" s="105"/>
      <c r="G153" s="111">
        <f>G158+G181+G190+G196+G163+G172+G195+G164+G176+G185</f>
        <v>3137</v>
      </c>
    </row>
    <row r="154" spans="1:7" ht="63" hidden="1">
      <c r="A154" s="9" t="s">
        <v>778</v>
      </c>
      <c r="B154" s="8" t="s">
        <v>785</v>
      </c>
      <c r="C154" s="8" t="s">
        <v>48</v>
      </c>
      <c r="D154" s="8" t="s">
        <v>23</v>
      </c>
      <c r="E154" s="8"/>
      <c r="F154" s="8"/>
      <c r="G154" s="92">
        <f>G155</f>
        <v>0</v>
      </c>
    </row>
    <row r="155" spans="1:7" ht="47.25" hidden="1">
      <c r="A155" s="9" t="s">
        <v>211</v>
      </c>
      <c r="B155" s="8" t="s">
        <v>785</v>
      </c>
      <c r="C155" s="8" t="s">
        <v>48</v>
      </c>
      <c r="D155" s="8" t="s">
        <v>23</v>
      </c>
      <c r="E155" s="8" t="s">
        <v>212</v>
      </c>
      <c r="F155" s="8"/>
      <c r="G155" s="92">
        <f>G158</f>
        <v>0</v>
      </c>
    </row>
    <row r="156" spans="1:7" ht="15.75" hidden="1">
      <c r="A156" s="9" t="s">
        <v>213</v>
      </c>
      <c r="B156" s="8" t="s">
        <v>785</v>
      </c>
      <c r="C156" s="8" t="s">
        <v>48</v>
      </c>
      <c r="D156" s="8" t="s">
        <v>23</v>
      </c>
      <c r="E156" s="8" t="s">
        <v>214</v>
      </c>
      <c r="F156" s="8"/>
      <c r="G156" s="92">
        <f>G157</f>
        <v>0</v>
      </c>
    </row>
    <row r="157" spans="1:7" ht="31.5" hidden="1">
      <c r="A157" s="9" t="s">
        <v>780</v>
      </c>
      <c r="B157" s="8" t="s">
        <v>785</v>
      </c>
      <c r="C157" s="8" t="s">
        <v>48</v>
      </c>
      <c r="D157" s="8" t="s">
        <v>23</v>
      </c>
      <c r="E157" s="8" t="s">
        <v>781</v>
      </c>
      <c r="F157" s="8"/>
      <c r="G157" s="92">
        <f>G158</f>
        <v>0</v>
      </c>
    </row>
    <row r="158" spans="1:7" ht="31.5" hidden="1">
      <c r="A158" s="9" t="s">
        <v>354</v>
      </c>
      <c r="B158" s="8" t="s">
        <v>785</v>
      </c>
      <c r="C158" s="8" t="s">
        <v>48</v>
      </c>
      <c r="D158" s="8" t="s">
        <v>23</v>
      </c>
      <c r="E158" s="8"/>
      <c r="F158" s="8" t="s">
        <v>862</v>
      </c>
      <c r="G158" s="92"/>
    </row>
    <row r="159" spans="1:7" ht="63" hidden="1">
      <c r="A159" s="18" t="s">
        <v>386</v>
      </c>
      <c r="B159" s="8" t="s">
        <v>387</v>
      </c>
      <c r="C159" s="8" t="s">
        <v>48</v>
      </c>
      <c r="D159" s="8" t="s">
        <v>23</v>
      </c>
      <c r="E159" s="8"/>
      <c r="F159" s="8"/>
      <c r="G159" s="92">
        <f>G160</f>
        <v>0</v>
      </c>
    </row>
    <row r="160" spans="1:7" ht="47.25" hidden="1">
      <c r="A160" s="9" t="s">
        <v>211</v>
      </c>
      <c r="B160" s="8" t="s">
        <v>387</v>
      </c>
      <c r="C160" s="8" t="s">
        <v>48</v>
      </c>
      <c r="D160" s="8" t="s">
        <v>23</v>
      </c>
      <c r="E160" s="8" t="s">
        <v>212</v>
      </c>
      <c r="F160" s="8"/>
      <c r="G160" s="92">
        <f>G161</f>
        <v>0</v>
      </c>
    </row>
    <row r="161" spans="1:7" ht="15.75" hidden="1">
      <c r="A161" s="9" t="s">
        <v>213</v>
      </c>
      <c r="B161" s="8" t="s">
        <v>387</v>
      </c>
      <c r="C161" s="8" t="s">
        <v>48</v>
      </c>
      <c r="D161" s="8" t="s">
        <v>23</v>
      </c>
      <c r="E161" s="8" t="s">
        <v>214</v>
      </c>
      <c r="F161" s="8"/>
      <c r="G161" s="92"/>
    </row>
    <row r="162" spans="1:7" ht="31.5" hidden="1">
      <c r="A162" s="9" t="s">
        <v>780</v>
      </c>
      <c r="B162" s="8" t="s">
        <v>387</v>
      </c>
      <c r="C162" s="8" t="s">
        <v>48</v>
      </c>
      <c r="D162" s="8" t="s">
        <v>23</v>
      </c>
      <c r="E162" s="8" t="s">
        <v>781</v>
      </c>
      <c r="F162" s="8"/>
      <c r="G162" s="92"/>
    </row>
    <row r="163" spans="1:7" ht="31.5" hidden="1">
      <c r="A163" s="9" t="s">
        <v>354</v>
      </c>
      <c r="B163" s="8" t="s">
        <v>387</v>
      </c>
      <c r="C163" s="8" t="s">
        <v>48</v>
      </c>
      <c r="D163" s="8" t="s">
        <v>23</v>
      </c>
      <c r="E163" s="8"/>
      <c r="F163" s="8" t="s">
        <v>862</v>
      </c>
      <c r="G163" s="92">
        <f>G159</f>
        <v>0</v>
      </c>
    </row>
    <row r="164" spans="1:7" ht="31.5" hidden="1">
      <c r="A164" s="18" t="s">
        <v>389</v>
      </c>
      <c r="B164" s="16" t="s">
        <v>390</v>
      </c>
      <c r="C164" s="8" t="s">
        <v>48</v>
      </c>
      <c r="D164" s="8" t="s">
        <v>23</v>
      </c>
      <c r="E164" s="8"/>
      <c r="F164" s="8"/>
      <c r="G164" s="92">
        <f>G165</f>
        <v>0</v>
      </c>
    </row>
    <row r="165" spans="1:7" ht="47.25" hidden="1">
      <c r="A165" s="18" t="s">
        <v>211</v>
      </c>
      <c r="B165" s="16" t="s">
        <v>390</v>
      </c>
      <c r="C165" s="8" t="s">
        <v>48</v>
      </c>
      <c r="D165" s="8" t="s">
        <v>23</v>
      </c>
      <c r="E165" s="8" t="s">
        <v>212</v>
      </c>
      <c r="F165" s="8"/>
      <c r="G165" s="92">
        <f>G166</f>
        <v>0</v>
      </c>
    </row>
    <row r="166" spans="1:7" ht="15.75" hidden="1">
      <c r="A166" s="18" t="s">
        <v>213</v>
      </c>
      <c r="B166" s="16" t="s">
        <v>390</v>
      </c>
      <c r="C166" s="8" t="s">
        <v>48</v>
      </c>
      <c r="D166" s="8" t="s">
        <v>23</v>
      </c>
      <c r="E166" s="8" t="s">
        <v>214</v>
      </c>
      <c r="F166" s="8"/>
      <c r="G166" s="92"/>
    </row>
    <row r="167" spans="1:7" ht="31.5" hidden="1">
      <c r="A167" s="9" t="s">
        <v>354</v>
      </c>
      <c r="B167" s="16" t="s">
        <v>390</v>
      </c>
      <c r="C167" s="8" t="s">
        <v>48</v>
      </c>
      <c r="D167" s="8" t="s">
        <v>23</v>
      </c>
      <c r="E167" s="8"/>
      <c r="F167" s="8" t="s">
        <v>862</v>
      </c>
      <c r="G167" s="121">
        <f>G164</f>
        <v>0</v>
      </c>
    </row>
    <row r="168" spans="1:7" ht="63" hidden="1">
      <c r="A168" s="18" t="s">
        <v>395</v>
      </c>
      <c r="B168" s="16" t="s">
        <v>396</v>
      </c>
      <c r="C168" s="8" t="s">
        <v>48</v>
      </c>
      <c r="D168" s="8" t="s">
        <v>23</v>
      </c>
      <c r="E168" s="8"/>
      <c r="F168" s="8"/>
      <c r="G168" s="92">
        <f>G169</f>
        <v>0</v>
      </c>
    </row>
    <row r="169" spans="1:7" ht="47.25" hidden="1">
      <c r="A169" s="9" t="s">
        <v>211</v>
      </c>
      <c r="B169" s="16" t="s">
        <v>396</v>
      </c>
      <c r="C169" s="8" t="s">
        <v>48</v>
      </c>
      <c r="D169" s="8" t="s">
        <v>23</v>
      </c>
      <c r="E169" s="8" t="s">
        <v>212</v>
      </c>
      <c r="F169" s="8"/>
      <c r="G169" s="92">
        <f>G170</f>
        <v>0</v>
      </c>
    </row>
    <row r="170" spans="1:7" ht="15.75" hidden="1">
      <c r="A170" s="9" t="s">
        <v>213</v>
      </c>
      <c r="B170" s="16" t="s">
        <v>396</v>
      </c>
      <c r="C170" s="8" t="s">
        <v>48</v>
      </c>
      <c r="D170" s="8" t="s">
        <v>23</v>
      </c>
      <c r="E170" s="8" t="s">
        <v>214</v>
      </c>
      <c r="F170" s="8"/>
      <c r="G170" s="92"/>
    </row>
    <row r="171" spans="1:7" ht="31.5" hidden="1">
      <c r="A171" s="9" t="s">
        <v>780</v>
      </c>
      <c r="B171" s="16" t="s">
        <v>863</v>
      </c>
      <c r="C171" s="8" t="s">
        <v>48</v>
      </c>
      <c r="D171" s="8" t="s">
        <v>23</v>
      </c>
      <c r="E171" s="8" t="s">
        <v>781</v>
      </c>
      <c r="F171" s="8"/>
      <c r="G171" s="92"/>
    </row>
    <row r="172" spans="1:7" ht="31.5" hidden="1">
      <c r="A172" s="9" t="s">
        <v>354</v>
      </c>
      <c r="B172" s="16" t="s">
        <v>396</v>
      </c>
      <c r="C172" s="8" t="s">
        <v>48</v>
      </c>
      <c r="D172" s="8" t="s">
        <v>23</v>
      </c>
      <c r="E172" s="8"/>
      <c r="F172" s="8" t="s">
        <v>862</v>
      </c>
      <c r="G172" s="92">
        <f>G170</f>
        <v>0</v>
      </c>
    </row>
    <row r="173" spans="1:7" ht="47.25" hidden="1">
      <c r="A173" s="18" t="s">
        <v>788</v>
      </c>
      <c r="B173" s="16" t="s">
        <v>401</v>
      </c>
      <c r="C173" s="8" t="s">
        <v>48</v>
      </c>
      <c r="D173" s="8" t="s">
        <v>23</v>
      </c>
      <c r="E173" s="8"/>
      <c r="F173" s="8"/>
      <c r="G173" s="92">
        <f>G174</f>
        <v>0</v>
      </c>
    </row>
    <row r="174" spans="1:7" ht="47.25" hidden="1">
      <c r="A174" s="18" t="s">
        <v>211</v>
      </c>
      <c r="B174" s="16" t="s">
        <v>401</v>
      </c>
      <c r="C174" s="8" t="s">
        <v>48</v>
      </c>
      <c r="D174" s="8" t="s">
        <v>23</v>
      </c>
      <c r="E174" s="8" t="s">
        <v>212</v>
      </c>
      <c r="F174" s="8"/>
      <c r="G174" s="92">
        <f>G175</f>
        <v>0</v>
      </c>
    </row>
    <row r="175" spans="1:7" ht="15.75" hidden="1">
      <c r="A175" s="18" t="s">
        <v>213</v>
      </c>
      <c r="B175" s="16" t="s">
        <v>401</v>
      </c>
      <c r="C175" s="8" t="s">
        <v>48</v>
      </c>
      <c r="D175" s="8" t="s">
        <v>23</v>
      </c>
      <c r="E175" s="8" t="s">
        <v>214</v>
      </c>
      <c r="F175" s="8"/>
      <c r="G175" s="92"/>
    </row>
    <row r="176" spans="1:7" ht="31.5" hidden="1">
      <c r="A176" s="9" t="s">
        <v>354</v>
      </c>
      <c r="B176" s="16" t="s">
        <v>401</v>
      </c>
      <c r="C176" s="8" t="s">
        <v>48</v>
      </c>
      <c r="D176" s="8" t="s">
        <v>23</v>
      </c>
      <c r="E176" s="8"/>
      <c r="F176" s="8" t="s">
        <v>862</v>
      </c>
      <c r="G176" s="92">
        <f>G174</f>
        <v>0</v>
      </c>
    </row>
    <row r="177" spans="1:7" ht="63">
      <c r="A177" s="9" t="s">
        <v>787</v>
      </c>
      <c r="B177" s="16" t="s">
        <v>393</v>
      </c>
      <c r="C177" s="8" t="s">
        <v>48</v>
      </c>
      <c r="D177" s="8" t="s">
        <v>23</v>
      </c>
      <c r="E177" s="8"/>
      <c r="F177" s="8"/>
      <c r="G177" s="92">
        <f>G178</f>
        <v>2690</v>
      </c>
    </row>
    <row r="178" spans="1:7" ht="47.25">
      <c r="A178" s="9" t="s">
        <v>211</v>
      </c>
      <c r="B178" s="16" t="s">
        <v>393</v>
      </c>
      <c r="C178" s="8" t="s">
        <v>48</v>
      </c>
      <c r="D178" s="8" t="s">
        <v>23</v>
      </c>
      <c r="E178" s="8" t="s">
        <v>212</v>
      </c>
      <c r="F178" s="8"/>
      <c r="G178" s="92">
        <f>G179</f>
        <v>2690</v>
      </c>
    </row>
    <row r="179" spans="1:7" ht="15.75">
      <c r="A179" s="9" t="s">
        <v>213</v>
      </c>
      <c r="B179" s="16" t="s">
        <v>393</v>
      </c>
      <c r="C179" s="8" t="s">
        <v>48</v>
      </c>
      <c r="D179" s="8" t="s">
        <v>23</v>
      </c>
      <c r="E179" s="8" t="s">
        <v>214</v>
      </c>
      <c r="F179" s="8"/>
      <c r="G179" s="93">
        <f>'Пр.№6 ведомственная'!I527</f>
        <v>2690</v>
      </c>
    </row>
    <row r="180" spans="1:7" ht="31.5" hidden="1">
      <c r="A180" s="9" t="s">
        <v>780</v>
      </c>
      <c r="B180" s="16" t="s">
        <v>393</v>
      </c>
      <c r="C180" s="8" t="s">
        <v>48</v>
      </c>
      <c r="D180" s="8" t="s">
        <v>23</v>
      </c>
      <c r="E180" s="8" t="s">
        <v>781</v>
      </c>
      <c r="F180" s="8"/>
      <c r="G180" s="92"/>
    </row>
    <row r="181" spans="1:7" ht="31.5">
      <c r="A181" s="9" t="s">
        <v>354</v>
      </c>
      <c r="B181" s="16" t="s">
        <v>393</v>
      </c>
      <c r="C181" s="8" t="s">
        <v>48</v>
      </c>
      <c r="D181" s="8" t="s">
        <v>23</v>
      </c>
      <c r="E181" s="8"/>
      <c r="F181" s="8" t="s">
        <v>862</v>
      </c>
      <c r="G181" s="93">
        <f>G177</f>
        <v>2690</v>
      </c>
    </row>
    <row r="182" spans="1:7" ht="63">
      <c r="A182" s="18" t="s">
        <v>395</v>
      </c>
      <c r="B182" s="16" t="s">
        <v>396</v>
      </c>
      <c r="C182" s="8" t="s">
        <v>48</v>
      </c>
      <c r="D182" s="8" t="s">
        <v>23</v>
      </c>
      <c r="E182" s="8"/>
      <c r="F182" s="8"/>
      <c r="G182" s="93">
        <f>G183</f>
        <v>320</v>
      </c>
    </row>
    <row r="183" spans="1:7" ht="47.25">
      <c r="A183" s="18" t="s">
        <v>211</v>
      </c>
      <c r="B183" s="16" t="s">
        <v>396</v>
      </c>
      <c r="C183" s="8" t="s">
        <v>48</v>
      </c>
      <c r="D183" s="8" t="s">
        <v>23</v>
      </c>
      <c r="E183" s="8" t="s">
        <v>212</v>
      </c>
      <c r="F183" s="8"/>
      <c r="G183" s="93">
        <f>G184</f>
        <v>320</v>
      </c>
    </row>
    <row r="184" spans="1:7" ht="15.75">
      <c r="A184" s="18" t="s">
        <v>213</v>
      </c>
      <c r="B184" s="16" t="s">
        <v>396</v>
      </c>
      <c r="C184" s="8" t="s">
        <v>48</v>
      </c>
      <c r="D184" s="8" t="s">
        <v>23</v>
      </c>
      <c r="E184" s="8" t="s">
        <v>214</v>
      </c>
      <c r="F184" s="8"/>
      <c r="G184" s="93">
        <f>'Пр.№6 ведомственная'!I530</f>
        <v>320</v>
      </c>
    </row>
    <row r="185" spans="1:7" ht="31.5">
      <c r="A185" s="9" t="s">
        <v>354</v>
      </c>
      <c r="B185" s="16" t="s">
        <v>396</v>
      </c>
      <c r="C185" s="8" t="s">
        <v>48</v>
      </c>
      <c r="D185" s="8" t="s">
        <v>23</v>
      </c>
      <c r="E185" s="8"/>
      <c r="F185" s="8" t="s">
        <v>862</v>
      </c>
      <c r="G185" s="93">
        <f>G182</f>
        <v>320</v>
      </c>
    </row>
    <row r="186" spans="1:7" ht="47.25">
      <c r="A186" s="9" t="s">
        <v>222</v>
      </c>
      <c r="B186" s="8" t="s">
        <v>403</v>
      </c>
      <c r="C186" s="8" t="s">
        <v>48</v>
      </c>
      <c r="D186" s="8" t="s">
        <v>23</v>
      </c>
      <c r="E186" s="8"/>
      <c r="F186" s="8"/>
      <c r="G186" s="92">
        <f>G187</f>
        <v>127</v>
      </c>
    </row>
    <row r="187" spans="1:7" ht="47.25">
      <c r="A187" s="9" t="s">
        <v>211</v>
      </c>
      <c r="B187" s="8" t="s">
        <v>403</v>
      </c>
      <c r="C187" s="8" t="s">
        <v>48</v>
      </c>
      <c r="D187" s="8" t="s">
        <v>23</v>
      </c>
      <c r="E187" s="8" t="s">
        <v>212</v>
      </c>
      <c r="F187" s="8"/>
      <c r="G187" s="92">
        <f>G188</f>
        <v>127</v>
      </c>
    </row>
    <row r="188" spans="1:7" ht="15.75">
      <c r="A188" s="9" t="s">
        <v>213</v>
      </c>
      <c r="B188" s="8" t="s">
        <v>403</v>
      </c>
      <c r="C188" s="8" t="s">
        <v>48</v>
      </c>
      <c r="D188" s="8" t="s">
        <v>23</v>
      </c>
      <c r="E188" s="8" t="s">
        <v>214</v>
      </c>
      <c r="F188" s="8"/>
      <c r="G188" s="92">
        <f>'Пр.№6 ведомственная'!I542</f>
        <v>127</v>
      </c>
    </row>
    <row r="189" spans="1:7" ht="31.5" hidden="1">
      <c r="A189" s="9" t="s">
        <v>780</v>
      </c>
      <c r="B189" s="8" t="s">
        <v>403</v>
      </c>
      <c r="C189" s="8" t="s">
        <v>48</v>
      </c>
      <c r="D189" s="8" t="s">
        <v>23</v>
      </c>
      <c r="E189" s="8" t="s">
        <v>781</v>
      </c>
      <c r="F189" s="8"/>
      <c r="G189" s="92"/>
    </row>
    <row r="190" spans="1:7" ht="31.5">
      <c r="A190" s="9" t="s">
        <v>354</v>
      </c>
      <c r="B190" s="8" t="s">
        <v>403</v>
      </c>
      <c r="C190" s="8" t="s">
        <v>48</v>
      </c>
      <c r="D190" s="8" t="s">
        <v>23</v>
      </c>
      <c r="E190" s="8"/>
      <c r="F190" s="8" t="s">
        <v>862</v>
      </c>
      <c r="G190" s="92">
        <f>G188</f>
        <v>127</v>
      </c>
    </row>
    <row r="191" spans="1:7" ht="31.5" hidden="1">
      <c r="A191" s="9" t="s">
        <v>224</v>
      </c>
      <c r="B191" s="8" t="s">
        <v>789</v>
      </c>
      <c r="C191" s="8" t="s">
        <v>48</v>
      </c>
      <c r="D191" s="8" t="s">
        <v>23</v>
      </c>
      <c r="E191" s="8"/>
      <c r="F191" s="8"/>
      <c r="G191" s="92">
        <f>G192</f>
        <v>0</v>
      </c>
    </row>
    <row r="192" spans="1:7" ht="47.25" hidden="1">
      <c r="A192" s="9" t="s">
        <v>211</v>
      </c>
      <c r="B192" s="8" t="s">
        <v>789</v>
      </c>
      <c r="C192" s="8" t="s">
        <v>48</v>
      </c>
      <c r="D192" s="8" t="s">
        <v>23</v>
      </c>
      <c r="E192" s="8" t="s">
        <v>212</v>
      </c>
      <c r="F192" s="8"/>
      <c r="G192" s="92">
        <f>G193</f>
        <v>0</v>
      </c>
    </row>
    <row r="193" spans="1:7" ht="15.75" hidden="1">
      <c r="A193" s="9" t="s">
        <v>213</v>
      </c>
      <c r="B193" s="8" t="s">
        <v>789</v>
      </c>
      <c r="C193" s="8" t="s">
        <v>48</v>
      </c>
      <c r="D193" s="8" t="s">
        <v>23</v>
      </c>
      <c r="E193" s="8" t="s">
        <v>214</v>
      </c>
      <c r="F193" s="8"/>
      <c r="G193" s="92">
        <f>G194</f>
        <v>0</v>
      </c>
    </row>
    <row r="194" spans="1:7" ht="31.5" hidden="1">
      <c r="A194" s="9" t="s">
        <v>780</v>
      </c>
      <c r="B194" s="8" t="s">
        <v>789</v>
      </c>
      <c r="C194" s="8" t="s">
        <v>48</v>
      </c>
      <c r="D194" s="8" t="s">
        <v>23</v>
      </c>
      <c r="E194" s="8" t="s">
        <v>781</v>
      </c>
      <c r="F194" s="8"/>
      <c r="G194" s="92">
        <f>G195</f>
        <v>0</v>
      </c>
    </row>
    <row r="195" spans="1:7" ht="31.5" hidden="1">
      <c r="A195" s="9" t="s">
        <v>354</v>
      </c>
      <c r="B195" s="8" t="s">
        <v>789</v>
      </c>
      <c r="C195" s="8" t="s">
        <v>48</v>
      </c>
      <c r="D195" s="8" t="s">
        <v>23</v>
      </c>
      <c r="E195" s="8"/>
      <c r="F195" s="8" t="s">
        <v>862</v>
      </c>
      <c r="G195" s="92">
        <v>0</v>
      </c>
    </row>
    <row r="196" spans="1:7" ht="47.25" hidden="1">
      <c r="A196" s="9" t="s">
        <v>864</v>
      </c>
      <c r="B196" s="8" t="s">
        <v>791</v>
      </c>
      <c r="C196" s="8" t="s">
        <v>48</v>
      </c>
      <c r="D196" s="8" t="s">
        <v>23</v>
      </c>
      <c r="E196" s="8"/>
      <c r="F196" s="8"/>
      <c r="G196" s="92">
        <f>G197</f>
        <v>0</v>
      </c>
    </row>
    <row r="197" spans="1:7" ht="47.25" hidden="1">
      <c r="A197" s="9" t="s">
        <v>211</v>
      </c>
      <c r="B197" s="8" t="s">
        <v>791</v>
      </c>
      <c r="C197" s="8" t="s">
        <v>48</v>
      </c>
      <c r="D197" s="8" t="s">
        <v>23</v>
      </c>
      <c r="E197" s="8" t="s">
        <v>212</v>
      </c>
      <c r="F197" s="8"/>
      <c r="G197" s="92">
        <f>G198</f>
        <v>0</v>
      </c>
    </row>
    <row r="198" spans="1:7" ht="15.75" hidden="1">
      <c r="A198" s="9" t="s">
        <v>213</v>
      </c>
      <c r="B198" s="8" t="s">
        <v>791</v>
      </c>
      <c r="C198" s="8" t="s">
        <v>48</v>
      </c>
      <c r="D198" s="8" t="s">
        <v>23</v>
      </c>
      <c r="E198" s="8" t="s">
        <v>214</v>
      </c>
      <c r="F198" s="8"/>
      <c r="G198" s="92">
        <f>G199</f>
        <v>0</v>
      </c>
    </row>
    <row r="199" spans="1:7" ht="31.5" hidden="1">
      <c r="A199" s="9" t="s">
        <v>780</v>
      </c>
      <c r="B199" s="8" t="s">
        <v>791</v>
      </c>
      <c r="C199" s="8" t="s">
        <v>48</v>
      </c>
      <c r="D199" s="8" t="s">
        <v>23</v>
      </c>
      <c r="E199" s="8" t="s">
        <v>781</v>
      </c>
      <c r="F199" s="8"/>
      <c r="G199" s="92">
        <f>G200</f>
        <v>0</v>
      </c>
    </row>
    <row r="200" spans="1:7" ht="31.5" hidden="1">
      <c r="A200" s="9" t="s">
        <v>354</v>
      </c>
      <c r="B200" s="8" t="s">
        <v>791</v>
      </c>
      <c r="C200" s="8" t="s">
        <v>48</v>
      </c>
      <c r="D200" s="8" t="s">
        <v>23</v>
      </c>
      <c r="E200" s="8"/>
      <c r="F200" s="8" t="s">
        <v>862</v>
      </c>
      <c r="G200" s="92">
        <v>0</v>
      </c>
    </row>
    <row r="201" spans="1:7" ht="47.25" hidden="1">
      <c r="A201" s="62" t="s">
        <v>405</v>
      </c>
      <c r="B201" s="105" t="s">
        <v>406</v>
      </c>
      <c r="C201" s="105"/>
      <c r="D201" s="105"/>
      <c r="E201" s="105"/>
      <c r="F201" s="105"/>
      <c r="G201" s="111">
        <f>G202</f>
        <v>0</v>
      </c>
    </row>
    <row r="202" spans="1:7" ht="15.75" hidden="1">
      <c r="A202" s="9" t="s">
        <v>6</v>
      </c>
      <c r="B202" s="8" t="s">
        <v>406</v>
      </c>
      <c r="C202" s="8" t="s">
        <v>48</v>
      </c>
      <c r="D202" s="8"/>
      <c r="E202" s="8"/>
      <c r="F202" s="8"/>
      <c r="G202" s="92">
        <f>G203</f>
        <v>0</v>
      </c>
    </row>
    <row r="203" spans="1:7" ht="15.75" hidden="1">
      <c r="A203" s="9" t="s">
        <v>50</v>
      </c>
      <c r="B203" s="8" t="s">
        <v>406</v>
      </c>
      <c r="C203" s="8" t="s">
        <v>48</v>
      </c>
      <c r="D203" s="8" t="s">
        <v>23</v>
      </c>
      <c r="E203" s="8"/>
      <c r="F203" s="8"/>
      <c r="G203" s="92">
        <f>G208+G213+G218+G221</f>
        <v>0</v>
      </c>
    </row>
    <row r="204" spans="1:7" ht="63" hidden="1">
      <c r="A204" s="9" t="s">
        <v>778</v>
      </c>
      <c r="B204" s="8" t="s">
        <v>792</v>
      </c>
      <c r="C204" s="8" t="s">
        <v>48</v>
      </c>
      <c r="D204" s="8" t="s">
        <v>23</v>
      </c>
      <c r="E204" s="8"/>
      <c r="F204" s="8"/>
      <c r="G204" s="92">
        <f>G205</f>
        <v>0</v>
      </c>
    </row>
    <row r="205" spans="1:7" ht="47.25" hidden="1">
      <c r="A205" s="9" t="s">
        <v>211</v>
      </c>
      <c r="B205" s="8" t="s">
        <v>792</v>
      </c>
      <c r="C205" s="8" t="s">
        <v>48</v>
      </c>
      <c r="D205" s="8" t="s">
        <v>23</v>
      </c>
      <c r="E205" s="8" t="s">
        <v>212</v>
      </c>
      <c r="F205" s="8"/>
      <c r="G205" s="92">
        <f>G206</f>
        <v>0</v>
      </c>
    </row>
    <row r="206" spans="1:7" ht="15.75" hidden="1">
      <c r="A206" s="9" t="s">
        <v>213</v>
      </c>
      <c r="B206" s="8" t="s">
        <v>792</v>
      </c>
      <c r="C206" s="8" t="s">
        <v>48</v>
      </c>
      <c r="D206" s="8" t="s">
        <v>23</v>
      </c>
      <c r="E206" s="8" t="s">
        <v>214</v>
      </c>
      <c r="F206" s="8"/>
      <c r="G206" s="92">
        <f>G207</f>
        <v>0</v>
      </c>
    </row>
    <row r="207" spans="1:7" ht="31.5" hidden="1">
      <c r="A207" s="9" t="s">
        <v>780</v>
      </c>
      <c r="B207" s="8" t="s">
        <v>792</v>
      </c>
      <c r="C207" s="8" t="s">
        <v>48</v>
      </c>
      <c r="D207" s="8" t="s">
        <v>23</v>
      </c>
      <c r="E207" s="8" t="s">
        <v>781</v>
      </c>
      <c r="F207" s="8"/>
      <c r="G207" s="92">
        <f>G208</f>
        <v>0</v>
      </c>
    </row>
    <row r="208" spans="1:7" ht="31.5" hidden="1">
      <c r="A208" s="9" t="s">
        <v>354</v>
      </c>
      <c r="B208" s="8" t="s">
        <v>792</v>
      </c>
      <c r="C208" s="8" t="s">
        <v>48</v>
      </c>
      <c r="D208" s="8" t="s">
        <v>23</v>
      </c>
      <c r="E208" s="8"/>
      <c r="F208" s="8" t="s">
        <v>862</v>
      </c>
      <c r="G208" s="92">
        <v>0</v>
      </c>
    </row>
    <row r="209" spans="1:7" ht="31.5" hidden="1">
      <c r="A209" s="9" t="s">
        <v>865</v>
      </c>
      <c r="B209" s="8" t="s">
        <v>793</v>
      </c>
      <c r="C209" s="8" t="s">
        <v>48</v>
      </c>
      <c r="D209" s="8" t="s">
        <v>23</v>
      </c>
      <c r="E209" s="8"/>
      <c r="F209" s="8"/>
      <c r="G209" s="92">
        <f>G213</f>
        <v>0</v>
      </c>
    </row>
    <row r="210" spans="1:7" ht="47.25" hidden="1">
      <c r="A210" s="9" t="s">
        <v>211</v>
      </c>
      <c r="B210" s="8" t="s">
        <v>793</v>
      </c>
      <c r="C210" s="8" t="s">
        <v>429</v>
      </c>
      <c r="D210" s="8" t="s">
        <v>866</v>
      </c>
      <c r="E210" s="8" t="s">
        <v>212</v>
      </c>
      <c r="F210" s="8"/>
      <c r="G210" s="92">
        <f>G211</f>
        <v>0</v>
      </c>
    </row>
    <row r="211" spans="1:7" ht="15.75" hidden="1">
      <c r="A211" s="9" t="s">
        <v>213</v>
      </c>
      <c r="B211" s="8" t="s">
        <v>793</v>
      </c>
      <c r="C211" s="8" t="s">
        <v>429</v>
      </c>
      <c r="D211" s="8" t="s">
        <v>866</v>
      </c>
      <c r="E211" s="8" t="s">
        <v>214</v>
      </c>
      <c r="F211" s="8"/>
      <c r="G211" s="92">
        <f>G212</f>
        <v>0</v>
      </c>
    </row>
    <row r="212" spans="1:7" ht="31.5" hidden="1">
      <c r="A212" s="9" t="s">
        <v>780</v>
      </c>
      <c r="B212" s="8" t="s">
        <v>793</v>
      </c>
      <c r="C212" s="8" t="s">
        <v>429</v>
      </c>
      <c r="D212" s="8" t="s">
        <v>866</v>
      </c>
      <c r="E212" s="8" t="s">
        <v>781</v>
      </c>
      <c r="F212" s="8"/>
      <c r="G212" s="92">
        <f>G213</f>
        <v>0</v>
      </c>
    </row>
    <row r="213" spans="1:7" ht="31.5" hidden="1">
      <c r="A213" s="9" t="s">
        <v>354</v>
      </c>
      <c r="B213" s="8" t="s">
        <v>793</v>
      </c>
      <c r="C213" s="8" t="s">
        <v>48</v>
      </c>
      <c r="D213" s="8" t="s">
        <v>23</v>
      </c>
      <c r="E213" s="8"/>
      <c r="F213" s="8" t="s">
        <v>862</v>
      </c>
      <c r="G213" s="92"/>
    </row>
    <row r="214" spans="1:7" ht="31.5" hidden="1">
      <c r="A214" s="9" t="s">
        <v>867</v>
      </c>
      <c r="B214" s="16" t="s">
        <v>408</v>
      </c>
      <c r="C214" s="8" t="s">
        <v>48</v>
      </c>
      <c r="D214" s="8" t="s">
        <v>23</v>
      </c>
      <c r="E214" s="8"/>
      <c r="F214" s="8"/>
      <c r="G214" s="92">
        <f>G215</f>
        <v>0</v>
      </c>
    </row>
    <row r="215" spans="1:7" ht="31.5" hidden="1">
      <c r="A215" s="9" t="s">
        <v>220</v>
      </c>
      <c r="B215" s="16" t="s">
        <v>408</v>
      </c>
      <c r="C215" s="8" t="s">
        <v>48</v>
      </c>
      <c r="D215" s="8" t="s">
        <v>23</v>
      </c>
      <c r="E215" s="8" t="s">
        <v>212</v>
      </c>
      <c r="F215" s="8"/>
      <c r="G215" s="92">
        <f>G216</f>
        <v>0</v>
      </c>
    </row>
    <row r="216" spans="1:7" ht="15.75" hidden="1">
      <c r="A216" s="9" t="s">
        <v>213</v>
      </c>
      <c r="B216" s="16" t="s">
        <v>408</v>
      </c>
      <c r="C216" s="8" t="s">
        <v>48</v>
      </c>
      <c r="D216" s="8" t="s">
        <v>23</v>
      </c>
      <c r="E216" s="8" t="s">
        <v>214</v>
      </c>
      <c r="F216" s="8"/>
      <c r="G216" s="92"/>
    </row>
    <row r="217" spans="1:7" ht="31.5" hidden="1">
      <c r="A217" s="9" t="s">
        <v>780</v>
      </c>
      <c r="B217" s="16" t="s">
        <v>408</v>
      </c>
      <c r="C217" s="8" t="s">
        <v>48</v>
      </c>
      <c r="D217" s="8" t="s">
        <v>23</v>
      </c>
      <c r="E217" s="8" t="s">
        <v>781</v>
      </c>
      <c r="F217" s="8"/>
      <c r="G217" s="92"/>
    </row>
    <row r="218" spans="1:7" ht="31.5" hidden="1">
      <c r="A218" s="9" t="s">
        <v>354</v>
      </c>
      <c r="B218" s="16" t="s">
        <v>408</v>
      </c>
      <c r="C218" s="8" t="s">
        <v>48</v>
      </c>
      <c r="D218" s="8" t="s">
        <v>23</v>
      </c>
      <c r="E218" s="8"/>
      <c r="F218" s="8" t="s">
        <v>862</v>
      </c>
      <c r="G218" s="93">
        <f>G214</f>
        <v>0</v>
      </c>
    </row>
    <row r="219" spans="1:7" ht="47.25" hidden="1">
      <c r="A219" s="9" t="s">
        <v>788</v>
      </c>
      <c r="B219" s="8" t="s">
        <v>410</v>
      </c>
      <c r="C219" s="8" t="s">
        <v>48</v>
      </c>
      <c r="D219" s="8" t="s">
        <v>23</v>
      </c>
      <c r="E219" s="8"/>
      <c r="F219" s="8"/>
      <c r="G219" s="92">
        <f>G220</f>
        <v>0</v>
      </c>
    </row>
    <row r="220" spans="1:7" ht="47.25" hidden="1">
      <c r="A220" s="9" t="s">
        <v>211</v>
      </c>
      <c r="B220" s="8" t="s">
        <v>410</v>
      </c>
      <c r="C220" s="8" t="s">
        <v>48</v>
      </c>
      <c r="D220" s="8" t="s">
        <v>23</v>
      </c>
      <c r="E220" s="8" t="s">
        <v>212</v>
      </c>
      <c r="F220" s="8"/>
      <c r="G220" s="92">
        <f>G221</f>
        <v>0</v>
      </c>
    </row>
    <row r="221" spans="1:7" ht="15.75" hidden="1">
      <c r="A221" s="9" t="s">
        <v>213</v>
      </c>
      <c r="B221" s="8" t="s">
        <v>410</v>
      </c>
      <c r="C221" s="8" t="s">
        <v>48</v>
      </c>
      <c r="D221" s="8" t="s">
        <v>23</v>
      </c>
      <c r="E221" s="8" t="s">
        <v>214</v>
      </c>
      <c r="F221" s="8" t="s">
        <v>862</v>
      </c>
      <c r="G221" s="92"/>
    </row>
    <row r="222" spans="1:7" ht="15.75" hidden="1">
      <c r="A222" s="9"/>
      <c r="B222" s="8"/>
      <c r="C222" s="8"/>
      <c r="D222" s="8"/>
      <c r="E222" s="8"/>
      <c r="F222" s="8"/>
      <c r="G222" s="92"/>
    </row>
    <row r="223" spans="1:7" ht="15.75" hidden="1">
      <c r="A223" s="9"/>
      <c r="B223" s="8"/>
      <c r="C223" s="8"/>
      <c r="D223" s="8"/>
      <c r="E223" s="8"/>
      <c r="F223" s="8"/>
      <c r="G223" s="92"/>
    </row>
    <row r="224" spans="1:7" ht="47.25">
      <c r="A224" s="62" t="s">
        <v>428</v>
      </c>
      <c r="B224" s="105" t="s">
        <v>430</v>
      </c>
      <c r="C224" s="105"/>
      <c r="D224" s="105"/>
      <c r="E224" s="105"/>
      <c r="F224" s="105"/>
      <c r="G224" s="111">
        <f>G225</f>
        <v>3484.8</v>
      </c>
    </row>
    <row r="225" spans="1:7" ht="15.75">
      <c r="A225" s="9" t="s">
        <v>6</v>
      </c>
      <c r="B225" s="8" t="s">
        <v>430</v>
      </c>
      <c r="C225" s="8" t="s">
        <v>48</v>
      </c>
      <c r="D225" s="8"/>
      <c r="E225" s="8"/>
      <c r="F225" s="8"/>
      <c r="G225" s="92">
        <f>G226</f>
        <v>3484.8</v>
      </c>
    </row>
    <row r="226" spans="1:7" ht="31.5">
      <c r="A226" s="9" t="s">
        <v>51</v>
      </c>
      <c r="B226" s="8" t="s">
        <v>430</v>
      </c>
      <c r="C226" s="8" t="s">
        <v>48</v>
      </c>
      <c r="D226" s="8" t="s">
        <v>48</v>
      </c>
      <c r="E226" s="8"/>
      <c r="F226" s="8"/>
      <c r="G226" s="92">
        <f>G227</f>
        <v>3484.8</v>
      </c>
    </row>
    <row r="227" spans="1:7" ht="31.5">
      <c r="A227" s="18" t="s">
        <v>806</v>
      </c>
      <c r="B227" s="16" t="s">
        <v>433</v>
      </c>
      <c r="C227" s="8" t="s">
        <v>48</v>
      </c>
      <c r="D227" s="8" t="s">
        <v>48</v>
      </c>
      <c r="E227" s="8"/>
      <c r="F227" s="8"/>
      <c r="G227" s="92">
        <f>G228</f>
        <v>3484.8</v>
      </c>
    </row>
    <row r="228" spans="1:7" ht="47.25">
      <c r="A228" s="9" t="s">
        <v>211</v>
      </c>
      <c r="B228" s="16" t="s">
        <v>433</v>
      </c>
      <c r="C228" s="8" t="s">
        <v>48</v>
      </c>
      <c r="D228" s="8" t="s">
        <v>48</v>
      </c>
      <c r="E228" s="8" t="s">
        <v>212</v>
      </c>
      <c r="F228" s="8"/>
      <c r="G228" s="92">
        <f>G229</f>
        <v>3484.8</v>
      </c>
    </row>
    <row r="229" spans="1:7" ht="15.75">
      <c r="A229" s="9" t="s">
        <v>213</v>
      </c>
      <c r="B229" s="16" t="s">
        <v>433</v>
      </c>
      <c r="C229" s="8" t="s">
        <v>48</v>
      </c>
      <c r="D229" s="8" t="s">
        <v>48</v>
      </c>
      <c r="E229" s="8" t="s">
        <v>214</v>
      </c>
      <c r="F229" s="8"/>
      <c r="G229" s="92">
        <f>'Пр.№6 ведомственная'!I596</f>
        <v>3484.8</v>
      </c>
    </row>
    <row r="230" spans="1:7" ht="94.5" hidden="1">
      <c r="A230" s="9" t="s">
        <v>776</v>
      </c>
      <c r="B230" s="16" t="s">
        <v>433</v>
      </c>
      <c r="C230" s="8" t="s">
        <v>48</v>
      </c>
      <c r="D230" s="8" t="s">
        <v>48</v>
      </c>
      <c r="E230" s="8" t="s">
        <v>777</v>
      </c>
      <c r="F230" s="8"/>
      <c r="G230" s="92"/>
    </row>
    <row r="231" spans="1:7" ht="31.5">
      <c r="A231" s="9" t="s">
        <v>354</v>
      </c>
      <c r="B231" s="16" t="s">
        <v>433</v>
      </c>
      <c r="C231" s="8" t="s">
        <v>48</v>
      </c>
      <c r="D231" s="8" t="s">
        <v>48</v>
      </c>
      <c r="E231" s="8"/>
      <c r="F231" s="8" t="s">
        <v>862</v>
      </c>
      <c r="G231" s="92">
        <f>G227</f>
        <v>3484.8</v>
      </c>
    </row>
    <row r="232" spans="1:7" ht="63">
      <c r="A232" s="107" t="s">
        <v>107</v>
      </c>
      <c r="B232" s="99" t="s">
        <v>108</v>
      </c>
      <c r="C232" s="105"/>
      <c r="D232" s="99"/>
      <c r="E232" s="99"/>
      <c r="F232" s="99"/>
      <c r="G232" s="111">
        <f>G235</f>
        <v>100</v>
      </c>
    </row>
    <row r="233" spans="1:7" ht="15.75">
      <c r="A233" s="7" t="s">
        <v>1</v>
      </c>
      <c r="B233" s="6" t="s">
        <v>108</v>
      </c>
      <c r="C233" s="8" t="s">
        <v>21</v>
      </c>
      <c r="D233" s="6"/>
      <c r="E233" s="6"/>
      <c r="F233" s="6"/>
      <c r="G233" s="92">
        <f>G234</f>
        <v>100</v>
      </c>
    </row>
    <row r="234" spans="1:7" ht="15.75">
      <c r="A234" s="122" t="s">
        <v>32</v>
      </c>
      <c r="B234" s="11" t="s">
        <v>108</v>
      </c>
      <c r="C234" s="8" t="s">
        <v>21</v>
      </c>
      <c r="D234" s="11">
        <v>13</v>
      </c>
      <c r="E234" s="11"/>
      <c r="F234" s="11"/>
      <c r="G234" s="92">
        <f>G235</f>
        <v>100</v>
      </c>
    </row>
    <row r="235" spans="1:7" ht="31.5">
      <c r="A235" s="9" t="s">
        <v>109</v>
      </c>
      <c r="B235" s="11" t="s">
        <v>110</v>
      </c>
      <c r="C235" s="8" t="s">
        <v>21</v>
      </c>
      <c r="D235" s="8" t="s">
        <v>33</v>
      </c>
      <c r="E235" s="8"/>
      <c r="F235" s="8"/>
      <c r="G235" s="92">
        <f>G236</f>
        <v>100</v>
      </c>
    </row>
    <row r="236" spans="1:7" ht="31.5">
      <c r="A236" s="9" t="s">
        <v>84</v>
      </c>
      <c r="B236" s="11" t="s">
        <v>110</v>
      </c>
      <c r="C236" s="8" t="s">
        <v>21</v>
      </c>
      <c r="D236" s="8" t="s">
        <v>33</v>
      </c>
      <c r="E236" s="8" t="s">
        <v>97</v>
      </c>
      <c r="F236" s="8"/>
      <c r="G236" s="92">
        <f>G237</f>
        <v>100</v>
      </c>
    </row>
    <row r="237" spans="1:7" ht="63">
      <c r="A237" s="9" t="s">
        <v>130</v>
      </c>
      <c r="B237" s="11" t="s">
        <v>110</v>
      </c>
      <c r="C237" s="8" t="s">
        <v>21</v>
      </c>
      <c r="D237" s="8" t="s">
        <v>33</v>
      </c>
      <c r="E237" s="8" t="s">
        <v>112</v>
      </c>
      <c r="F237" s="8"/>
      <c r="G237" s="92">
        <f>'Пр.№6 ведомственная'!I58</f>
        <v>100</v>
      </c>
    </row>
    <row r="238" spans="1:7" ht="31.5">
      <c r="A238" s="9" t="s">
        <v>100</v>
      </c>
      <c r="B238" s="11" t="s">
        <v>110</v>
      </c>
      <c r="C238" s="8" t="s">
        <v>21</v>
      </c>
      <c r="D238" s="8" t="s">
        <v>33</v>
      </c>
      <c r="E238" s="8"/>
      <c r="F238" s="8" t="s">
        <v>868</v>
      </c>
      <c r="G238" s="92">
        <f>G235</f>
        <v>100</v>
      </c>
    </row>
    <row r="239" spans="1:7" ht="63">
      <c r="A239" s="62" t="s">
        <v>113</v>
      </c>
      <c r="B239" s="99" t="s">
        <v>114</v>
      </c>
      <c r="C239" s="105"/>
      <c r="D239" s="105"/>
      <c r="E239" s="105"/>
      <c r="F239" s="105"/>
      <c r="G239" s="111">
        <f>G242</f>
        <v>654</v>
      </c>
    </row>
    <row r="240" spans="1:7" ht="15.75">
      <c r="A240" s="7" t="s">
        <v>1</v>
      </c>
      <c r="B240" s="6" t="s">
        <v>114</v>
      </c>
      <c r="C240" s="8" t="s">
        <v>21</v>
      </c>
      <c r="D240" s="6"/>
      <c r="E240" s="6"/>
      <c r="F240" s="8"/>
      <c r="G240" s="92">
        <f>G241</f>
        <v>654</v>
      </c>
    </row>
    <row r="241" spans="1:7" ht="15.75">
      <c r="A241" s="122" t="s">
        <v>32</v>
      </c>
      <c r="B241" s="11" t="s">
        <v>114</v>
      </c>
      <c r="C241" s="8" t="s">
        <v>21</v>
      </c>
      <c r="D241" s="11">
        <v>13</v>
      </c>
      <c r="E241" s="11"/>
      <c r="F241" s="8"/>
      <c r="G241" s="92">
        <f>G242</f>
        <v>654</v>
      </c>
    </row>
    <row r="242" spans="1:7" ht="31.5">
      <c r="A242" s="9" t="s">
        <v>109</v>
      </c>
      <c r="B242" s="11" t="s">
        <v>115</v>
      </c>
      <c r="C242" s="8" t="s">
        <v>21</v>
      </c>
      <c r="D242" s="8" t="s">
        <v>33</v>
      </c>
      <c r="E242" s="8"/>
      <c r="F242" s="8"/>
      <c r="G242" s="92">
        <f>G246+G243</f>
        <v>654</v>
      </c>
    </row>
    <row r="243" spans="1:7" ht="94.5">
      <c r="A243" s="9" t="s">
        <v>80</v>
      </c>
      <c r="B243" s="11" t="s">
        <v>115</v>
      </c>
      <c r="C243" s="8" t="s">
        <v>21</v>
      </c>
      <c r="D243" s="8" t="s">
        <v>33</v>
      </c>
      <c r="E243" s="8" t="s">
        <v>81</v>
      </c>
      <c r="F243" s="8"/>
      <c r="G243" s="92">
        <f>G244</f>
        <v>159.7</v>
      </c>
    </row>
    <row r="244" spans="1:7" ht="47.25">
      <c r="A244" s="9" t="s">
        <v>82</v>
      </c>
      <c r="B244" s="11" t="s">
        <v>115</v>
      </c>
      <c r="C244" s="8" t="s">
        <v>21</v>
      </c>
      <c r="D244" s="8" t="s">
        <v>33</v>
      </c>
      <c r="E244" s="8" t="s">
        <v>83</v>
      </c>
      <c r="F244" s="8"/>
      <c r="G244" s="92">
        <f>'Пр.№6 ведомственная'!I62</f>
        <v>159.7</v>
      </c>
    </row>
    <row r="245" spans="1:7" ht="63" hidden="1">
      <c r="A245" s="9" t="s">
        <v>744</v>
      </c>
      <c r="B245" s="11" t="s">
        <v>115</v>
      </c>
      <c r="C245" s="8" t="s">
        <v>21</v>
      </c>
      <c r="D245" s="8" t="s">
        <v>33</v>
      </c>
      <c r="E245" s="8" t="s">
        <v>745</v>
      </c>
      <c r="F245" s="8"/>
      <c r="G245" s="92"/>
    </row>
    <row r="246" spans="1:7" ht="31.5">
      <c r="A246" s="9" t="s">
        <v>84</v>
      </c>
      <c r="B246" s="11" t="s">
        <v>115</v>
      </c>
      <c r="C246" s="8" t="s">
        <v>21</v>
      </c>
      <c r="D246" s="8" t="s">
        <v>33</v>
      </c>
      <c r="E246" s="8" t="s">
        <v>85</v>
      </c>
      <c r="F246" s="8"/>
      <c r="G246" s="92">
        <f>G247</f>
        <v>494.3</v>
      </c>
    </row>
    <row r="247" spans="1:7" ht="47.25">
      <c r="A247" s="9" t="s">
        <v>86</v>
      </c>
      <c r="B247" s="11" t="s">
        <v>115</v>
      </c>
      <c r="C247" s="8" t="s">
        <v>21</v>
      </c>
      <c r="D247" s="8" t="s">
        <v>33</v>
      </c>
      <c r="E247" s="8" t="s">
        <v>87</v>
      </c>
      <c r="F247" s="8"/>
      <c r="G247" s="92">
        <v>494.3</v>
      </c>
    </row>
    <row r="248" spans="1:7" ht="47.25" hidden="1">
      <c r="A248" s="18" t="s">
        <v>748</v>
      </c>
      <c r="B248" s="11" t="s">
        <v>115</v>
      </c>
      <c r="C248" s="8" t="s">
        <v>21</v>
      </c>
      <c r="D248" s="8" t="s">
        <v>33</v>
      </c>
      <c r="E248" s="8" t="s">
        <v>749</v>
      </c>
      <c r="F248" s="8"/>
      <c r="G248" s="92"/>
    </row>
    <row r="249" spans="1:7" ht="31.5">
      <c r="A249" s="9" t="s">
        <v>100</v>
      </c>
      <c r="B249" s="11" t="s">
        <v>115</v>
      </c>
      <c r="C249" s="8" t="s">
        <v>21</v>
      </c>
      <c r="D249" s="8" t="s">
        <v>33</v>
      </c>
      <c r="E249" s="8"/>
      <c r="F249" s="8" t="s">
        <v>868</v>
      </c>
      <c r="G249" s="92">
        <f>G242</f>
        <v>654</v>
      </c>
    </row>
    <row r="250" spans="1:7" ht="78.75">
      <c r="A250" s="62" t="s">
        <v>195</v>
      </c>
      <c r="B250" s="99" t="s">
        <v>196</v>
      </c>
      <c r="C250" s="8"/>
      <c r="D250" s="8"/>
      <c r="E250" s="8"/>
      <c r="F250" s="8"/>
      <c r="G250" s="111">
        <f>G251</f>
        <v>10</v>
      </c>
    </row>
    <row r="251" spans="1:7" ht="15.75">
      <c r="A251" s="9" t="s">
        <v>9</v>
      </c>
      <c r="B251" s="6" t="s">
        <v>196</v>
      </c>
      <c r="C251" s="8" t="s">
        <v>55</v>
      </c>
      <c r="D251" s="8"/>
      <c r="E251" s="8"/>
      <c r="F251" s="8"/>
      <c r="G251" s="92">
        <f>G252</f>
        <v>10</v>
      </c>
    </row>
    <row r="252" spans="1:7" ht="15.75">
      <c r="A252" s="9" t="s">
        <v>57</v>
      </c>
      <c r="B252" s="6" t="s">
        <v>196</v>
      </c>
      <c r="C252" s="8" t="s">
        <v>55</v>
      </c>
      <c r="D252" s="8" t="s">
        <v>25</v>
      </c>
      <c r="E252" s="8"/>
      <c r="F252" s="8"/>
      <c r="G252" s="92">
        <f>G253</f>
        <v>10</v>
      </c>
    </row>
    <row r="253" spans="1:7" ht="31.5">
      <c r="A253" s="9" t="s">
        <v>109</v>
      </c>
      <c r="B253" s="11" t="s">
        <v>197</v>
      </c>
      <c r="C253" s="8" t="s">
        <v>55</v>
      </c>
      <c r="D253" s="8" t="s">
        <v>25</v>
      </c>
      <c r="E253" s="8"/>
      <c r="F253" s="8"/>
      <c r="G253" s="92">
        <f>G254</f>
        <v>10</v>
      </c>
    </row>
    <row r="254" spans="1:7" ht="31.5">
      <c r="A254" s="9" t="s">
        <v>191</v>
      </c>
      <c r="B254" s="11" t="s">
        <v>197</v>
      </c>
      <c r="C254" s="8" t="s">
        <v>55</v>
      </c>
      <c r="D254" s="8" t="s">
        <v>25</v>
      </c>
      <c r="E254" s="8" t="s">
        <v>192</v>
      </c>
      <c r="F254" s="8"/>
      <c r="G254" s="92">
        <f>G255</f>
        <v>10</v>
      </c>
    </row>
    <row r="255" spans="1:7" ht="47.25">
      <c r="A255" s="9" t="s">
        <v>193</v>
      </c>
      <c r="B255" s="11" t="s">
        <v>197</v>
      </c>
      <c r="C255" s="8" t="s">
        <v>55</v>
      </c>
      <c r="D255" s="8" t="s">
        <v>25</v>
      </c>
      <c r="E255" s="8" t="s">
        <v>194</v>
      </c>
      <c r="F255" s="8"/>
      <c r="G255" s="92">
        <f>'Пр.№6 ведомственная'!I188</f>
        <v>10</v>
      </c>
    </row>
    <row r="256" spans="1:7" ht="47.25" hidden="1">
      <c r="A256" s="9" t="s">
        <v>765</v>
      </c>
      <c r="B256" s="11" t="s">
        <v>197</v>
      </c>
      <c r="C256" s="8" t="s">
        <v>55</v>
      </c>
      <c r="D256" s="8" t="s">
        <v>25</v>
      </c>
      <c r="E256" s="8" t="s">
        <v>766</v>
      </c>
      <c r="F256" s="8"/>
      <c r="G256" s="92"/>
    </row>
    <row r="257" spans="1:7" ht="31.5">
      <c r="A257" s="7" t="s">
        <v>100</v>
      </c>
      <c r="B257" s="11" t="s">
        <v>197</v>
      </c>
      <c r="C257" s="8" t="s">
        <v>55</v>
      </c>
      <c r="D257" s="8" t="s">
        <v>25</v>
      </c>
      <c r="E257" s="8"/>
      <c r="F257" s="8" t="s">
        <v>868</v>
      </c>
      <c r="G257" s="92">
        <f>G255</f>
        <v>10</v>
      </c>
    </row>
    <row r="258" spans="1:7" ht="110.25">
      <c r="A258" s="62" t="s">
        <v>767</v>
      </c>
      <c r="B258" s="99" t="s">
        <v>117</v>
      </c>
      <c r="C258" s="105"/>
      <c r="D258" s="105"/>
      <c r="E258" s="105"/>
      <c r="F258" s="105"/>
      <c r="G258" s="111">
        <f>G259+G267+G275</f>
        <v>80</v>
      </c>
    </row>
    <row r="259" spans="1:7" ht="94.5">
      <c r="A259" s="9" t="s">
        <v>118</v>
      </c>
      <c r="B259" s="6" t="s">
        <v>119</v>
      </c>
      <c r="C259" s="105"/>
      <c r="D259" s="105"/>
      <c r="E259" s="105"/>
      <c r="F259" s="105"/>
      <c r="G259" s="92">
        <f>G260</f>
        <v>15</v>
      </c>
    </row>
    <row r="260" spans="1:7" ht="15.75">
      <c r="A260" s="7" t="s">
        <v>1</v>
      </c>
      <c r="B260" s="6" t="s">
        <v>120</v>
      </c>
      <c r="C260" s="8" t="s">
        <v>21</v>
      </c>
      <c r="D260" s="8"/>
      <c r="E260" s="8"/>
      <c r="F260" s="8"/>
      <c r="G260" s="92">
        <f>G261</f>
        <v>15</v>
      </c>
    </row>
    <row r="261" spans="1:7" ht="15.75">
      <c r="A261" s="122" t="s">
        <v>32</v>
      </c>
      <c r="B261" s="6" t="s">
        <v>120</v>
      </c>
      <c r="C261" s="8" t="s">
        <v>21</v>
      </c>
      <c r="D261" s="8" t="s">
        <v>33</v>
      </c>
      <c r="E261" s="8"/>
      <c r="F261" s="8"/>
      <c r="G261" s="92">
        <f>G262</f>
        <v>15</v>
      </c>
    </row>
    <row r="262" spans="1:7" ht="31.5">
      <c r="A262" s="9" t="s">
        <v>109</v>
      </c>
      <c r="B262" s="6" t="s">
        <v>120</v>
      </c>
      <c r="C262" s="8" t="s">
        <v>21</v>
      </c>
      <c r="D262" s="8" t="s">
        <v>33</v>
      </c>
      <c r="E262" s="8"/>
      <c r="F262" s="8"/>
      <c r="G262" s="92">
        <f>G263</f>
        <v>15</v>
      </c>
    </row>
    <row r="263" spans="1:7" ht="31.5">
      <c r="A263" s="9" t="s">
        <v>84</v>
      </c>
      <c r="B263" s="6" t="s">
        <v>120</v>
      </c>
      <c r="C263" s="8" t="s">
        <v>21</v>
      </c>
      <c r="D263" s="8" t="s">
        <v>33</v>
      </c>
      <c r="E263" s="8" t="s">
        <v>85</v>
      </c>
      <c r="F263" s="8"/>
      <c r="G263" s="92">
        <f>G264</f>
        <v>15</v>
      </c>
    </row>
    <row r="264" spans="1:7" ht="47.25">
      <c r="A264" s="9" t="s">
        <v>86</v>
      </c>
      <c r="B264" s="6" t="s">
        <v>120</v>
      </c>
      <c r="C264" s="8" t="s">
        <v>21</v>
      </c>
      <c r="D264" s="8" t="s">
        <v>33</v>
      </c>
      <c r="E264" s="8" t="s">
        <v>87</v>
      </c>
      <c r="F264" s="8"/>
      <c r="G264" s="92">
        <f>'Пр.№6 ведомственная'!I69</f>
        <v>15</v>
      </c>
    </row>
    <row r="265" spans="1:7" ht="47.25" hidden="1">
      <c r="A265" s="9" t="s">
        <v>750</v>
      </c>
      <c r="B265" s="6" t="s">
        <v>120</v>
      </c>
      <c r="C265" s="8" t="s">
        <v>21</v>
      </c>
      <c r="D265" s="8" t="s">
        <v>33</v>
      </c>
      <c r="E265" s="8" t="s">
        <v>751</v>
      </c>
      <c r="F265" s="8"/>
      <c r="G265" s="92"/>
    </row>
    <row r="266" spans="1:7" ht="31.5">
      <c r="A266" s="9" t="s">
        <v>100</v>
      </c>
      <c r="B266" s="6" t="s">
        <v>120</v>
      </c>
      <c r="C266" s="8" t="s">
        <v>21</v>
      </c>
      <c r="D266" s="8" t="s">
        <v>33</v>
      </c>
      <c r="E266" s="8"/>
      <c r="F266" s="8" t="s">
        <v>868</v>
      </c>
      <c r="G266" s="93">
        <f>G260</f>
        <v>15</v>
      </c>
    </row>
    <row r="267" spans="1:7" ht="78.75">
      <c r="A267" s="9" t="s">
        <v>121</v>
      </c>
      <c r="B267" s="43" t="s">
        <v>122</v>
      </c>
      <c r="C267" s="8"/>
      <c r="D267" s="8"/>
      <c r="E267" s="8"/>
      <c r="F267" s="8"/>
      <c r="G267" s="92">
        <f>G268</f>
        <v>50</v>
      </c>
    </row>
    <row r="268" spans="1:7" ht="15.75">
      <c r="A268" s="101" t="s">
        <v>1</v>
      </c>
      <c r="B268" s="6" t="s">
        <v>123</v>
      </c>
      <c r="C268" s="8" t="s">
        <v>21</v>
      </c>
      <c r="D268" s="8"/>
      <c r="E268" s="8"/>
      <c r="F268" s="8"/>
      <c r="G268" s="92">
        <f>G269</f>
        <v>50</v>
      </c>
    </row>
    <row r="269" spans="1:7" ht="15.75">
      <c r="A269" s="123" t="s">
        <v>32</v>
      </c>
      <c r="B269" s="6" t="s">
        <v>123</v>
      </c>
      <c r="C269" s="8" t="s">
        <v>21</v>
      </c>
      <c r="D269" s="8" t="s">
        <v>33</v>
      </c>
      <c r="E269" s="8"/>
      <c r="F269" s="8"/>
      <c r="G269" s="92">
        <f>G270</f>
        <v>50</v>
      </c>
    </row>
    <row r="270" spans="1:7" ht="31.5">
      <c r="A270" s="9" t="s">
        <v>109</v>
      </c>
      <c r="B270" s="6" t="s">
        <v>123</v>
      </c>
      <c r="C270" s="8" t="s">
        <v>21</v>
      </c>
      <c r="D270" s="8" t="s">
        <v>33</v>
      </c>
      <c r="E270" s="8"/>
      <c r="F270" s="8"/>
      <c r="G270" s="92">
        <f>G271</f>
        <v>50</v>
      </c>
    </row>
    <row r="271" spans="1:7" ht="31.5">
      <c r="A271" s="102" t="s">
        <v>84</v>
      </c>
      <c r="B271" s="6" t="s">
        <v>123</v>
      </c>
      <c r="C271" s="8" t="s">
        <v>21</v>
      </c>
      <c r="D271" s="8" t="s">
        <v>33</v>
      </c>
      <c r="E271" s="8" t="s">
        <v>85</v>
      </c>
      <c r="F271" s="8"/>
      <c r="G271" s="92">
        <f>G272</f>
        <v>50</v>
      </c>
    </row>
    <row r="272" spans="1:7" ht="47.25">
      <c r="A272" s="102" t="s">
        <v>86</v>
      </c>
      <c r="B272" s="6" t="s">
        <v>123</v>
      </c>
      <c r="C272" s="8" t="s">
        <v>21</v>
      </c>
      <c r="D272" s="8" t="s">
        <v>33</v>
      </c>
      <c r="E272" s="8" t="s">
        <v>87</v>
      </c>
      <c r="F272" s="8"/>
      <c r="G272" s="92">
        <f>'Пр.№6 ведомственная'!I73</f>
        <v>50</v>
      </c>
    </row>
    <row r="273" spans="1:7" ht="47.25" hidden="1">
      <c r="A273" s="9" t="s">
        <v>750</v>
      </c>
      <c r="B273" s="6" t="s">
        <v>123</v>
      </c>
      <c r="C273" s="8" t="s">
        <v>21</v>
      </c>
      <c r="D273" s="8" t="s">
        <v>33</v>
      </c>
      <c r="E273" s="8" t="s">
        <v>751</v>
      </c>
      <c r="F273" s="8"/>
      <c r="G273" s="92"/>
    </row>
    <row r="274" spans="1:7" ht="31.5">
      <c r="A274" s="102" t="s">
        <v>100</v>
      </c>
      <c r="B274" s="6" t="s">
        <v>123</v>
      </c>
      <c r="C274" s="8" t="s">
        <v>21</v>
      </c>
      <c r="D274" s="8" t="s">
        <v>33</v>
      </c>
      <c r="E274" s="8"/>
      <c r="F274" s="8" t="s">
        <v>868</v>
      </c>
      <c r="G274" s="92">
        <f>G267</f>
        <v>50</v>
      </c>
    </row>
    <row r="275" spans="1:7" ht="47.25">
      <c r="A275" s="18" t="s">
        <v>124</v>
      </c>
      <c r="B275" s="6" t="s">
        <v>125</v>
      </c>
      <c r="C275" s="8"/>
      <c r="D275" s="8"/>
      <c r="E275" s="8"/>
      <c r="F275" s="8"/>
      <c r="G275" s="92">
        <f>G276</f>
        <v>15</v>
      </c>
    </row>
    <row r="276" spans="1:7" ht="15.75">
      <c r="A276" s="7" t="s">
        <v>1</v>
      </c>
      <c r="B276" s="6" t="s">
        <v>126</v>
      </c>
      <c r="C276" s="8" t="s">
        <v>21</v>
      </c>
      <c r="D276" s="8"/>
      <c r="E276" s="8"/>
      <c r="F276" s="8"/>
      <c r="G276" s="92">
        <f>G277</f>
        <v>15</v>
      </c>
    </row>
    <row r="277" spans="1:7" ht="15.75">
      <c r="A277" s="122" t="s">
        <v>32</v>
      </c>
      <c r="B277" s="6" t="s">
        <v>126</v>
      </c>
      <c r="C277" s="8" t="s">
        <v>21</v>
      </c>
      <c r="D277" s="8" t="s">
        <v>33</v>
      </c>
      <c r="E277" s="8"/>
      <c r="F277" s="8"/>
      <c r="G277" s="92">
        <f>G278</f>
        <v>15</v>
      </c>
    </row>
    <row r="278" spans="1:7" ht="31.5">
      <c r="A278" s="9" t="s">
        <v>109</v>
      </c>
      <c r="B278" s="6" t="s">
        <v>126</v>
      </c>
      <c r="C278" s="8" t="s">
        <v>21</v>
      </c>
      <c r="D278" s="8" t="s">
        <v>33</v>
      </c>
      <c r="E278" s="8"/>
      <c r="F278" s="8"/>
      <c r="G278" s="92">
        <f>G279</f>
        <v>15</v>
      </c>
    </row>
    <row r="279" spans="1:7" ht="31.5">
      <c r="A279" s="9" t="s">
        <v>84</v>
      </c>
      <c r="B279" s="6" t="s">
        <v>126</v>
      </c>
      <c r="C279" s="8" t="s">
        <v>21</v>
      </c>
      <c r="D279" s="8" t="s">
        <v>33</v>
      </c>
      <c r="E279" s="8" t="s">
        <v>85</v>
      </c>
      <c r="F279" s="8"/>
      <c r="G279" s="92">
        <f>G280</f>
        <v>15</v>
      </c>
    </row>
    <row r="280" spans="1:7" ht="47.25">
      <c r="A280" s="9" t="s">
        <v>86</v>
      </c>
      <c r="B280" s="6" t="s">
        <v>126</v>
      </c>
      <c r="C280" s="8" t="s">
        <v>21</v>
      </c>
      <c r="D280" s="8" t="s">
        <v>33</v>
      </c>
      <c r="E280" s="8" t="s">
        <v>87</v>
      </c>
      <c r="F280" s="8"/>
      <c r="G280" s="92">
        <f>'Пр.№6 ведомственная'!I77</f>
        <v>15</v>
      </c>
    </row>
    <row r="281" spans="1:7" ht="47.25" hidden="1">
      <c r="A281" s="9" t="s">
        <v>750</v>
      </c>
      <c r="B281" s="6" t="s">
        <v>126</v>
      </c>
      <c r="C281" s="8" t="s">
        <v>21</v>
      </c>
      <c r="D281" s="8" t="s">
        <v>33</v>
      </c>
      <c r="E281" s="8" t="s">
        <v>751</v>
      </c>
      <c r="F281" s="8"/>
      <c r="G281" s="92"/>
    </row>
    <row r="282" spans="1:7" ht="31.5">
      <c r="A282" s="9" t="s">
        <v>100</v>
      </c>
      <c r="B282" s="6" t="s">
        <v>126</v>
      </c>
      <c r="C282" s="8" t="s">
        <v>21</v>
      </c>
      <c r="D282" s="8" t="s">
        <v>33</v>
      </c>
      <c r="E282" s="8"/>
      <c r="F282" s="8" t="s">
        <v>868</v>
      </c>
      <c r="G282" s="92">
        <f>G275</f>
        <v>15</v>
      </c>
    </row>
    <row r="283" spans="1:7" ht="63">
      <c r="A283" s="62" t="s">
        <v>444</v>
      </c>
      <c r="B283" s="97" t="s">
        <v>445</v>
      </c>
      <c r="C283" s="124"/>
      <c r="D283" s="124"/>
      <c r="E283" s="124"/>
      <c r="F283" s="124"/>
      <c r="G283" s="98">
        <f>G285+G312+G340</f>
        <v>24473</v>
      </c>
    </row>
    <row r="284" spans="1:7" ht="78.75">
      <c r="A284" s="62" t="s">
        <v>794</v>
      </c>
      <c r="B284" s="97" t="s">
        <v>447</v>
      </c>
      <c r="C284" s="125"/>
      <c r="D284" s="125"/>
      <c r="E284" s="125"/>
      <c r="F284" s="125"/>
      <c r="G284" s="111">
        <f>G285</f>
        <v>10536</v>
      </c>
    </row>
    <row r="285" spans="1:7" ht="15.75">
      <c r="A285" s="9" t="s">
        <v>6</v>
      </c>
      <c r="B285" s="8" t="s">
        <v>447</v>
      </c>
      <c r="C285" s="8" t="s">
        <v>48</v>
      </c>
      <c r="D285" s="124"/>
      <c r="E285" s="124"/>
      <c r="F285" s="124"/>
      <c r="G285" s="92">
        <f>G286</f>
        <v>10536</v>
      </c>
    </row>
    <row r="286" spans="1:7" ht="15.75">
      <c r="A286" s="9" t="s">
        <v>50</v>
      </c>
      <c r="B286" s="8" t="s">
        <v>447</v>
      </c>
      <c r="C286" s="8" t="s">
        <v>48</v>
      </c>
      <c r="D286" s="8" t="s">
        <v>23</v>
      </c>
      <c r="E286" s="124"/>
      <c r="F286" s="124"/>
      <c r="G286" s="92">
        <f>G291+G296+G301+G306+G311</f>
        <v>10536</v>
      </c>
    </row>
    <row r="287" spans="1:7" ht="47.25">
      <c r="A287" s="9" t="s">
        <v>208</v>
      </c>
      <c r="B287" s="8" t="s">
        <v>448</v>
      </c>
      <c r="C287" s="8" t="s">
        <v>48</v>
      </c>
      <c r="D287" s="8" t="s">
        <v>23</v>
      </c>
      <c r="E287" s="124"/>
      <c r="F287" s="124"/>
      <c r="G287" s="92">
        <f>G288</f>
        <v>10500</v>
      </c>
    </row>
    <row r="288" spans="1:7" ht="47.25">
      <c r="A288" s="9" t="s">
        <v>211</v>
      </c>
      <c r="B288" s="8" t="s">
        <v>448</v>
      </c>
      <c r="C288" s="8" t="s">
        <v>48</v>
      </c>
      <c r="D288" s="8" t="s">
        <v>23</v>
      </c>
      <c r="E288" s="8" t="s">
        <v>212</v>
      </c>
      <c r="F288" s="124"/>
      <c r="G288" s="92">
        <f>G289</f>
        <v>10500</v>
      </c>
    </row>
    <row r="289" spans="1:7" ht="15.75">
      <c r="A289" s="9" t="s">
        <v>213</v>
      </c>
      <c r="B289" s="8" t="s">
        <v>448</v>
      </c>
      <c r="C289" s="8" t="s">
        <v>48</v>
      </c>
      <c r="D289" s="8" t="s">
        <v>23</v>
      </c>
      <c r="E289" s="8" t="s">
        <v>214</v>
      </c>
      <c r="F289" s="124"/>
      <c r="G289" s="92">
        <f>'Пр.№6 ведомственная'!I629</f>
        <v>10500</v>
      </c>
    </row>
    <row r="290" spans="1:7" ht="94.5" hidden="1">
      <c r="A290" s="9" t="s">
        <v>776</v>
      </c>
      <c r="B290" s="8" t="s">
        <v>448</v>
      </c>
      <c r="C290" s="8" t="s">
        <v>48</v>
      </c>
      <c r="D290" s="8" t="s">
        <v>23</v>
      </c>
      <c r="E290" s="8" t="s">
        <v>777</v>
      </c>
      <c r="F290" s="124"/>
      <c r="G290" s="92"/>
    </row>
    <row r="291" spans="1:7" ht="47.25">
      <c r="A291" s="116" t="s">
        <v>443</v>
      </c>
      <c r="B291" s="8" t="s">
        <v>448</v>
      </c>
      <c r="C291" s="8" t="s">
        <v>48</v>
      </c>
      <c r="D291" s="8" t="s">
        <v>23</v>
      </c>
      <c r="E291" s="8"/>
      <c r="F291" s="96">
        <v>907</v>
      </c>
      <c r="G291" s="92">
        <f>G289</f>
        <v>10500</v>
      </c>
    </row>
    <row r="292" spans="1:7" ht="63" hidden="1">
      <c r="A292" s="9" t="s">
        <v>778</v>
      </c>
      <c r="B292" s="8" t="s">
        <v>795</v>
      </c>
      <c r="C292" s="8" t="s">
        <v>48</v>
      </c>
      <c r="D292" s="8" t="s">
        <v>23</v>
      </c>
      <c r="E292" s="8"/>
      <c r="F292" s="124"/>
      <c r="G292" s="92">
        <f>G293</f>
        <v>0</v>
      </c>
    </row>
    <row r="293" spans="1:7" ht="47.25" hidden="1">
      <c r="A293" s="9" t="s">
        <v>211</v>
      </c>
      <c r="B293" s="8" t="s">
        <v>795</v>
      </c>
      <c r="C293" s="8" t="s">
        <v>48</v>
      </c>
      <c r="D293" s="8" t="s">
        <v>23</v>
      </c>
      <c r="E293" s="8" t="s">
        <v>212</v>
      </c>
      <c r="F293" s="124"/>
      <c r="G293" s="92">
        <f>G294</f>
        <v>0</v>
      </c>
    </row>
    <row r="294" spans="1:7" ht="15.75" hidden="1">
      <c r="A294" s="9" t="s">
        <v>213</v>
      </c>
      <c r="B294" s="8" t="s">
        <v>795</v>
      </c>
      <c r="C294" s="8" t="s">
        <v>48</v>
      </c>
      <c r="D294" s="8" t="s">
        <v>23</v>
      </c>
      <c r="E294" s="8" t="s">
        <v>214</v>
      </c>
      <c r="F294" s="124"/>
      <c r="G294" s="92">
        <f>G296</f>
        <v>0</v>
      </c>
    </row>
    <row r="295" spans="1:7" ht="31.5" hidden="1">
      <c r="A295" s="9" t="s">
        <v>780</v>
      </c>
      <c r="B295" s="8" t="s">
        <v>795</v>
      </c>
      <c r="C295" s="8" t="s">
        <v>48</v>
      </c>
      <c r="D295" s="8" t="s">
        <v>23</v>
      </c>
      <c r="E295" s="8" t="s">
        <v>781</v>
      </c>
      <c r="F295" s="124"/>
      <c r="G295" s="92"/>
    </row>
    <row r="296" spans="1:7" ht="47.25" hidden="1">
      <c r="A296" s="116" t="s">
        <v>443</v>
      </c>
      <c r="B296" s="8" t="s">
        <v>795</v>
      </c>
      <c r="C296" s="8" t="s">
        <v>48</v>
      </c>
      <c r="D296" s="8" t="s">
        <v>23</v>
      </c>
      <c r="E296" s="8"/>
      <c r="F296" s="96">
        <v>907</v>
      </c>
      <c r="G296" s="92">
        <f>1500-1500</f>
        <v>0</v>
      </c>
    </row>
    <row r="297" spans="1:7" ht="47.25" hidden="1">
      <c r="A297" s="9" t="s">
        <v>218</v>
      </c>
      <c r="B297" s="8" t="s">
        <v>796</v>
      </c>
      <c r="C297" s="8" t="s">
        <v>48</v>
      </c>
      <c r="D297" s="8" t="s">
        <v>23</v>
      </c>
      <c r="E297" s="8"/>
      <c r="F297" s="124"/>
      <c r="G297" s="92">
        <f>G298</f>
        <v>0</v>
      </c>
    </row>
    <row r="298" spans="1:7" ht="47.25" hidden="1">
      <c r="A298" s="9" t="s">
        <v>211</v>
      </c>
      <c r="B298" s="8" t="s">
        <v>796</v>
      </c>
      <c r="C298" s="8" t="s">
        <v>48</v>
      </c>
      <c r="D298" s="8" t="s">
        <v>23</v>
      </c>
      <c r="E298" s="8" t="s">
        <v>212</v>
      </c>
      <c r="F298" s="124"/>
      <c r="G298" s="92">
        <f>G299</f>
        <v>0</v>
      </c>
    </row>
    <row r="299" spans="1:7" ht="15.75" hidden="1">
      <c r="A299" s="9" t="s">
        <v>213</v>
      </c>
      <c r="B299" s="8" t="s">
        <v>796</v>
      </c>
      <c r="C299" s="8" t="s">
        <v>48</v>
      </c>
      <c r="D299" s="8" t="s">
        <v>23</v>
      </c>
      <c r="E299" s="8" t="s">
        <v>214</v>
      </c>
      <c r="F299" s="124"/>
      <c r="G299" s="92">
        <f>G300</f>
        <v>0</v>
      </c>
    </row>
    <row r="300" spans="1:7" ht="31.5" hidden="1">
      <c r="A300" s="9" t="s">
        <v>780</v>
      </c>
      <c r="B300" s="8" t="s">
        <v>796</v>
      </c>
      <c r="C300" s="8" t="s">
        <v>48</v>
      </c>
      <c r="D300" s="8" t="s">
        <v>23</v>
      </c>
      <c r="E300" s="8" t="s">
        <v>781</v>
      </c>
      <c r="F300" s="124"/>
      <c r="G300" s="92">
        <f>G301</f>
        <v>0</v>
      </c>
    </row>
    <row r="301" spans="1:7" ht="47.25" hidden="1">
      <c r="A301" s="116" t="s">
        <v>443</v>
      </c>
      <c r="B301" s="8" t="s">
        <v>796</v>
      </c>
      <c r="C301" s="8" t="s">
        <v>48</v>
      </c>
      <c r="D301" s="8" t="s">
        <v>23</v>
      </c>
      <c r="E301" s="8"/>
      <c r="F301" s="96">
        <v>907</v>
      </c>
      <c r="G301" s="92">
        <v>0</v>
      </c>
    </row>
    <row r="302" spans="1:7" ht="31.5" hidden="1">
      <c r="A302" s="9" t="s">
        <v>220</v>
      </c>
      <c r="B302" s="8" t="s">
        <v>797</v>
      </c>
      <c r="C302" s="8" t="s">
        <v>48</v>
      </c>
      <c r="D302" s="8" t="s">
        <v>23</v>
      </c>
      <c r="E302" s="8"/>
      <c r="F302" s="124"/>
      <c r="G302" s="92">
        <f>G303</f>
        <v>0</v>
      </c>
    </row>
    <row r="303" spans="1:7" ht="47.25" hidden="1">
      <c r="A303" s="9" t="s">
        <v>211</v>
      </c>
      <c r="B303" s="8" t="s">
        <v>797</v>
      </c>
      <c r="C303" s="8" t="s">
        <v>48</v>
      </c>
      <c r="D303" s="8" t="s">
        <v>23</v>
      </c>
      <c r="E303" s="8" t="s">
        <v>212</v>
      </c>
      <c r="F303" s="124"/>
      <c r="G303" s="92">
        <f>G304</f>
        <v>0</v>
      </c>
    </row>
    <row r="304" spans="1:7" ht="15.75" hidden="1">
      <c r="A304" s="9" t="s">
        <v>213</v>
      </c>
      <c r="B304" s="8" t="s">
        <v>797</v>
      </c>
      <c r="C304" s="8" t="s">
        <v>48</v>
      </c>
      <c r="D304" s="8" t="s">
        <v>23</v>
      </c>
      <c r="E304" s="8" t="s">
        <v>214</v>
      </c>
      <c r="F304" s="124"/>
      <c r="G304" s="92">
        <f>G305</f>
        <v>0</v>
      </c>
    </row>
    <row r="305" spans="1:7" ht="31.5" hidden="1">
      <c r="A305" s="9" t="s">
        <v>780</v>
      </c>
      <c r="B305" s="8" t="s">
        <v>797</v>
      </c>
      <c r="C305" s="8" t="s">
        <v>48</v>
      </c>
      <c r="D305" s="8" t="s">
        <v>23</v>
      </c>
      <c r="E305" s="8" t="s">
        <v>781</v>
      </c>
      <c r="F305" s="124"/>
      <c r="G305" s="92">
        <f>G306</f>
        <v>0</v>
      </c>
    </row>
    <row r="306" spans="1:7" ht="47.25" hidden="1">
      <c r="A306" s="116" t="s">
        <v>443</v>
      </c>
      <c r="B306" s="8" t="s">
        <v>797</v>
      </c>
      <c r="C306" s="8" t="s">
        <v>48</v>
      </c>
      <c r="D306" s="8" t="s">
        <v>23</v>
      </c>
      <c r="E306" s="8"/>
      <c r="F306" s="96">
        <v>907</v>
      </c>
      <c r="G306" s="92">
        <v>0</v>
      </c>
    </row>
    <row r="307" spans="1:7" ht="47.25">
      <c r="A307" s="9" t="s">
        <v>222</v>
      </c>
      <c r="B307" s="8" t="s">
        <v>453</v>
      </c>
      <c r="C307" s="8" t="s">
        <v>48</v>
      </c>
      <c r="D307" s="8" t="s">
        <v>23</v>
      </c>
      <c r="E307" s="8"/>
      <c r="F307" s="124"/>
      <c r="G307" s="92">
        <f>G308</f>
        <v>36</v>
      </c>
    </row>
    <row r="308" spans="1:7" ht="47.25">
      <c r="A308" s="9" t="s">
        <v>211</v>
      </c>
      <c r="B308" s="8" t="s">
        <v>453</v>
      </c>
      <c r="C308" s="8" t="s">
        <v>48</v>
      </c>
      <c r="D308" s="8" t="s">
        <v>23</v>
      </c>
      <c r="E308" s="8" t="s">
        <v>212</v>
      </c>
      <c r="F308" s="124"/>
      <c r="G308" s="92">
        <f>G309</f>
        <v>36</v>
      </c>
    </row>
    <row r="309" spans="1:7" ht="15.75">
      <c r="A309" s="9" t="s">
        <v>213</v>
      </c>
      <c r="B309" s="8" t="s">
        <v>453</v>
      </c>
      <c r="C309" s="8" t="s">
        <v>48</v>
      </c>
      <c r="D309" s="8" t="s">
        <v>23</v>
      </c>
      <c r="E309" s="8" t="s">
        <v>214</v>
      </c>
      <c r="F309" s="124"/>
      <c r="G309" s="92">
        <f>'Пр.№6 ведомственная'!I638</f>
        <v>36</v>
      </c>
    </row>
    <row r="310" spans="1:7" ht="31.5" hidden="1">
      <c r="A310" s="9" t="s">
        <v>780</v>
      </c>
      <c r="B310" s="8" t="s">
        <v>453</v>
      </c>
      <c r="C310" s="8" t="s">
        <v>48</v>
      </c>
      <c r="D310" s="8" t="s">
        <v>23</v>
      </c>
      <c r="E310" s="8" t="s">
        <v>781</v>
      </c>
      <c r="F310" s="124"/>
      <c r="G310" s="92"/>
    </row>
    <row r="311" spans="1:7" ht="47.25">
      <c r="A311" s="126" t="s">
        <v>443</v>
      </c>
      <c r="B311" s="8" t="s">
        <v>453</v>
      </c>
      <c r="C311" s="8" t="s">
        <v>48</v>
      </c>
      <c r="D311" s="8" t="s">
        <v>23</v>
      </c>
      <c r="E311" s="8"/>
      <c r="F311" s="96">
        <v>907</v>
      </c>
      <c r="G311" s="92">
        <f>G307</f>
        <v>36</v>
      </c>
    </row>
    <row r="312" spans="1:7" ht="63">
      <c r="A312" s="107" t="s">
        <v>455</v>
      </c>
      <c r="B312" s="105" t="s">
        <v>456</v>
      </c>
      <c r="C312" s="105"/>
      <c r="D312" s="105"/>
      <c r="E312" s="105"/>
      <c r="F312" s="97"/>
      <c r="G312" s="111">
        <f>G313</f>
        <v>10890</v>
      </c>
    </row>
    <row r="313" spans="1:7" ht="15.75">
      <c r="A313" s="9" t="s">
        <v>15</v>
      </c>
      <c r="B313" s="8" t="s">
        <v>456</v>
      </c>
      <c r="C313" s="96">
        <v>11</v>
      </c>
      <c r="D313" s="124"/>
      <c r="E313" s="124"/>
      <c r="F313" s="124"/>
      <c r="G313" s="92">
        <f>G314</f>
        <v>10890</v>
      </c>
    </row>
    <row r="314" spans="1:7" ht="16.5">
      <c r="A314" s="9" t="s">
        <v>60</v>
      </c>
      <c r="B314" s="8" t="s">
        <v>456</v>
      </c>
      <c r="C314" s="8" t="s">
        <v>31</v>
      </c>
      <c r="D314" s="8" t="s">
        <v>21</v>
      </c>
      <c r="E314" s="127"/>
      <c r="F314" s="6"/>
      <c r="G314" s="92">
        <f>G315+G320+G325+G330+G335</f>
        <v>10890</v>
      </c>
    </row>
    <row r="315" spans="1:7" ht="47.25">
      <c r="A315" s="9" t="s">
        <v>457</v>
      </c>
      <c r="B315" s="8" t="s">
        <v>458</v>
      </c>
      <c r="C315" s="8" t="s">
        <v>31</v>
      </c>
      <c r="D315" s="8" t="s">
        <v>21</v>
      </c>
      <c r="E315" s="127"/>
      <c r="F315" s="6"/>
      <c r="G315" s="92">
        <f>G316</f>
        <v>10890</v>
      </c>
    </row>
    <row r="316" spans="1:7" ht="47.25">
      <c r="A316" s="9" t="s">
        <v>211</v>
      </c>
      <c r="B316" s="8" t="s">
        <v>458</v>
      </c>
      <c r="C316" s="8" t="s">
        <v>31</v>
      </c>
      <c r="D316" s="8" t="s">
        <v>21</v>
      </c>
      <c r="E316" s="8" t="s">
        <v>212</v>
      </c>
      <c r="F316" s="6"/>
      <c r="G316" s="92">
        <f>G317</f>
        <v>10890</v>
      </c>
    </row>
    <row r="317" spans="1:7" ht="15.75">
      <c r="A317" s="9" t="s">
        <v>213</v>
      </c>
      <c r="B317" s="8" t="s">
        <v>458</v>
      </c>
      <c r="C317" s="8" t="s">
        <v>31</v>
      </c>
      <c r="D317" s="8" t="s">
        <v>21</v>
      </c>
      <c r="E317" s="8" t="s">
        <v>214</v>
      </c>
      <c r="F317" s="6"/>
      <c r="G317" s="92">
        <f>'Пр.№6 ведомственная'!I659</f>
        <v>10890</v>
      </c>
    </row>
    <row r="318" spans="1:7" ht="94.5" hidden="1">
      <c r="A318" s="9" t="s">
        <v>776</v>
      </c>
      <c r="B318" s="8" t="s">
        <v>458</v>
      </c>
      <c r="C318" s="8" t="s">
        <v>31</v>
      </c>
      <c r="D318" s="8" t="s">
        <v>21</v>
      </c>
      <c r="E318" s="8" t="s">
        <v>777</v>
      </c>
      <c r="F318" s="6"/>
      <c r="G318" s="92"/>
    </row>
    <row r="319" spans="1:7" ht="47.25">
      <c r="A319" s="116" t="s">
        <v>443</v>
      </c>
      <c r="B319" s="8" t="s">
        <v>458</v>
      </c>
      <c r="C319" s="8" t="s">
        <v>31</v>
      </c>
      <c r="D319" s="8" t="s">
        <v>21</v>
      </c>
      <c r="E319" s="8"/>
      <c r="F319" s="6">
        <v>907</v>
      </c>
      <c r="G319" s="92">
        <f>G317</f>
        <v>10890</v>
      </c>
    </row>
    <row r="320" spans="1:7" ht="63" hidden="1">
      <c r="A320" s="9" t="s">
        <v>778</v>
      </c>
      <c r="B320" s="8" t="s">
        <v>834</v>
      </c>
      <c r="C320" s="8" t="s">
        <v>31</v>
      </c>
      <c r="D320" s="8" t="s">
        <v>21</v>
      </c>
      <c r="E320" s="8"/>
      <c r="F320" s="6"/>
      <c r="G320" s="92">
        <f>G321</f>
        <v>0</v>
      </c>
    </row>
    <row r="321" spans="1:7" ht="47.25" hidden="1">
      <c r="A321" s="9" t="s">
        <v>211</v>
      </c>
      <c r="B321" s="8" t="s">
        <v>834</v>
      </c>
      <c r="C321" s="8" t="s">
        <v>31</v>
      </c>
      <c r="D321" s="8" t="s">
        <v>21</v>
      </c>
      <c r="E321" s="8" t="s">
        <v>212</v>
      </c>
      <c r="F321" s="6"/>
      <c r="G321" s="92">
        <f>G322</f>
        <v>0</v>
      </c>
    </row>
    <row r="322" spans="1:7" ht="15.75" hidden="1">
      <c r="A322" s="9" t="s">
        <v>213</v>
      </c>
      <c r="B322" s="8" t="s">
        <v>834</v>
      </c>
      <c r="C322" s="8" t="s">
        <v>31</v>
      </c>
      <c r="D322" s="8" t="s">
        <v>21</v>
      </c>
      <c r="E322" s="8" t="s">
        <v>214</v>
      </c>
      <c r="F322" s="6"/>
      <c r="G322" s="92">
        <f>G324</f>
        <v>0</v>
      </c>
    </row>
    <row r="323" spans="1:7" ht="31.5" hidden="1">
      <c r="A323" s="9" t="s">
        <v>780</v>
      </c>
      <c r="B323" s="8" t="s">
        <v>834</v>
      </c>
      <c r="C323" s="8" t="s">
        <v>31</v>
      </c>
      <c r="D323" s="8" t="s">
        <v>21</v>
      </c>
      <c r="E323" s="8" t="s">
        <v>781</v>
      </c>
      <c r="F323" s="6"/>
      <c r="G323" s="92">
        <f>G324</f>
        <v>0</v>
      </c>
    </row>
    <row r="324" spans="1:7" ht="47.25" hidden="1">
      <c r="A324" s="126" t="s">
        <v>443</v>
      </c>
      <c r="B324" s="8" t="s">
        <v>834</v>
      </c>
      <c r="C324" s="8" t="s">
        <v>31</v>
      </c>
      <c r="D324" s="8" t="s">
        <v>21</v>
      </c>
      <c r="E324" s="8"/>
      <c r="F324" s="6">
        <v>907</v>
      </c>
      <c r="G324" s="92">
        <f>1500-1500</f>
        <v>0</v>
      </c>
    </row>
    <row r="325" spans="1:7" ht="47.25" hidden="1">
      <c r="A325" s="9" t="s">
        <v>218</v>
      </c>
      <c r="B325" s="8" t="s">
        <v>835</v>
      </c>
      <c r="C325" s="8" t="s">
        <v>31</v>
      </c>
      <c r="D325" s="8" t="s">
        <v>21</v>
      </c>
      <c r="E325" s="8"/>
      <c r="F325" s="6"/>
      <c r="G325" s="92">
        <f>G326</f>
        <v>0</v>
      </c>
    </row>
    <row r="326" spans="1:7" ht="47.25" hidden="1">
      <c r="A326" s="9" t="s">
        <v>211</v>
      </c>
      <c r="B326" s="8" t="s">
        <v>835</v>
      </c>
      <c r="C326" s="8" t="s">
        <v>31</v>
      </c>
      <c r="D326" s="8" t="s">
        <v>21</v>
      </c>
      <c r="E326" s="8" t="s">
        <v>212</v>
      </c>
      <c r="F326" s="6"/>
      <c r="G326" s="92">
        <f>G327</f>
        <v>0</v>
      </c>
    </row>
    <row r="327" spans="1:7" ht="15.75" hidden="1">
      <c r="A327" s="9" t="s">
        <v>213</v>
      </c>
      <c r="B327" s="8" t="s">
        <v>835</v>
      </c>
      <c r="C327" s="8" t="s">
        <v>31</v>
      </c>
      <c r="D327" s="8" t="s">
        <v>21</v>
      </c>
      <c r="E327" s="8" t="s">
        <v>214</v>
      </c>
      <c r="F327" s="6"/>
      <c r="G327" s="92">
        <f>G328</f>
        <v>0</v>
      </c>
    </row>
    <row r="328" spans="1:7" ht="31.5" hidden="1">
      <c r="A328" s="9" t="s">
        <v>780</v>
      </c>
      <c r="B328" s="8" t="s">
        <v>835</v>
      </c>
      <c r="C328" s="8" t="s">
        <v>31</v>
      </c>
      <c r="D328" s="8" t="s">
        <v>21</v>
      </c>
      <c r="E328" s="8" t="s">
        <v>781</v>
      </c>
      <c r="F328" s="6"/>
      <c r="G328" s="92">
        <f>G329</f>
        <v>0</v>
      </c>
    </row>
    <row r="329" spans="1:7" ht="47.25" hidden="1">
      <c r="A329" s="116" t="s">
        <v>443</v>
      </c>
      <c r="B329" s="8" t="s">
        <v>835</v>
      </c>
      <c r="C329" s="8" t="s">
        <v>31</v>
      </c>
      <c r="D329" s="8" t="s">
        <v>21</v>
      </c>
      <c r="E329" s="8"/>
      <c r="F329" s="6">
        <v>907</v>
      </c>
      <c r="G329" s="92"/>
    </row>
    <row r="330" spans="1:7" ht="31.5" hidden="1">
      <c r="A330" s="9" t="s">
        <v>220</v>
      </c>
      <c r="B330" s="8" t="s">
        <v>869</v>
      </c>
      <c r="C330" s="8" t="s">
        <v>31</v>
      </c>
      <c r="D330" s="8" t="s">
        <v>21</v>
      </c>
      <c r="E330" s="8"/>
      <c r="F330" s="6"/>
      <c r="G330" s="92">
        <f>G331</f>
        <v>0</v>
      </c>
    </row>
    <row r="331" spans="1:7" ht="47.25" hidden="1">
      <c r="A331" s="9" t="s">
        <v>211</v>
      </c>
      <c r="B331" s="8" t="s">
        <v>869</v>
      </c>
      <c r="C331" s="8" t="s">
        <v>31</v>
      </c>
      <c r="D331" s="8" t="s">
        <v>21</v>
      </c>
      <c r="E331" s="8" t="s">
        <v>212</v>
      </c>
      <c r="F331" s="6"/>
      <c r="G331" s="92">
        <f>G332</f>
        <v>0</v>
      </c>
    </row>
    <row r="332" spans="1:7" ht="15.75" hidden="1">
      <c r="A332" s="9" t="s">
        <v>213</v>
      </c>
      <c r="B332" s="8" t="s">
        <v>869</v>
      </c>
      <c r="C332" s="8" t="s">
        <v>31</v>
      </c>
      <c r="D332" s="8" t="s">
        <v>21</v>
      </c>
      <c r="E332" s="8" t="s">
        <v>214</v>
      </c>
      <c r="F332" s="6"/>
      <c r="G332" s="92">
        <f>G333</f>
        <v>0</v>
      </c>
    </row>
    <row r="333" spans="1:7" ht="31.5" hidden="1">
      <c r="A333" s="9" t="s">
        <v>780</v>
      </c>
      <c r="B333" s="8" t="s">
        <v>869</v>
      </c>
      <c r="C333" s="8" t="s">
        <v>31</v>
      </c>
      <c r="D333" s="8" t="s">
        <v>21</v>
      </c>
      <c r="E333" s="8" t="s">
        <v>781</v>
      </c>
      <c r="F333" s="6"/>
      <c r="G333" s="92">
        <f>G334</f>
        <v>0</v>
      </c>
    </row>
    <row r="334" spans="1:7" ht="47.25" hidden="1">
      <c r="A334" s="116" t="s">
        <v>443</v>
      </c>
      <c r="B334" s="8" t="s">
        <v>869</v>
      </c>
      <c r="C334" s="8" t="s">
        <v>31</v>
      </c>
      <c r="D334" s="8" t="s">
        <v>21</v>
      </c>
      <c r="E334" s="8"/>
      <c r="F334" s="6">
        <v>907</v>
      </c>
      <c r="G334" s="92">
        <v>0</v>
      </c>
    </row>
    <row r="335" spans="1:7" ht="31.5" hidden="1">
      <c r="A335" s="9" t="s">
        <v>224</v>
      </c>
      <c r="B335" s="8" t="s">
        <v>870</v>
      </c>
      <c r="C335" s="8" t="s">
        <v>31</v>
      </c>
      <c r="D335" s="8" t="s">
        <v>21</v>
      </c>
      <c r="E335" s="8"/>
      <c r="F335" s="6"/>
      <c r="G335" s="92">
        <f>G336</f>
        <v>0</v>
      </c>
    </row>
    <row r="336" spans="1:7" ht="47.25" hidden="1">
      <c r="A336" s="9" t="s">
        <v>211</v>
      </c>
      <c r="B336" s="8" t="s">
        <v>870</v>
      </c>
      <c r="C336" s="8" t="s">
        <v>31</v>
      </c>
      <c r="D336" s="8" t="s">
        <v>21</v>
      </c>
      <c r="E336" s="8" t="s">
        <v>212</v>
      </c>
      <c r="F336" s="6"/>
      <c r="G336" s="92">
        <f>G337</f>
        <v>0</v>
      </c>
    </row>
    <row r="337" spans="1:7" ht="15.75" hidden="1">
      <c r="A337" s="9" t="s">
        <v>213</v>
      </c>
      <c r="B337" s="8" t="s">
        <v>870</v>
      </c>
      <c r="C337" s="8" t="s">
        <v>31</v>
      </c>
      <c r="D337" s="8" t="s">
        <v>21</v>
      </c>
      <c r="E337" s="8" t="s">
        <v>214</v>
      </c>
      <c r="F337" s="6"/>
      <c r="G337" s="92">
        <f>G338</f>
        <v>0</v>
      </c>
    </row>
    <row r="338" spans="1:7" ht="31.5" hidden="1">
      <c r="A338" s="9" t="s">
        <v>780</v>
      </c>
      <c r="B338" s="8" t="s">
        <v>870</v>
      </c>
      <c r="C338" s="8" t="s">
        <v>31</v>
      </c>
      <c r="D338" s="8" t="s">
        <v>21</v>
      </c>
      <c r="E338" s="8" t="s">
        <v>781</v>
      </c>
      <c r="F338" s="6"/>
      <c r="G338" s="92">
        <f>G339</f>
        <v>0</v>
      </c>
    </row>
    <row r="339" spans="1:7" ht="47.25" hidden="1">
      <c r="A339" s="116" t="s">
        <v>443</v>
      </c>
      <c r="B339" s="8" t="s">
        <v>870</v>
      </c>
      <c r="C339" s="8" t="s">
        <v>31</v>
      </c>
      <c r="D339" s="8" t="s">
        <v>21</v>
      </c>
      <c r="E339" s="8"/>
      <c r="F339" s="6">
        <v>907</v>
      </c>
      <c r="G339" s="92">
        <v>0</v>
      </c>
    </row>
    <row r="340" spans="1:7" ht="47.25">
      <c r="A340" s="107" t="s">
        <v>464</v>
      </c>
      <c r="B340" s="105" t="s">
        <v>465</v>
      </c>
      <c r="C340" s="105"/>
      <c r="D340" s="105"/>
      <c r="E340" s="105"/>
      <c r="F340" s="99"/>
      <c r="G340" s="98">
        <f>G341</f>
        <v>3047</v>
      </c>
    </row>
    <row r="341" spans="1:7" ht="15.75">
      <c r="A341" s="9" t="s">
        <v>15</v>
      </c>
      <c r="B341" s="8" t="s">
        <v>465</v>
      </c>
      <c r="C341" s="96">
        <v>11</v>
      </c>
      <c r="D341" s="8"/>
      <c r="E341" s="8"/>
      <c r="F341" s="6"/>
      <c r="G341" s="93">
        <f>G342</f>
        <v>3047</v>
      </c>
    </row>
    <row r="342" spans="1:7" ht="31.5">
      <c r="A342" s="18" t="s">
        <v>61</v>
      </c>
      <c r="B342" s="8" t="s">
        <v>465</v>
      </c>
      <c r="C342" s="8" t="s">
        <v>31</v>
      </c>
      <c r="D342" s="8" t="s">
        <v>38</v>
      </c>
      <c r="E342" s="8"/>
      <c r="F342" s="6"/>
      <c r="G342" s="93">
        <f>G343</f>
        <v>3047</v>
      </c>
    </row>
    <row r="343" spans="1:7" ht="31.5">
      <c r="A343" s="9" t="s">
        <v>109</v>
      </c>
      <c r="B343" s="8" t="s">
        <v>467</v>
      </c>
      <c r="C343" s="8" t="s">
        <v>31</v>
      </c>
      <c r="D343" s="8" t="s">
        <v>38</v>
      </c>
      <c r="E343" s="8"/>
      <c r="F343" s="6"/>
      <c r="G343" s="93">
        <f>G344</f>
        <v>3047</v>
      </c>
    </row>
    <row r="344" spans="1:7" ht="31.5">
      <c r="A344" s="9" t="s">
        <v>84</v>
      </c>
      <c r="B344" s="8" t="s">
        <v>467</v>
      </c>
      <c r="C344" s="8" t="s">
        <v>31</v>
      </c>
      <c r="D344" s="8" t="s">
        <v>38</v>
      </c>
      <c r="E344" s="8" t="s">
        <v>85</v>
      </c>
      <c r="F344" s="6"/>
      <c r="G344" s="93">
        <f>G345</f>
        <v>3047</v>
      </c>
    </row>
    <row r="345" spans="1:7" ht="47.25">
      <c r="A345" s="9" t="s">
        <v>86</v>
      </c>
      <c r="B345" s="8" t="s">
        <v>467</v>
      </c>
      <c r="C345" s="8" t="s">
        <v>31</v>
      </c>
      <c r="D345" s="8" t="s">
        <v>38</v>
      </c>
      <c r="E345" s="8" t="s">
        <v>87</v>
      </c>
      <c r="F345" s="6"/>
      <c r="G345" s="93">
        <f>'Пр.№6 ведомственная'!I674</f>
        <v>3047</v>
      </c>
    </row>
    <row r="346" spans="1:7" ht="47.25">
      <c r="A346" s="126" t="s">
        <v>443</v>
      </c>
      <c r="B346" s="8" t="s">
        <v>467</v>
      </c>
      <c r="C346" s="8" t="s">
        <v>31</v>
      </c>
      <c r="D346" s="8" t="s">
        <v>38</v>
      </c>
      <c r="E346" s="8"/>
      <c r="F346" s="6">
        <v>907</v>
      </c>
      <c r="G346" s="92">
        <f>G343</f>
        <v>3047</v>
      </c>
    </row>
    <row r="347" spans="1:7" ht="47.25">
      <c r="A347" s="62" t="s">
        <v>204</v>
      </c>
      <c r="B347" s="105" t="s">
        <v>205</v>
      </c>
      <c r="C347" s="128"/>
      <c r="D347" s="128"/>
      <c r="E347" s="128"/>
      <c r="F347" s="97"/>
      <c r="G347" s="111">
        <f>G348+G381+G424</f>
        <v>58781.9</v>
      </c>
    </row>
    <row r="348" spans="1:7" ht="63">
      <c r="A348" s="62" t="s">
        <v>206</v>
      </c>
      <c r="B348" s="105" t="s">
        <v>207</v>
      </c>
      <c r="C348" s="128"/>
      <c r="D348" s="128"/>
      <c r="E348" s="128"/>
      <c r="F348" s="97"/>
      <c r="G348" s="111">
        <f>G349</f>
        <v>15622</v>
      </c>
    </row>
    <row r="349" spans="1:7" ht="15.75">
      <c r="A349" s="9" t="s">
        <v>6</v>
      </c>
      <c r="B349" s="8" t="s">
        <v>207</v>
      </c>
      <c r="C349" s="8" t="s">
        <v>48</v>
      </c>
      <c r="D349" s="128"/>
      <c r="E349" s="128"/>
      <c r="F349" s="97"/>
      <c r="G349" s="92">
        <f>G350</f>
        <v>15622</v>
      </c>
    </row>
    <row r="350" spans="1:7" ht="15.75">
      <c r="A350" s="9" t="s">
        <v>50</v>
      </c>
      <c r="B350" s="8" t="s">
        <v>207</v>
      </c>
      <c r="C350" s="8" t="s">
        <v>48</v>
      </c>
      <c r="D350" s="8" t="s">
        <v>23</v>
      </c>
      <c r="E350" s="128"/>
      <c r="F350" s="97"/>
      <c r="G350" s="92">
        <f>G355+G360+G365+G370+G375+G380</f>
        <v>15622</v>
      </c>
    </row>
    <row r="351" spans="1:7" ht="47.25">
      <c r="A351" s="9" t="s">
        <v>208</v>
      </c>
      <c r="B351" s="8" t="s">
        <v>209</v>
      </c>
      <c r="C351" s="8" t="s">
        <v>48</v>
      </c>
      <c r="D351" s="8" t="s">
        <v>23</v>
      </c>
      <c r="E351" s="128"/>
      <c r="F351" s="97"/>
      <c r="G351" s="92">
        <f>G352</f>
        <v>15572</v>
      </c>
    </row>
    <row r="352" spans="1:7" ht="47.25">
      <c r="A352" s="9" t="s">
        <v>211</v>
      </c>
      <c r="B352" s="8" t="s">
        <v>209</v>
      </c>
      <c r="C352" s="8" t="s">
        <v>48</v>
      </c>
      <c r="D352" s="8" t="s">
        <v>23</v>
      </c>
      <c r="E352" s="8" t="s">
        <v>212</v>
      </c>
      <c r="F352" s="97"/>
      <c r="G352" s="92">
        <f>G353</f>
        <v>15572</v>
      </c>
    </row>
    <row r="353" spans="1:7" ht="15.75">
      <c r="A353" s="9" t="s">
        <v>213</v>
      </c>
      <c r="B353" s="8" t="s">
        <v>209</v>
      </c>
      <c r="C353" s="8" t="s">
        <v>48</v>
      </c>
      <c r="D353" s="8" t="s">
        <v>23</v>
      </c>
      <c r="E353" s="8" t="s">
        <v>214</v>
      </c>
      <c r="F353" s="97"/>
      <c r="G353" s="93">
        <v>15572</v>
      </c>
    </row>
    <row r="354" spans="1:7" ht="94.5" hidden="1">
      <c r="A354" s="9" t="s">
        <v>776</v>
      </c>
      <c r="B354" s="8" t="s">
        <v>209</v>
      </c>
      <c r="C354" s="8" t="s">
        <v>48</v>
      </c>
      <c r="D354" s="8" t="s">
        <v>23</v>
      </c>
      <c r="E354" s="8" t="s">
        <v>777</v>
      </c>
      <c r="F354" s="97"/>
      <c r="G354" s="92"/>
    </row>
    <row r="355" spans="1:7" ht="47.25">
      <c r="A355" s="7" t="s">
        <v>202</v>
      </c>
      <c r="B355" s="8" t="s">
        <v>209</v>
      </c>
      <c r="C355" s="8" t="s">
        <v>48</v>
      </c>
      <c r="D355" s="8" t="s">
        <v>23</v>
      </c>
      <c r="E355" s="8"/>
      <c r="F355" s="96">
        <v>903</v>
      </c>
      <c r="G355" s="92">
        <f>'Пр.№6 ведомственная'!I216</f>
        <v>15572</v>
      </c>
    </row>
    <row r="356" spans="1:7" ht="63" hidden="1">
      <c r="A356" s="9" t="s">
        <v>215</v>
      </c>
      <c r="B356" s="8" t="s">
        <v>798</v>
      </c>
      <c r="C356" s="8" t="s">
        <v>48</v>
      </c>
      <c r="D356" s="8" t="s">
        <v>23</v>
      </c>
      <c r="E356" s="8"/>
      <c r="F356" s="97"/>
      <c r="G356" s="92">
        <f>G357</f>
        <v>0</v>
      </c>
    </row>
    <row r="357" spans="1:7" ht="47.25" hidden="1">
      <c r="A357" s="9" t="s">
        <v>211</v>
      </c>
      <c r="B357" s="8" t="s">
        <v>798</v>
      </c>
      <c r="C357" s="8" t="s">
        <v>48</v>
      </c>
      <c r="D357" s="8" t="s">
        <v>23</v>
      </c>
      <c r="E357" s="8" t="s">
        <v>212</v>
      </c>
      <c r="F357" s="97"/>
      <c r="G357" s="92">
        <f>G358</f>
        <v>0</v>
      </c>
    </row>
    <row r="358" spans="1:7" ht="15.75" hidden="1">
      <c r="A358" s="9" t="s">
        <v>213</v>
      </c>
      <c r="B358" s="8" t="s">
        <v>798</v>
      </c>
      <c r="C358" s="8" t="s">
        <v>48</v>
      </c>
      <c r="D358" s="8" t="s">
        <v>23</v>
      </c>
      <c r="E358" s="8" t="s">
        <v>214</v>
      </c>
      <c r="F358" s="97"/>
      <c r="G358" s="92">
        <f>G359</f>
        <v>0</v>
      </c>
    </row>
    <row r="359" spans="1:7" ht="31.5" hidden="1">
      <c r="A359" s="9" t="s">
        <v>780</v>
      </c>
      <c r="B359" s="8" t="s">
        <v>798</v>
      </c>
      <c r="C359" s="8" t="s">
        <v>48</v>
      </c>
      <c r="D359" s="8" t="s">
        <v>23</v>
      </c>
      <c r="E359" s="8" t="s">
        <v>781</v>
      </c>
      <c r="F359" s="97"/>
      <c r="G359" s="92">
        <f>G360</f>
        <v>0</v>
      </c>
    </row>
    <row r="360" spans="1:7" ht="47.25" hidden="1">
      <c r="A360" s="7" t="s">
        <v>202</v>
      </c>
      <c r="B360" s="8" t="s">
        <v>798</v>
      </c>
      <c r="C360" s="8" t="s">
        <v>48</v>
      </c>
      <c r="D360" s="8" t="s">
        <v>23</v>
      </c>
      <c r="E360" s="8"/>
      <c r="F360" s="96">
        <v>903</v>
      </c>
      <c r="G360" s="92">
        <v>0</v>
      </c>
    </row>
    <row r="361" spans="1:7" ht="47.25" hidden="1">
      <c r="A361" s="9" t="s">
        <v>218</v>
      </c>
      <c r="B361" s="8" t="s">
        <v>800</v>
      </c>
      <c r="C361" s="8" t="s">
        <v>48</v>
      </c>
      <c r="D361" s="8" t="s">
        <v>23</v>
      </c>
      <c r="E361" s="8"/>
      <c r="F361" s="97"/>
      <c r="G361" s="92">
        <f>G362</f>
        <v>0</v>
      </c>
    </row>
    <row r="362" spans="1:7" ht="47.25" hidden="1">
      <c r="A362" s="9" t="s">
        <v>211</v>
      </c>
      <c r="B362" s="8" t="s">
        <v>800</v>
      </c>
      <c r="C362" s="8" t="s">
        <v>48</v>
      </c>
      <c r="D362" s="8" t="s">
        <v>23</v>
      </c>
      <c r="E362" s="8" t="s">
        <v>212</v>
      </c>
      <c r="F362" s="97"/>
      <c r="G362" s="92">
        <f>G363</f>
        <v>0</v>
      </c>
    </row>
    <row r="363" spans="1:7" ht="15.75" hidden="1">
      <c r="A363" s="9" t="s">
        <v>213</v>
      </c>
      <c r="B363" s="8" t="s">
        <v>800</v>
      </c>
      <c r="C363" s="8" t="s">
        <v>48</v>
      </c>
      <c r="D363" s="8" t="s">
        <v>23</v>
      </c>
      <c r="E363" s="8" t="s">
        <v>214</v>
      </c>
      <c r="F363" s="97"/>
      <c r="G363" s="92">
        <f>G364</f>
        <v>0</v>
      </c>
    </row>
    <row r="364" spans="1:7" ht="31.5" hidden="1">
      <c r="A364" s="9" t="s">
        <v>780</v>
      </c>
      <c r="B364" s="8" t="s">
        <v>800</v>
      </c>
      <c r="C364" s="8" t="s">
        <v>48</v>
      </c>
      <c r="D364" s="8" t="s">
        <v>23</v>
      </c>
      <c r="E364" s="8" t="s">
        <v>781</v>
      </c>
      <c r="F364" s="97"/>
      <c r="G364" s="92">
        <f>G365</f>
        <v>0</v>
      </c>
    </row>
    <row r="365" spans="1:7" ht="47.25" hidden="1">
      <c r="A365" s="7" t="s">
        <v>202</v>
      </c>
      <c r="B365" s="8" t="s">
        <v>800</v>
      </c>
      <c r="C365" s="8" t="s">
        <v>48</v>
      </c>
      <c r="D365" s="8" t="s">
        <v>23</v>
      </c>
      <c r="E365" s="8"/>
      <c r="F365" s="96">
        <v>903</v>
      </c>
      <c r="G365" s="92">
        <v>0</v>
      </c>
    </row>
    <row r="366" spans="1:7" ht="31.5" hidden="1">
      <c r="A366" s="9" t="s">
        <v>220</v>
      </c>
      <c r="B366" s="8" t="s">
        <v>801</v>
      </c>
      <c r="C366" s="8" t="s">
        <v>48</v>
      </c>
      <c r="D366" s="8" t="s">
        <v>23</v>
      </c>
      <c r="E366" s="8"/>
      <c r="F366" s="97"/>
      <c r="G366" s="92">
        <f>G367</f>
        <v>0</v>
      </c>
    </row>
    <row r="367" spans="1:7" ht="47.25" hidden="1">
      <c r="A367" s="9" t="s">
        <v>211</v>
      </c>
      <c r="B367" s="8" t="s">
        <v>801</v>
      </c>
      <c r="C367" s="8" t="s">
        <v>48</v>
      </c>
      <c r="D367" s="8" t="s">
        <v>23</v>
      </c>
      <c r="E367" s="8" t="s">
        <v>212</v>
      </c>
      <c r="F367" s="97"/>
      <c r="G367" s="92">
        <f>G368</f>
        <v>0</v>
      </c>
    </row>
    <row r="368" spans="1:7" ht="15.75" hidden="1">
      <c r="A368" s="9" t="s">
        <v>213</v>
      </c>
      <c r="B368" s="8" t="s">
        <v>801</v>
      </c>
      <c r="C368" s="8" t="s">
        <v>48</v>
      </c>
      <c r="D368" s="8" t="s">
        <v>23</v>
      </c>
      <c r="E368" s="8" t="s">
        <v>214</v>
      </c>
      <c r="F368" s="97"/>
      <c r="G368" s="92">
        <f>G369</f>
        <v>0</v>
      </c>
    </row>
    <row r="369" spans="1:7" ht="31.5" hidden="1">
      <c r="A369" s="9" t="s">
        <v>780</v>
      </c>
      <c r="B369" s="8" t="s">
        <v>801</v>
      </c>
      <c r="C369" s="8" t="s">
        <v>48</v>
      </c>
      <c r="D369" s="8" t="s">
        <v>23</v>
      </c>
      <c r="E369" s="8" t="s">
        <v>781</v>
      </c>
      <c r="F369" s="97"/>
      <c r="G369" s="92">
        <f>G370</f>
        <v>0</v>
      </c>
    </row>
    <row r="370" spans="1:7" ht="47.25" hidden="1">
      <c r="A370" s="7" t="s">
        <v>202</v>
      </c>
      <c r="B370" s="8" t="s">
        <v>801</v>
      </c>
      <c r="C370" s="8" t="s">
        <v>48</v>
      </c>
      <c r="D370" s="8" t="s">
        <v>23</v>
      </c>
      <c r="E370" s="8"/>
      <c r="F370" s="96">
        <v>903</v>
      </c>
      <c r="G370" s="92">
        <v>0</v>
      </c>
    </row>
    <row r="371" spans="1:7" ht="47.25">
      <c r="A371" s="9" t="s">
        <v>222</v>
      </c>
      <c r="B371" s="8" t="s">
        <v>223</v>
      </c>
      <c r="C371" s="8" t="s">
        <v>48</v>
      </c>
      <c r="D371" s="8" t="s">
        <v>23</v>
      </c>
      <c r="E371" s="8"/>
      <c r="F371" s="97"/>
      <c r="G371" s="92">
        <f>G372</f>
        <v>50</v>
      </c>
    </row>
    <row r="372" spans="1:7" ht="47.25">
      <c r="A372" s="9" t="s">
        <v>211</v>
      </c>
      <c r="B372" s="8" t="s">
        <v>223</v>
      </c>
      <c r="C372" s="8" t="s">
        <v>48</v>
      </c>
      <c r="D372" s="8" t="s">
        <v>23</v>
      </c>
      <c r="E372" s="8" t="s">
        <v>212</v>
      </c>
      <c r="F372" s="97"/>
      <c r="G372" s="92">
        <f>G373</f>
        <v>50</v>
      </c>
    </row>
    <row r="373" spans="1:7" ht="15.75">
      <c r="A373" s="9" t="s">
        <v>213</v>
      </c>
      <c r="B373" s="8" t="s">
        <v>223</v>
      </c>
      <c r="C373" s="8" t="s">
        <v>48</v>
      </c>
      <c r="D373" s="8" t="s">
        <v>23</v>
      </c>
      <c r="E373" s="8" t="s">
        <v>214</v>
      </c>
      <c r="F373" s="97"/>
      <c r="G373" s="93">
        <f>'Пр.№6 ведомственная'!I228</f>
        <v>50</v>
      </c>
    </row>
    <row r="374" spans="1:7" ht="31.5" hidden="1">
      <c r="A374" s="9" t="s">
        <v>780</v>
      </c>
      <c r="B374" s="8" t="s">
        <v>223</v>
      </c>
      <c r="C374" s="8" t="s">
        <v>48</v>
      </c>
      <c r="D374" s="8" t="s">
        <v>23</v>
      </c>
      <c r="E374" s="8" t="s">
        <v>781</v>
      </c>
      <c r="F374" s="97"/>
      <c r="G374" s="92"/>
    </row>
    <row r="375" spans="1:7" ht="47.25">
      <c r="A375" s="7" t="s">
        <v>202</v>
      </c>
      <c r="B375" s="8" t="s">
        <v>223</v>
      </c>
      <c r="C375" s="8" t="s">
        <v>48</v>
      </c>
      <c r="D375" s="8" t="s">
        <v>23</v>
      </c>
      <c r="E375" s="8"/>
      <c r="F375" s="96">
        <v>903</v>
      </c>
      <c r="G375" s="92">
        <f>G373</f>
        <v>50</v>
      </c>
    </row>
    <row r="376" spans="1:7" ht="31.5" hidden="1">
      <c r="A376" s="9" t="s">
        <v>802</v>
      </c>
      <c r="B376" s="8" t="s">
        <v>803</v>
      </c>
      <c r="C376" s="8" t="s">
        <v>48</v>
      </c>
      <c r="D376" s="8" t="s">
        <v>23</v>
      </c>
      <c r="E376" s="8"/>
      <c r="F376" s="97"/>
      <c r="G376" s="92">
        <f>G377</f>
        <v>0</v>
      </c>
    </row>
    <row r="377" spans="1:7" ht="47.25" hidden="1">
      <c r="A377" s="9" t="s">
        <v>211</v>
      </c>
      <c r="B377" s="8" t="s">
        <v>803</v>
      </c>
      <c r="C377" s="8" t="s">
        <v>48</v>
      </c>
      <c r="D377" s="8" t="s">
        <v>23</v>
      </c>
      <c r="E377" s="8" t="s">
        <v>212</v>
      </c>
      <c r="F377" s="97"/>
      <c r="G377" s="92">
        <f>G378</f>
        <v>0</v>
      </c>
    </row>
    <row r="378" spans="1:7" ht="15.75" hidden="1">
      <c r="A378" s="9" t="s">
        <v>213</v>
      </c>
      <c r="B378" s="8" t="s">
        <v>803</v>
      </c>
      <c r="C378" s="8" t="s">
        <v>48</v>
      </c>
      <c r="D378" s="8" t="s">
        <v>23</v>
      </c>
      <c r="E378" s="8" t="s">
        <v>214</v>
      </c>
      <c r="F378" s="97"/>
      <c r="G378" s="92">
        <f>G379</f>
        <v>0</v>
      </c>
    </row>
    <row r="379" spans="1:7" ht="31.5" hidden="1">
      <c r="A379" s="9" t="s">
        <v>780</v>
      </c>
      <c r="B379" s="8" t="s">
        <v>803</v>
      </c>
      <c r="C379" s="8" t="s">
        <v>48</v>
      </c>
      <c r="D379" s="8" t="s">
        <v>23</v>
      </c>
      <c r="E379" s="8" t="s">
        <v>781</v>
      </c>
      <c r="F379" s="97"/>
      <c r="G379" s="92">
        <f>G380</f>
        <v>0</v>
      </c>
    </row>
    <row r="380" spans="1:7" ht="47.25" hidden="1">
      <c r="A380" s="7" t="s">
        <v>202</v>
      </c>
      <c r="B380" s="8" t="s">
        <v>803</v>
      </c>
      <c r="C380" s="8" t="s">
        <v>48</v>
      </c>
      <c r="D380" s="8" t="s">
        <v>23</v>
      </c>
      <c r="E380" s="128"/>
      <c r="F380" s="96">
        <v>903</v>
      </c>
      <c r="G380" s="92">
        <v>0</v>
      </c>
    </row>
    <row r="381" spans="1:7" ht="63">
      <c r="A381" s="62" t="s">
        <v>237</v>
      </c>
      <c r="B381" s="105" t="s">
        <v>238</v>
      </c>
      <c r="C381" s="105"/>
      <c r="D381" s="105"/>
      <c r="E381" s="128"/>
      <c r="F381" s="97"/>
      <c r="G381" s="111">
        <f>G382</f>
        <v>25081.9</v>
      </c>
    </row>
    <row r="382" spans="1:7" ht="15.75">
      <c r="A382" s="129" t="s">
        <v>7</v>
      </c>
      <c r="B382" s="8" t="s">
        <v>238</v>
      </c>
      <c r="C382" s="8" t="s">
        <v>40</v>
      </c>
      <c r="D382" s="129"/>
      <c r="E382" s="129"/>
      <c r="F382" s="96"/>
      <c r="G382" s="92">
        <f>G383</f>
        <v>25081.9</v>
      </c>
    </row>
    <row r="383" spans="1:7" ht="15.75">
      <c r="A383" s="129" t="s">
        <v>53</v>
      </c>
      <c r="B383" s="8" t="s">
        <v>238</v>
      </c>
      <c r="C383" s="8" t="s">
        <v>40</v>
      </c>
      <c r="D383" s="8" t="s">
        <v>21</v>
      </c>
      <c r="E383" s="129"/>
      <c r="F383" s="96"/>
      <c r="G383" s="92">
        <f>G384+G389+G394+G399+G404+G409</f>
        <v>25081.9</v>
      </c>
    </row>
    <row r="384" spans="1:7" ht="47.25">
      <c r="A384" s="9" t="s">
        <v>239</v>
      </c>
      <c r="B384" s="8" t="s">
        <v>240</v>
      </c>
      <c r="C384" s="8" t="s">
        <v>40</v>
      </c>
      <c r="D384" s="8" t="s">
        <v>21</v>
      </c>
      <c r="E384" s="129"/>
      <c r="F384" s="96"/>
      <c r="G384" s="92">
        <f>G385</f>
        <v>25081.9</v>
      </c>
    </row>
    <row r="385" spans="1:7" ht="47.25">
      <c r="A385" s="9" t="s">
        <v>211</v>
      </c>
      <c r="B385" s="8" t="s">
        <v>240</v>
      </c>
      <c r="C385" s="8" t="s">
        <v>40</v>
      </c>
      <c r="D385" s="8" t="s">
        <v>21</v>
      </c>
      <c r="E385" s="8" t="s">
        <v>212</v>
      </c>
      <c r="F385" s="96"/>
      <c r="G385" s="92">
        <f>G386</f>
        <v>25081.9</v>
      </c>
    </row>
    <row r="386" spans="1:7" ht="15.75">
      <c r="A386" s="9" t="s">
        <v>213</v>
      </c>
      <c r="B386" s="8" t="s">
        <v>240</v>
      </c>
      <c r="C386" s="8" t="s">
        <v>40</v>
      </c>
      <c r="D386" s="8" t="s">
        <v>21</v>
      </c>
      <c r="E386" s="8" t="s">
        <v>214</v>
      </c>
      <c r="F386" s="96"/>
      <c r="G386" s="92">
        <f>'Пр.№6 ведомственная'!I258</f>
        <v>25081.9</v>
      </c>
    </row>
    <row r="387" spans="1:7" ht="94.5" hidden="1">
      <c r="A387" s="9" t="s">
        <v>776</v>
      </c>
      <c r="B387" s="8" t="s">
        <v>240</v>
      </c>
      <c r="C387" s="8" t="s">
        <v>40</v>
      </c>
      <c r="D387" s="8" t="s">
        <v>21</v>
      </c>
      <c r="E387" s="8" t="s">
        <v>777</v>
      </c>
      <c r="F387" s="96"/>
      <c r="G387" s="92"/>
    </row>
    <row r="388" spans="1:7" ht="47.25">
      <c r="A388" s="7" t="s">
        <v>202</v>
      </c>
      <c r="B388" s="8" t="s">
        <v>240</v>
      </c>
      <c r="C388" s="8" t="s">
        <v>40</v>
      </c>
      <c r="D388" s="8" t="s">
        <v>21</v>
      </c>
      <c r="E388" s="8"/>
      <c r="F388" s="96">
        <v>903</v>
      </c>
      <c r="G388" s="92">
        <f>G386</f>
        <v>25081.9</v>
      </c>
    </row>
    <row r="389" spans="1:7" ht="63" hidden="1">
      <c r="A389" s="9" t="s">
        <v>215</v>
      </c>
      <c r="B389" s="8" t="s">
        <v>807</v>
      </c>
      <c r="C389" s="8" t="s">
        <v>40</v>
      </c>
      <c r="D389" s="8" t="s">
        <v>21</v>
      </c>
      <c r="E389" s="8"/>
      <c r="F389" s="96"/>
      <c r="G389" s="92">
        <f>G390</f>
        <v>0</v>
      </c>
    </row>
    <row r="390" spans="1:7" ht="47.25" hidden="1">
      <c r="A390" s="9" t="s">
        <v>211</v>
      </c>
      <c r="B390" s="8" t="s">
        <v>807</v>
      </c>
      <c r="C390" s="8" t="s">
        <v>40</v>
      </c>
      <c r="D390" s="8" t="s">
        <v>21</v>
      </c>
      <c r="E390" s="8" t="s">
        <v>212</v>
      </c>
      <c r="F390" s="96"/>
      <c r="G390" s="92">
        <f>G391</f>
        <v>0</v>
      </c>
    </row>
    <row r="391" spans="1:7" ht="15.75" hidden="1">
      <c r="A391" s="9" t="s">
        <v>213</v>
      </c>
      <c r="B391" s="8" t="s">
        <v>807</v>
      </c>
      <c r="C391" s="8" t="s">
        <v>40</v>
      </c>
      <c r="D391" s="8" t="s">
        <v>21</v>
      </c>
      <c r="E391" s="8" t="s">
        <v>214</v>
      </c>
      <c r="F391" s="96"/>
      <c r="G391" s="92">
        <f>G392</f>
        <v>0</v>
      </c>
    </row>
    <row r="392" spans="1:7" ht="31.5" hidden="1">
      <c r="A392" s="9" t="s">
        <v>780</v>
      </c>
      <c r="B392" s="8" t="s">
        <v>807</v>
      </c>
      <c r="C392" s="8" t="s">
        <v>40</v>
      </c>
      <c r="D392" s="8" t="s">
        <v>21</v>
      </c>
      <c r="E392" s="8" t="s">
        <v>781</v>
      </c>
      <c r="F392" s="96"/>
      <c r="G392" s="92">
        <f>G393</f>
        <v>0</v>
      </c>
    </row>
    <row r="393" spans="1:7" ht="47.25" hidden="1">
      <c r="A393" s="7" t="s">
        <v>202</v>
      </c>
      <c r="B393" s="8" t="s">
        <v>807</v>
      </c>
      <c r="C393" s="8" t="s">
        <v>40</v>
      </c>
      <c r="D393" s="8" t="s">
        <v>21</v>
      </c>
      <c r="E393" s="8"/>
      <c r="F393" s="96">
        <v>903</v>
      </c>
      <c r="G393" s="92">
        <v>0</v>
      </c>
    </row>
    <row r="394" spans="1:7" ht="47.25" hidden="1">
      <c r="A394" s="9" t="s">
        <v>218</v>
      </c>
      <c r="B394" s="8" t="s">
        <v>808</v>
      </c>
      <c r="C394" s="8" t="s">
        <v>40</v>
      </c>
      <c r="D394" s="8" t="s">
        <v>21</v>
      </c>
      <c r="E394" s="8"/>
      <c r="F394" s="96"/>
      <c r="G394" s="92">
        <f>G395</f>
        <v>0</v>
      </c>
    </row>
    <row r="395" spans="1:7" ht="47.25" hidden="1">
      <c r="A395" s="9" t="s">
        <v>211</v>
      </c>
      <c r="B395" s="8" t="s">
        <v>808</v>
      </c>
      <c r="C395" s="8" t="s">
        <v>40</v>
      </c>
      <c r="D395" s="8" t="s">
        <v>21</v>
      </c>
      <c r="E395" s="8" t="s">
        <v>212</v>
      </c>
      <c r="F395" s="96"/>
      <c r="G395" s="92">
        <f>G396</f>
        <v>0</v>
      </c>
    </row>
    <row r="396" spans="1:7" ht="15.75" hidden="1">
      <c r="A396" s="9" t="s">
        <v>213</v>
      </c>
      <c r="B396" s="8" t="s">
        <v>808</v>
      </c>
      <c r="C396" s="8" t="s">
        <v>40</v>
      </c>
      <c r="D396" s="8" t="s">
        <v>21</v>
      </c>
      <c r="E396" s="8" t="s">
        <v>214</v>
      </c>
      <c r="F396" s="96"/>
      <c r="G396" s="92">
        <f>G397</f>
        <v>0</v>
      </c>
    </row>
    <row r="397" spans="1:7" ht="31.5" hidden="1">
      <c r="A397" s="9" t="s">
        <v>780</v>
      </c>
      <c r="B397" s="8" t="s">
        <v>808</v>
      </c>
      <c r="C397" s="8" t="s">
        <v>40</v>
      </c>
      <c r="D397" s="8" t="s">
        <v>21</v>
      </c>
      <c r="E397" s="8" t="s">
        <v>781</v>
      </c>
      <c r="F397" s="96"/>
      <c r="G397" s="92">
        <f>G398</f>
        <v>0</v>
      </c>
    </row>
    <row r="398" spans="1:7" ht="47.25" hidden="1">
      <c r="A398" s="7" t="s">
        <v>202</v>
      </c>
      <c r="B398" s="8" t="s">
        <v>808</v>
      </c>
      <c r="C398" s="8" t="s">
        <v>40</v>
      </c>
      <c r="D398" s="8" t="s">
        <v>21</v>
      </c>
      <c r="E398" s="8"/>
      <c r="F398" s="96">
        <v>903</v>
      </c>
      <c r="G398" s="92">
        <v>0</v>
      </c>
    </row>
    <row r="399" spans="1:7" ht="31.5" hidden="1">
      <c r="A399" s="9" t="s">
        <v>220</v>
      </c>
      <c r="B399" s="8" t="s">
        <v>809</v>
      </c>
      <c r="C399" s="8" t="s">
        <v>40</v>
      </c>
      <c r="D399" s="8" t="s">
        <v>21</v>
      </c>
      <c r="E399" s="8"/>
      <c r="F399" s="96"/>
      <c r="G399" s="92">
        <f>G400</f>
        <v>0</v>
      </c>
    </row>
    <row r="400" spans="1:7" ht="47.25" hidden="1">
      <c r="A400" s="9" t="s">
        <v>211</v>
      </c>
      <c r="B400" s="8" t="s">
        <v>809</v>
      </c>
      <c r="C400" s="8" t="s">
        <v>40</v>
      </c>
      <c r="D400" s="8" t="s">
        <v>21</v>
      </c>
      <c r="E400" s="8" t="s">
        <v>212</v>
      </c>
      <c r="F400" s="96"/>
      <c r="G400" s="92">
        <f>G401</f>
        <v>0</v>
      </c>
    </row>
    <row r="401" spans="1:7" ht="15.75" hidden="1">
      <c r="A401" s="9" t="s">
        <v>213</v>
      </c>
      <c r="B401" s="8" t="s">
        <v>809</v>
      </c>
      <c r="C401" s="8" t="s">
        <v>40</v>
      </c>
      <c r="D401" s="8" t="s">
        <v>21</v>
      </c>
      <c r="E401" s="8" t="s">
        <v>214</v>
      </c>
      <c r="F401" s="96"/>
      <c r="G401" s="92">
        <f>G402</f>
        <v>0</v>
      </c>
    </row>
    <row r="402" spans="1:7" ht="31.5" hidden="1">
      <c r="A402" s="9" t="s">
        <v>780</v>
      </c>
      <c r="B402" s="8" t="s">
        <v>809</v>
      </c>
      <c r="C402" s="8" t="s">
        <v>40</v>
      </c>
      <c r="D402" s="8" t="s">
        <v>21</v>
      </c>
      <c r="E402" s="8" t="s">
        <v>781</v>
      </c>
      <c r="F402" s="96"/>
      <c r="G402" s="92">
        <f>G403</f>
        <v>0</v>
      </c>
    </row>
    <row r="403" spans="1:7" ht="47.25" hidden="1">
      <c r="A403" s="7" t="s">
        <v>202</v>
      </c>
      <c r="B403" s="8" t="s">
        <v>809</v>
      </c>
      <c r="C403" s="8" t="s">
        <v>40</v>
      </c>
      <c r="D403" s="8" t="s">
        <v>21</v>
      </c>
      <c r="E403" s="8"/>
      <c r="F403" s="96">
        <v>903</v>
      </c>
      <c r="G403" s="92">
        <v>0</v>
      </c>
    </row>
    <row r="404" spans="1:7" ht="31.5" hidden="1">
      <c r="A404" s="9" t="s">
        <v>224</v>
      </c>
      <c r="B404" s="8" t="s">
        <v>810</v>
      </c>
      <c r="C404" s="8" t="s">
        <v>40</v>
      </c>
      <c r="D404" s="8" t="s">
        <v>21</v>
      </c>
      <c r="E404" s="8"/>
      <c r="F404" s="96"/>
      <c r="G404" s="92">
        <f>G405</f>
        <v>0</v>
      </c>
    </row>
    <row r="405" spans="1:7" ht="47.25" hidden="1">
      <c r="A405" s="9" t="s">
        <v>211</v>
      </c>
      <c r="B405" s="8" t="s">
        <v>810</v>
      </c>
      <c r="C405" s="8" t="s">
        <v>40</v>
      </c>
      <c r="D405" s="8" t="s">
        <v>21</v>
      </c>
      <c r="E405" s="8" t="s">
        <v>212</v>
      </c>
      <c r="F405" s="96"/>
      <c r="G405" s="92">
        <f>G406</f>
        <v>0</v>
      </c>
    </row>
    <row r="406" spans="1:7" ht="15.75" hidden="1">
      <c r="A406" s="9" t="s">
        <v>213</v>
      </c>
      <c r="B406" s="8" t="s">
        <v>810</v>
      </c>
      <c r="C406" s="8" t="s">
        <v>40</v>
      </c>
      <c r="D406" s="8" t="s">
        <v>21</v>
      </c>
      <c r="E406" s="8" t="s">
        <v>214</v>
      </c>
      <c r="F406" s="96"/>
      <c r="G406" s="92">
        <f>G407</f>
        <v>0</v>
      </c>
    </row>
    <row r="407" spans="1:7" ht="31.5" hidden="1">
      <c r="A407" s="9" t="s">
        <v>780</v>
      </c>
      <c r="B407" s="8" t="s">
        <v>810</v>
      </c>
      <c r="C407" s="8" t="s">
        <v>40</v>
      </c>
      <c r="D407" s="8" t="s">
        <v>21</v>
      </c>
      <c r="E407" s="8" t="s">
        <v>781</v>
      </c>
      <c r="F407" s="96"/>
      <c r="G407" s="92">
        <f>G408</f>
        <v>0</v>
      </c>
    </row>
    <row r="408" spans="1:7" ht="47.25" hidden="1">
      <c r="A408" s="7" t="s">
        <v>202</v>
      </c>
      <c r="B408" s="8" t="s">
        <v>810</v>
      </c>
      <c r="C408" s="8" t="s">
        <v>40</v>
      </c>
      <c r="D408" s="8" t="s">
        <v>21</v>
      </c>
      <c r="E408" s="8"/>
      <c r="F408" s="96">
        <v>903</v>
      </c>
      <c r="G408" s="92">
        <v>0</v>
      </c>
    </row>
    <row r="409" spans="1:7" ht="31.5" hidden="1">
      <c r="A409" s="9" t="s">
        <v>247</v>
      </c>
      <c r="B409" s="8" t="s">
        <v>248</v>
      </c>
      <c r="C409" s="8" t="s">
        <v>40</v>
      </c>
      <c r="D409" s="8" t="s">
        <v>21</v>
      </c>
      <c r="E409" s="8"/>
      <c r="F409" s="130"/>
      <c r="G409" s="92">
        <f>G410+G415+G419</f>
        <v>0</v>
      </c>
    </row>
    <row r="410" spans="1:7" ht="94.5" hidden="1">
      <c r="A410" s="9" t="s">
        <v>80</v>
      </c>
      <c r="B410" s="8" t="s">
        <v>248</v>
      </c>
      <c r="C410" s="8" t="s">
        <v>40</v>
      </c>
      <c r="D410" s="8" t="s">
        <v>21</v>
      </c>
      <c r="E410" s="8" t="s">
        <v>81</v>
      </c>
      <c r="F410" s="131"/>
      <c r="G410" s="92">
        <f>G411</f>
        <v>0</v>
      </c>
    </row>
    <row r="411" spans="1:7" ht="31.5" hidden="1">
      <c r="A411" s="9" t="s">
        <v>250</v>
      </c>
      <c r="B411" s="8" t="s">
        <v>248</v>
      </c>
      <c r="C411" s="8" t="s">
        <v>40</v>
      </c>
      <c r="D411" s="8" t="s">
        <v>21</v>
      </c>
      <c r="E411" s="8" t="s">
        <v>251</v>
      </c>
      <c r="F411" s="131"/>
      <c r="G411" s="121"/>
    </row>
    <row r="412" spans="1:7" ht="15.75" hidden="1">
      <c r="A412" s="18" t="s">
        <v>811</v>
      </c>
      <c r="B412" s="8" t="s">
        <v>248</v>
      </c>
      <c r="C412" s="8" t="s">
        <v>40</v>
      </c>
      <c r="D412" s="8" t="s">
        <v>21</v>
      </c>
      <c r="E412" s="8" t="s">
        <v>812</v>
      </c>
      <c r="F412" s="131"/>
      <c r="G412" s="92"/>
    </row>
    <row r="413" spans="1:7" ht="47.25" hidden="1">
      <c r="A413" s="18" t="s">
        <v>813</v>
      </c>
      <c r="B413" s="8" t="s">
        <v>248</v>
      </c>
      <c r="C413" s="8" t="s">
        <v>40</v>
      </c>
      <c r="D413" s="8" t="s">
        <v>21</v>
      </c>
      <c r="E413" s="8" t="s">
        <v>814</v>
      </c>
      <c r="F413" s="131"/>
      <c r="G413" s="92"/>
    </row>
    <row r="414" spans="1:7" ht="63" hidden="1">
      <c r="A414" s="15" t="s">
        <v>815</v>
      </c>
      <c r="B414" s="8" t="s">
        <v>248</v>
      </c>
      <c r="C414" s="8" t="s">
        <v>40</v>
      </c>
      <c r="D414" s="8" t="s">
        <v>21</v>
      </c>
      <c r="E414" s="8" t="s">
        <v>816</v>
      </c>
      <c r="F414" s="131"/>
      <c r="G414" s="92"/>
    </row>
    <row r="415" spans="1:7" ht="31.5" hidden="1">
      <c r="A415" s="9" t="s">
        <v>84</v>
      </c>
      <c r="B415" s="8" t="s">
        <v>248</v>
      </c>
      <c r="C415" s="8" t="s">
        <v>40</v>
      </c>
      <c r="D415" s="8" t="s">
        <v>21</v>
      </c>
      <c r="E415" s="8" t="s">
        <v>85</v>
      </c>
      <c r="F415" s="130"/>
      <c r="G415" s="92">
        <f>G416</f>
        <v>0</v>
      </c>
    </row>
    <row r="416" spans="1:7" ht="47.25" hidden="1">
      <c r="A416" s="9" t="s">
        <v>86</v>
      </c>
      <c r="B416" s="8" t="s">
        <v>248</v>
      </c>
      <c r="C416" s="8" t="s">
        <v>40</v>
      </c>
      <c r="D416" s="8" t="s">
        <v>21</v>
      </c>
      <c r="E416" s="8" t="s">
        <v>87</v>
      </c>
      <c r="F416" s="130"/>
      <c r="G416" s="132"/>
    </row>
    <row r="417" spans="1:7" ht="47.25" hidden="1">
      <c r="A417" s="115" t="s">
        <v>748</v>
      </c>
      <c r="B417" s="8" t="s">
        <v>248</v>
      </c>
      <c r="C417" s="8" t="s">
        <v>40</v>
      </c>
      <c r="D417" s="8" t="s">
        <v>21</v>
      </c>
      <c r="E417" s="8" t="s">
        <v>749</v>
      </c>
      <c r="F417" s="130"/>
      <c r="G417" s="92"/>
    </row>
    <row r="418" spans="1:7" ht="47.25" hidden="1">
      <c r="A418" s="9" t="s">
        <v>750</v>
      </c>
      <c r="B418" s="8" t="s">
        <v>248</v>
      </c>
      <c r="C418" s="8" t="s">
        <v>40</v>
      </c>
      <c r="D418" s="8" t="s">
        <v>21</v>
      </c>
      <c r="E418" s="8" t="s">
        <v>751</v>
      </c>
      <c r="F418" s="130"/>
      <c r="G418" s="92"/>
    </row>
    <row r="419" spans="1:7" ht="15.75" hidden="1">
      <c r="A419" s="9" t="s">
        <v>88</v>
      </c>
      <c r="B419" s="8" t="s">
        <v>248</v>
      </c>
      <c r="C419" s="8" t="s">
        <v>40</v>
      </c>
      <c r="D419" s="8" t="s">
        <v>21</v>
      </c>
      <c r="E419" s="8" t="s">
        <v>97</v>
      </c>
      <c r="F419" s="130"/>
      <c r="G419" s="92">
        <f>G420</f>
        <v>0</v>
      </c>
    </row>
    <row r="420" spans="1:7" ht="31.5" hidden="1">
      <c r="A420" s="9" t="s">
        <v>502</v>
      </c>
      <c r="B420" s="8" t="s">
        <v>248</v>
      </c>
      <c r="C420" s="8" t="s">
        <v>40</v>
      </c>
      <c r="D420" s="8" t="s">
        <v>21</v>
      </c>
      <c r="E420" s="8" t="s">
        <v>91</v>
      </c>
      <c r="F420" s="130"/>
      <c r="G420" s="92"/>
    </row>
    <row r="421" spans="1:7" ht="31.5" hidden="1">
      <c r="A421" s="9" t="s">
        <v>752</v>
      </c>
      <c r="B421" s="8" t="s">
        <v>871</v>
      </c>
      <c r="C421" s="8" t="s">
        <v>40</v>
      </c>
      <c r="D421" s="8" t="s">
        <v>21</v>
      </c>
      <c r="E421" s="8" t="s">
        <v>753</v>
      </c>
      <c r="F421" s="130"/>
      <c r="G421" s="92"/>
    </row>
    <row r="422" spans="1:7" ht="15.75" hidden="1">
      <c r="A422" s="9" t="s">
        <v>754</v>
      </c>
      <c r="B422" s="8" t="s">
        <v>871</v>
      </c>
      <c r="C422" s="8" t="s">
        <v>40</v>
      </c>
      <c r="D422" s="8" t="s">
        <v>21</v>
      </c>
      <c r="E422" s="8" t="s">
        <v>755</v>
      </c>
      <c r="F422" s="130"/>
      <c r="G422" s="92"/>
    </row>
    <row r="423" spans="1:7" ht="47.25" hidden="1">
      <c r="A423" s="7" t="s">
        <v>202</v>
      </c>
      <c r="B423" s="8" t="s">
        <v>248</v>
      </c>
      <c r="C423" s="8" t="s">
        <v>40</v>
      </c>
      <c r="D423" s="8" t="s">
        <v>21</v>
      </c>
      <c r="E423" s="8"/>
      <c r="F423" s="96">
        <v>903</v>
      </c>
      <c r="G423" s="92">
        <f>G409</f>
        <v>0</v>
      </c>
    </row>
    <row r="424" spans="1:7" ht="47.25">
      <c r="A424" s="62" t="s">
        <v>252</v>
      </c>
      <c r="B424" s="105" t="s">
        <v>253</v>
      </c>
      <c r="C424" s="105" t="s">
        <v>40</v>
      </c>
      <c r="D424" s="105" t="s">
        <v>21</v>
      </c>
      <c r="E424" s="105"/>
      <c r="F424" s="133"/>
      <c r="G424" s="111">
        <f>G425+G430+G435+G440+G445+G461+G456+G455</f>
        <v>18078</v>
      </c>
    </row>
    <row r="425" spans="1:7" ht="47.25">
      <c r="A425" s="9" t="s">
        <v>239</v>
      </c>
      <c r="B425" s="8" t="s">
        <v>254</v>
      </c>
      <c r="C425" s="8" t="s">
        <v>40</v>
      </c>
      <c r="D425" s="8" t="s">
        <v>21</v>
      </c>
      <c r="E425" s="8"/>
      <c r="F425" s="130"/>
      <c r="G425" s="92">
        <f>G426</f>
        <v>18073</v>
      </c>
    </row>
    <row r="426" spans="1:7" ht="47.25">
      <c r="A426" s="9" t="s">
        <v>211</v>
      </c>
      <c r="B426" s="8" t="s">
        <v>254</v>
      </c>
      <c r="C426" s="8" t="s">
        <v>40</v>
      </c>
      <c r="D426" s="8" t="s">
        <v>21</v>
      </c>
      <c r="E426" s="8" t="s">
        <v>212</v>
      </c>
      <c r="F426" s="130"/>
      <c r="G426" s="92">
        <f>G427</f>
        <v>18073</v>
      </c>
    </row>
    <row r="427" spans="1:7" ht="15.75">
      <c r="A427" s="9" t="s">
        <v>213</v>
      </c>
      <c r="B427" s="8" t="s">
        <v>254</v>
      </c>
      <c r="C427" s="8" t="s">
        <v>40</v>
      </c>
      <c r="D427" s="8" t="s">
        <v>21</v>
      </c>
      <c r="E427" s="8" t="s">
        <v>214</v>
      </c>
      <c r="F427" s="130"/>
      <c r="G427" s="93">
        <f>'Пр.№6 ведомственная'!I284</f>
        <v>18073</v>
      </c>
    </row>
    <row r="428" spans="1:7" ht="94.5" hidden="1">
      <c r="A428" s="9" t="s">
        <v>776</v>
      </c>
      <c r="B428" s="8" t="s">
        <v>254</v>
      </c>
      <c r="C428" s="8" t="s">
        <v>40</v>
      </c>
      <c r="D428" s="8" t="s">
        <v>21</v>
      </c>
      <c r="E428" s="8" t="s">
        <v>777</v>
      </c>
      <c r="F428" s="130"/>
      <c r="G428" s="92"/>
    </row>
    <row r="429" spans="1:7" ht="47.25">
      <c r="A429" s="7" t="s">
        <v>202</v>
      </c>
      <c r="B429" s="8" t="s">
        <v>254</v>
      </c>
      <c r="C429" s="8" t="s">
        <v>40</v>
      </c>
      <c r="D429" s="8" t="s">
        <v>21</v>
      </c>
      <c r="E429" s="8"/>
      <c r="F429" s="96">
        <v>903</v>
      </c>
      <c r="G429" s="92">
        <f>G427</f>
        <v>18073</v>
      </c>
    </row>
    <row r="430" spans="1:7" ht="63" hidden="1">
      <c r="A430" s="9" t="s">
        <v>215</v>
      </c>
      <c r="B430" s="8" t="s">
        <v>818</v>
      </c>
      <c r="C430" s="8" t="s">
        <v>40</v>
      </c>
      <c r="D430" s="8" t="s">
        <v>21</v>
      </c>
      <c r="E430" s="8"/>
      <c r="F430" s="130"/>
      <c r="G430" s="92">
        <f>G431</f>
        <v>0</v>
      </c>
    </row>
    <row r="431" spans="1:7" ht="47.25" hidden="1">
      <c r="A431" s="9" t="s">
        <v>211</v>
      </c>
      <c r="B431" s="8" t="s">
        <v>818</v>
      </c>
      <c r="C431" s="8" t="s">
        <v>40</v>
      </c>
      <c r="D431" s="8" t="s">
        <v>21</v>
      </c>
      <c r="E431" s="8" t="s">
        <v>212</v>
      </c>
      <c r="F431" s="130"/>
      <c r="G431" s="92">
        <f>G432</f>
        <v>0</v>
      </c>
    </row>
    <row r="432" spans="1:7" ht="15.75" hidden="1">
      <c r="A432" s="9" t="s">
        <v>213</v>
      </c>
      <c r="B432" s="8" t="s">
        <v>818</v>
      </c>
      <c r="C432" s="8" t="s">
        <v>40</v>
      </c>
      <c r="D432" s="8" t="s">
        <v>21</v>
      </c>
      <c r="E432" s="8" t="s">
        <v>214</v>
      </c>
      <c r="F432" s="130"/>
      <c r="G432" s="92">
        <f>G433</f>
        <v>0</v>
      </c>
    </row>
    <row r="433" spans="1:7" ht="31.5" hidden="1">
      <c r="A433" s="9" t="s">
        <v>780</v>
      </c>
      <c r="B433" s="8" t="s">
        <v>818</v>
      </c>
      <c r="C433" s="8" t="s">
        <v>40</v>
      </c>
      <c r="D433" s="8" t="s">
        <v>21</v>
      </c>
      <c r="E433" s="8" t="s">
        <v>781</v>
      </c>
      <c r="F433" s="130"/>
      <c r="G433" s="92">
        <v>0</v>
      </c>
    </row>
    <row r="434" spans="1:7" ht="47.25" hidden="1">
      <c r="A434" s="7" t="s">
        <v>202</v>
      </c>
      <c r="B434" s="8" t="s">
        <v>818</v>
      </c>
      <c r="C434" s="8" t="s">
        <v>40</v>
      </c>
      <c r="D434" s="8" t="s">
        <v>21</v>
      </c>
      <c r="E434" s="8"/>
      <c r="F434" s="96">
        <v>903</v>
      </c>
      <c r="G434" s="92">
        <f>G430</f>
        <v>0</v>
      </c>
    </row>
    <row r="435" spans="1:7" ht="47.25" hidden="1">
      <c r="A435" s="9" t="s">
        <v>218</v>
      </c>
      <c r="B435" s="8" t="s">
        <v>819</v>
      </c>
      <c r="C435" s="8" t="s">
        <v>40</v>
      </c>
      <c r="D435" s="8" t="s">
        <v>21</v>
      </c>
      <c r="E435" s="8"/>
      <c r="F435" s="130"/>
      <c r="G435" s="92">
        <f>G436</f>
        <v>0</v>
      </c>
    </row>
    <row r="436" spans="1:7" ht="47.25" hidden="1">
      <c r="A436" s="9" t="s">
        <v>211</v>
      </c>
      <c r="B436" s="8" t="s">
        <v>819</v>
      </c>
      <c r="C436" s="8" t="s">
        <v>40</v>
      </c>
      <c r="D436" s="8" t="s">
        <v>21</v>
      </c>
      <c r="E436" s="8" t="s">
        <v>212</v>
      </c>
      <c r="F436" s="130"/>
      <c r="G436" s="92">
        <f>G437</f>
        <v>0</v>
      </c>
    </row>
    <row r="437" spans="1:7" ht="15.75" hidden="1">
      <c r="A437" s="9" t="s">
        <v>213</v>
      </c>
      <c r="B437" s="8" t="s">
        <v>819</v>
      </c>
      <c r="C437" s="8" t="s">
        <v>40</v>
      </c>
      <c r="D437" s="8" t="s">
        <v>21</v>
      </c>
      <c r="E437" s="8" t="s">
        <v>214</v>
      </c>
      <c r="F437" s="130"/>
      <c r="G437" s="92">
        <f>G438</f>
        <v>0</v>
      </c>
    </row>
    <row r="438" spans="1:7" ht="31.5" hidden="1">
      <c r="A438" s="9" t="s">
        <v>780</v>
      </c>
      <c r="B438" s="8" t="s">
        <v>819</v>
      </c>
      <c r="C438" s="8" t="s">
        <v>40</v>
      </c>
      <c r="D438" s="8" t="s">
        <v>21</v>
      </c>
      <c r="E438" s="8" t="s">
        <v>781</v>
      </c>
      <c r="F438" s="130"/>
      <c r="G438" s="92">
        <v>0</v>
      </c>
    </row>
    <row r="439" spans="1:7" ht="47.25" hidden="1">
      <c r="A439" s="7" t="s">
        <v>202</v>
      </c>
      <c r="B439" s="8" t="s">
        <v>819</v>
      </c>
      <c r="C439" s="8" t="s">
        <v>40</v>
      </c>
      <c r="D439" s="8" t="s">
        <v>21</v>
      </c>
      <c r="E439" s="8"/>
      <c r="F439" s="96">
        <v>903</v>
      </c>
      <c r="G439" s="92">
        <f>G435</f>
        <v>0</v>
      </c>
    </row>
    <row r="440" spans="1:7" ht="31.5" hidden="1">
      <c r="A440" s="9" t="s">
        <v>220</v>
      </c>
      <c r="B440" s="8" t="s">
        <v>820</v>
      </c>
      <c r="C440" s="8" t="s">
        <v>40</v>
      </c>
      <c r="D440" s="8" t="s">
        <v>21</v>
      </c>
      <c r="E440" s="8"/>
      <c r="F440" s="130"/>
      <c r="G440" s="92">
        <f>G441</f>
        <v>0</v>
      </c>
    </row>
    <row r="441" spans="1:7" ht="47.25" hidden="1">
      <c r="A441" s="9" t="s">
        <v>211</v>
      </c>
      <c r="B441" s="8" t="s">
        <v>820</v>
      </c>
      <c r="C441" s="8" t="s">
        <v>40</v>
      </c>
      <c r="D441" s="8" t="s">
        <v>21</v>
      </c>
      <c r="E441" s="8" t="s">
        <v>212</v>
      </c>
      <c r="F441" s="130"/>
      <c r="G441" s="92">
        <f>G442</f>
        <v>0</v>
      </c>
    </row>
    <row r="442" spans="1:7" ht="15.75" hidden="1">
      <c r="A442" s="9" t="s">
        <v>213</v>
      </c>
      <c r="B442" s="8" t="s">
        <v>820</v>
      </c>
      <c r="C442" s="8" t="s">
        <v>40</v>
      </c>
      <c r="D442" s="8" t="s">
        <v>21</v>
      </c>
      <c r="E442" s="8" t="s">
        <v>214</v>
      </c>
      <c r="F442" s="130"/>
      <c r="G442" s="92">
        <f>G443</f>
        <v>0</v>
      </c>
    </row>
    <row r="443" spans="1:7" ht="31.5" hidden="1">
      <c r="A443" s="9" t="s">
        <v>780</v>
      </c>
      <c r="B443" s="8" t="s">
        <v>820</v>
      </c>
      <c r="C443" s="8" t="s">
        <v>40</v>
      </c>
      <c r="D443" s="8" t="s">
        <v>21</v>
      </c>
      <c r="E443" s="8" t="s">
        <v>781</v>
      </c>
      <c r="F443" s="130"/>
      <c r="G443" s="92">
        <v>0</v>
      </c>
    </row>
    <row r="444" spans="1:7" ht="47.25" hidden="1">
      <c r="A444" s="7" t="s">
        <v>202</v>
      </c>
      <c r="B444" s="8" t="s">
        <v>820</v>
      </c>
      <c r="C444" s="8" t="s">
        <v>40</v>
      </c>
      <c r="D444" s="8" t="s">
        <v>21</v>
      </c>
      <c r="E444" s="8"/>
      <c r="F444" s="96">
        <v>903</v>
      </c>
      <c r="G444" s="92">
        <f>G440</f>
        <v>0</v>
      </c>
    </row>
    <row r="445" spans="1:7" ht="31.5" hidden="1">
      <c r="A445" s="9" t="s">
        <v>224</v>
      </c>
      <c r="B445" s="8" t="s">
        <v>821</v>
      </c>
      <c r="C445" s="8" t="s">
        <v>40</v>
      </c>
      <c r="D445" s="8" t="s">
        <v>21</v>
      </c>
      <c r="E445" s="8"/>
      <c r="F445" s="130"/>
      <c r="G445" s="92">
        <f>G446</f>
        <v>0</v>
      </c>
    </row>
    <row r="446" spans="1:7" ht="47.25" hidden="1">
      <c r="A446" s="9" t="s">
        <v>211</v>
      </c>
      <c r="B446" s="8" t="s">
        <v>821</v>
      </c>
      <c r="C446" s="8" t="s">
        <v>40</v>
      </c>
      <c r="D446" s="8" t="s">
        <v>21</v>
      </c>
      <c r="E446" s="8" t="s">
        <v>212</v>
      </c>
      <c r="F446" s="130"/>
      <c r="G446" s="92">
        <f>G447</f>
        <v>0</v>
      </c>
    </row>
    <row r="447" spans="1:7" ht="15.75" hidden="1">
      <c r="A447" s="9" t="s">
        <v>213</v>
      </c>
      <c r="B447" s="8" t="s">
        <v>821</v>
      </c>
      <c r="C447" s="8" t="s">
        <v>40</v>
      </c>
      <c r="D447" s="8" t="s">
        <v>21</v>
      </c>
      <c r="E447" s="8" t="s">
        <v>214</v>
      </c>
      <c r="F447" s="130"/>
      <c r="G447" s="92">
        <f>G448</f>
        <v>0</v>
      </c>
    </row>
    <row r="448" spans="1:7" ht="31.5" hidden="1">
      <c r="A448" s="9" t="s">
        <v>780</v>
      </c>
      <c r="B448" s="8" t="s">
        <v>821</v>
      </c>
      <c r="C448" s="8" t="s">
        <v>40</v>
      </c>
      <c r="D448" s="8" t="s">
        <v>21</v>
      </c>
      <c r="E448" s="8" t="s">
        <v>781</v>
      </c>
      <c r="F448" s="130"/>
      <c r="G448" s="92">
        <v>0</v>
      </c>
    </row>
    <row r="449" spans="1:7" ht="47.25" hidden="1">
      <c r="A449" s="7" t="s">
        <v>202</v>
      </c>
      <c r="B449" s="8" t="s">
        <v>821</v>
      </c>
      <c r="C449" s="8" t="s">
        <v>40</v>
      </c>
      <c r="D449" s="8" t="s">
        <v>21</v>
      </c>
      <c r="E449" s="8"/>
      <c r="F449" s="96">
        <v>903</v>
      </c>
      <c r="G449" s="92">
        <f>G445</f>
        <v>0</v>
      </c>
    </row>
    <row r="450" spans="1:7" ht="31.5">
      <c r="A450" s="134" t="s">
        <v>872</v>
      </c>
      <c r="B450" s="8" t="s">
        <v>257</v>
      </c>
      <c r="C450" s="8" t="s">
        <v>40</v>
      </c>
      <c r="D450" s="8" t="s">
        <v>21</v>
      </c>
      <c r="E450" s="8"/>
      <c r="F450" s="96"/>
      <c r="G450" s="92">
        <f>G451+G453</f>
        <v>5</v>
      </c>
    </row>
    <row r="451" spans="1:7" ht="31.5" hidden="1">
      <c r="A451" s="9" t="s">
        <v>84</v>
      </c>
      <c r="B451" s="8" t="s">
        <v>257</v>
      </c>
      <c r="C451" s="8" t="s">
        <v>40</v>
      </c>
      <c r="D451" s="8" t="s">
        <v>21</v>
      </c>
      <c r="E451" s="8" t="s">
        <v>85</v>
      </c>
      <c r="F451" s="96"/>
      <c r="G451" s="92">
        <f>G452</f>
        <v>0</v>
      </c>
    </row>
    <row r="452" spans="1:7" ht="47.25" hidden="1">
      <c r="A452" s="9" t="s">
        <v>86</v>
      </c>
      <c r="B452" s="8" t="s">
        <v>257</v>
      </c>
      <c r="C452" s="8" t="s">
        <v>40</v>
      </c>
      <c r="D452" s="8" t="s">
        <v>21</v>
      </c>
      <c r="E452" s="8" t="s">
        <v>87</v>
      </c>
      <c r="F452" s="96"/>
      <c r="G452" s="92">
        <f>'Пр.№6 ведомственная'!I287</f>
        <v>0</v>
      </c>
    </row>
    <row r="453" spans="1:7" ht="47.25">
      <c r="A453" s="9" t="s">
        <v>211</v>
      </c>
      <c r="B453" s="8" t="s">
        <v>257</v>
      </c>
      <c r="C453" s="8" t="s">
        <v>40</v>
      </c>
      <c r="D453" s="8" t="s">
        <v>21</v>
      </c>
      <c r="E453" s="8" t="s">
        <v>212</v>
      </c>
      <c r="F453" s="96"/>
      <c r="G453" s="92">
        <f>G454</f>
        <v>5</v>
      </c>
    </row>
    <row r="454" spans="1:7" ht="15.75">
      <c r="A454" s="9" t="s">
        <v>213</v>
      </c>
      <c r="B454" s="8" t="s">
        <v>257</v>
      </c>
      <c r="C454" s="8" t="s">
        <v>40</v>
      </c>
      <c r="D454" s="8" t="s">
        <v>21</v>
      </c>
      <c r="E454" s="8" t="s">
        <v>214</v>
      </c>
      <c r="F454" s="96"/>
      <c r="G454" s="92">
        <f>'Пр.№6 ведомственная'!I289</f>
        <v>5</v>
      </c>
    </row>
    <row r="455" spans="1:7" ht="47.25">
      <c r="A455" s="7" t="s">
        <v>202</v>
      </c>
      <c r="B455" s="8" t="s">
        <v>257</v>
      </c>
      <c r="C455" s="8" t="s">
        <v>40</v>
      </c>
      <c r="D455" s="8" t="s">
        <v>21</v>
      </c>
      <c r="E455" s="8"/>
      <c r="F455" s="96">
        <v>903</v>
      </c>
      <c r="G455" s="92">
        <f>G450</f>
        <v>5</v>
      </c>
    </row>
    <row r="456" spans="1:7" ht="47.25" hidden="1">
      <c r="A456" s="113" t="s">
        <v>264</v>
      </c>
      <c r="B456" s="8" t="s">
        <v>265</v>
      </c>
      <c r="C456" s="8" t="s">
        <v>40</v>
      </c>
      <c r="D456" s="8" t="s">
        <v>21</v>
      </c>
      <c r="E456" s="8"/>
      <c r="F456" s="96"/>
      <c r="G456" s="92">
        <f>G457</f>
        <v>0</v>
      </c>
    </row>
    <row r="457" spans="1:7" ht="47.25" hidden="1">
      <c r="A457" s="9" t="s">
        <v>211</v>
      </c>
      <c r="B457" s="8" t="s">
        <v>265</v>
      </c>
      <c r="C457" s="8" t="s">
        <v>40</v>
      </c>
      <c r="D457" s="8" t="s">
        <v>21</v>
      </c>
      <c r="E457" s="8" t="s">
        <v>212</v>
      </c>
      <c r="F457" s="96"/>
      <c r="G457" s="92"/>
    </row>
    <row r="458" spans="1:7" ht="15.75" hidden="1">
      <c r="A458" s="9" t="s">
        <v>213</v>
      </c>
      <c r="B458" s="8" t="s">
        <v>265</v>
      </c>
      <c r="C458" s="8" t="s">
        <v>40</v>
      </c>
      <c r="D458" s="8" t="s">
        <v>21</v>
      </c>
      <c r="E458" s="8" t="s">
        <v>214</v>
      </c>
      <c r="F458" s="96"/>
      <c r="G458" s="92"/>
    </row>
    <row r="459" spans="1:7" ht="31.5" hidden="1">
      <c r="A459" s="9" t="s">
        <v>780</v>
      </c>
      <c r="B459" s="8" t="s">
        <v>822</v>
      </c>
      <c r="C459" s="8" t="s">
        <v>40</v>
      </c>
      <c r="D459" s="8" t="s">
        <v>21</v>
      </c>
      <c r="E459" s="8" t="s">
        <v>781</v>
      </c>
      <c r="F459" s="96"/>
      <c r="G459" s="92"/>
    </row>
    <row r="460" spans="1:7" ht="47.25" hidden="1">
      <c r="A460" s="7" t="s">
        <v>202</v>
      </c>
      <c r="B460" s="8" t="s">
        <v>265</v>
      </c>
      <c r="C460" s="8" t="s">
        <v>40</v>
      </c>
      <c r="D460" s="8" t="s">
        <v>21</v>
      </c>
      <c r="E460" s="8"/>
      <c r="F460" s="96">
        <v>903</v>
      </c>
      <c r="G460" s="92">
        <f>G458</f>
        <v>0</v>
      </c>
    </row>
    <row r="461" spans="1:7" ht="31.5" hidden="1">
      <c r="A461" s="9" t="s">
        <v>247</v>
      </c>
      <c r="B461" s="8" t="s">
        <v>266</v>
      </c>
      <c r="C461" s="8" t="s">
        <v>40</v>
      </c>
      <c r="D461" s="8" t="s">
        <v>21</v>
      </c>
      <c r="E461" s="8"/>
      <c r="F461" s="130"/>
      <c r="G461" s="92">
        <f>G462+G467+G471</f>
        <v>0</v>
      </c>
    </row>
    <row r="462" spans="1:7" ht="94.5" hidden="1">
      <c r="A462" s="9" t="s">
        <v>80</v>
      </c>
      <c r="B462" s="8" t="s">
        <v>266</v>
      </c>
      <c r="C462" s="8" t="s">
        <v>40</v>
      </c>
      <c r="D462" s="8" t="s">
        <v>21</v>
      </c>
      <c r="E462" s="8" t="s">
        <v>81</v>
      </c>
      <c r="F462" s="131"/>
      <c r="G462" s="92">
        <f>G463</f>
        <v>0</v>
      </c>
    </row>
    <row r="463" spans="1:7" ht="31.5" hidden="1">
      <c r="A463" s="9" t="s">
        <v>250</v>
      </c>
      <c r="B463" s="8" t="s">
        <v>266</v>
      </c>
      <c r="C463" s="8" t="s">
        <v>40</v>
      </c>
      <c r="D463" s="8" t="s">
        <v>21</v>
      </c>
      <c r="E463" s="8" t="s">
        <v>251</v>
      </c>
      <c r="F463" s="131"/>
      <c r="G463" s="106"/>
    </row>
    <row r="464" spans="1:7" ht="15.75" hidden="1">
      <c r="A464" s="18" t="s">
        <v>811</v>
      </c>
      <c r="B464" s="8" t="s">
        <v>266</v>
      </c>
      <c r="C464" s="8" t="s">
        <v>40</v>
      </c>
      <c r="D464" s="8" t="s">
        <v>21</v>
      </c>
      <c r="E464" s="8" t="s">
        <v>812</v>
      </c>
      <c r="F464" s="131"/>
      <c r="G464" s="92"/>
    </row>
    <row r="465" spans="1:7" ht="47.25" hidden="1">
      <c r="A465" s="18" t="s">
        <v>813</v>
      </c>
      <c r="B465" s="8" t="s">
        <v>266</v>
      </c>
      <c r="C465" s="8" t="s">
        <v>40</v>
      </c>
      <c r="D465" s="8" t="s">
        <v>21</v>
      </c>
      <c r="E465" s="8" t="s">
        <v>814</v>
      </c>
      <c r="F465" s="131"/>
      <c r="G465" s="92"/>
    </row>
    <row r="466" spans="1:7" ht="63" hidden="1">
      <c r="A466" s="15" t="s">
        <v>815</v>
      </c>
      <c r="B466" s="8" t="s">
        <v>266</v>
      </c>
      <c r="C466" s="8" t="s">
        <v>40</v>
      </c>
      <c r="D466" s="8" t="s">
        <v>21</v>
      </c>
      <c r="E466" s="8" t="s">
        <v>816</v>
      </c>
      <c r="F466" s="131"/>
      <c r="G466" s="92"/>
    </row>
    <row r="467" spans="1:7" ht="31.5" hidden="1">
      <c r="A467" s="9" t="s">
        <v>84</v>
      </c>
      <c r="B467" s="8" t="s">
        <v>266</v>
      </c>
      <c r="C467" s="8" t="s">
        <v>40</v>
      </c>
      <c r="D467" s="8" t="s">
        <v>21</v>
      </c>
      <c r="E467" s="8" t="s">
        <v>85</v>
      </c>
      <c r="F467" s="130"/>
      <c r="G467" s="92">
        <f>G468</f>
        <v>0</v>
      </c>
    </row>
    <row r="468" spans="1:7" ht="47.25" hidden="1">
      <c r="A468" s="9" t="s">
        <v>86</v>
      </c>
      <c r="B468" s="8" t="s">
        <v>266</v>
      </c>
      <c r="C468" s="8" t="s">
        <v>40</v>
      </c>
      <c r="D468" s="8" t="s">
        <v>21</v>
      </c>
      <c r="E468" s="8" t="s">
        <v>87</v>
      </c>
      <c r="F468" s="130"/>
      <c r="G468" s="92"/>
    </row>
    <row r="469" spans="1:7" ht="47.25" hidden="1">
      <c r="A469" s="115" t="s">
        <v>748</v>
      </c>
      <c r="B469" s="8" t="s">
        <v>266</v>
      </c>
      <c r="C469" s="8" t="s">
        <v>40</v>
      </c>
      <c r="D469" s="8" t="s">
        <v>21</v>
      </c>
      <c r="E469" s="8" t="s">
        <v>749</v>
      </c>
      <c r="F469" s="130"/>
      <c r="G469" s="92"/>
    </row>
    <row r="470" spans="1:7" ht="47.25" hidden="1">
      <c r="A470" s="9" t="s">
        <v>750</v>
      </c>
      <c r="B470" s="8" t="s">
        <v>266</v>
      </c>
      <c r="C470" s="8" t="s">
        <v>40</v>
      </c>
      <c r="D470" s="8" t="s">
        <v>21</v>
      </c>
      <c r="E470" s="8" t="s">
        <v>751</v>
      </c>
      <c r="F470" s="130"/>
      <c r="G470" s="92"/>
    </row>
    <row r="471" spans="1:7" ht="15.75" hidden="1">
      <c r="A471" s="9" t="s">
        <v>88</v>
      </c>
      <c r="B471" s="8" t="s">
        <v>266</v>
      </c>
      <c r="C471" s="8" t="s">
        <v>40</v>
      </c>
      <c r="D471" s="8" t="s">
        <v>21</v>
      </c>
      <c r="E471" s="8" t="s">
        <v>97</v>
      </c>
      <c r="F471" s="130"/>
      <c r="G471" s="92">
        <f>G472</f>
        <v>0</v>
      </c>
    </row>
    <row r="472" spans="1:7" ht="31.5" hidden="1">
      <c r="A472" s="9" t="s">
        <v>873</v>
      </c>
      <c r="B472" s="8" t="s">
        <v>266</v>
      </c>
      <c r="C472" s="8" t="s">
        <v>40</v>
      </c>
      <c r="D472" s="8" t="s">
        <v>21</v>
      </c>
      <c r="E472" s="8" t="s">
        <v>91</v>
      </c>
      <c r="F472" s="130"/>
      <c r="G472" s="92"/>
    </row>
    <row r="473" spans="1:7" ht="31.5" hidden="1">
      <c r="A473" s="9" t="s">
        <v>752</v>
      </c>
      <c r="B473" s="8" t="s">
        <v>874</v>
      </c>
      <c r="C473" s="8" t="s">
        <v>40</v>
      </c>
      <c r="D473" s="8" t="s">
        <v>21</v>
      </c>
      <c r="E473" s="8" t="s">
        <v>753</v>
      </c>
      <c r="F473" s="130"/>
      <c r="G473" s="92"/>
    </row>
    <row r="474" spans="1:7" ht="15.75" hidden="1">
      <c r="A474" s="9" t="s">
        <v>754</v>
      </c>
      <c r="B474" s="8" t="s">
        <v>874</v>
      </c>
      <c r="C474" s="8" t="s">
        <v>40</v>
      </c>
      <c r="D474" s="8" t="s">
        <v>21</v>
      </c>
      <c r="E474" s="8" t="s">
        <v>755</v>
      </c>
      <c r="F474" s="130"/>
      <c r="G474" s="92"/>
    </row>
    <row r="475" spans="1:7" ht="47.25" hidden="1">
      <c r="A475" s="7" t="s">
        <v>202</v>
      </c>
      <c r="B475" s="8" t="s">
        <v>266</v>
      </c>
      <c r="C475" s="8" t="s">
        <v>40</v>
      </c>
      <c r="D475" s="8" t="s">
        <v>21</v>
      </c>
      <c r="E475" s="8"/>
      <c r="F475" s="96">
        <v>903</v>
      </c>
      <c r="G475" s="92">
        <f>G461</f>
        <v>0</v>
      </c>
    </row>
    <row r="476" spans="1:7" ht="78.75">
      <c r="A476" s="62" t="s">
        <v>268</v>
      </c>
      <c r="B476" s="105" t="s">
        <v>269</v>
      </c>
      <c r="C476" s="128"/>
      <c r="D476" s="128"/>
      <c r="E476" s="128"/>
      <c r="F476" s="128"/>
      <c r="G476" s="111">
        <f>G477</f>
        <v>200</v>
      </c>
    </row>
    <row r="477" spans="1:7" ht="15.75">
      <c r="A477" s="129" t="s">
        <v>7</v>
      </c>
      <c r="B477" s="8" t="s">
        <v>269</v>
      </c>
      <c r="C477" s="8" t="s">
        <v>40</v>
      </c>
      <c r="D477" s="129"/>
      <c r="E477" s="129"/>
      <c r="F477" s="129"/>
      <c r="G477" s="92">
        <f>G478</f>
        <v>200</v>
      </c>
    </row>
    <row r="478" spans="1:7" ht="15.75">
      <c r="A478" s="129" t="s">
        <v>53</v>
      </c>
      <c r="B478" s="8" t="s">
        <v>269</v>
      </c>
      <c r="C478" s="8" t="s">
        <v>40</v>
      </c>
      <c r="D478" s="8" t="s">
        <v>21</v>
      </c>
      <c r="E478" s="129"/>
      <c r="F478" s="129"/>
      <c r="G478" s="92">
        <f>G479</f>
        <v>200</v>
      </c>
    </row>
    <row r="479" spans="1:7" ht="31.5">
      <c r="A479" s="9" t="s">
        <v>109</v>
      </c>
      <c r="B479" s="8" t="s">
        <v>270</v>
      </c>
      <c r="C479" s="8" t="s">
        <v>40</v>
      </c>
      <c r="D479" s="8" t="s">
        <v>21</v>
      </c>
      <c r="E479" s="129"/>
      <c r="F479" s="129"/>
      <c r="G479" s="92">
        <f>G480</f>
        <v>200</v>
      </c>
    </row>
    <row r="480" spans="1:7" ht="31.5">
      <c r="A480" s="9" t="s">
        <v>84</v>
      </c>
      <c r="B480" s="8" t="s">
        <v>270</v>
      </c>
      <c r="C480" s="8" t="s">
        <v>40</v>
      </c>
      <c r="D480" s="8" t="s">
        <v>21</v>
      </c>
      <c r="E480" s="8" t="s">
        <v>85</v>
      </c>
      <c r="F480" s="129"/>
      <c r="G480" s="92">
        <f>G481</f>
        <v>200</v>
      </c>
    </row>
    <row r="481" spans="1:7" ht="47.25">
      <c r="A481" s="9" t="s">
        <v>86</v>
      </c>
      <c r="B481" s="8" t="s">
        <v>270</v>
      </c>
      <c r="C481" s="8" t="s">
        <v>40</v>
      </c>
      <c r="D481" s="8" t="s">
        <v>21</v>
      </c>
      <c r="E481" s="8" t="s">
        <v>87</v>
      </c>
      <c r="F481" s="129"/>
      <c r="G481" s="92">
        <f>'Пр.№6 ведомственная'!I315</f>
        <v>200</v>
      </c>
    </row>
    <row r="482" spans="1:7" ht="47.25" hidden="1">
      <c r="A482" s="9" t="s">
        <v>750</v>
      </c>
      <c r="B482" s="8" t="s">
        <v>270</v>
      </c>
      <c r="C482" s="8" t="s">
        <v>40</v>
      </c>
      <c r="D482" s="8" t="s">
        <v>21</v>
      </c>
      <c r="E482" s="8" t="s">
        <v>751</v>
      </c>
      <c r="F482" s="129"/>
      <c r="G482" s="92">
        <f>104-104</f>
        <v>0</v>
      </c>
    </row>
    <row r="483" spans="1:7" ht="47.25" hidden="1">
      <c r="A483" s="7" t="s">
        <v>838</v>
      </c>
      <c r="B483" s="8" t="s">
        <v>270</v>
      </c>
      <c r="C483" s="8" t="s">
        <v>40</v>
      </c>
      <c r="D483" s="8" t="s">
        <v>21</v>
      </c>
      <c r="E483" s="8"/>
      <c r="F483" s="129"/>
      <c r="G483" s="92">
        <f>G484</f>
        <v>0</v>
      </c>
    </row>
    <row r="484" spans="1:7" ht="47.25" hidden="1">
      <c r="A484" s="9" t="s">
        <v>211</v>
      </c>
      <c r="B484" s="8" t="s">
        <v>270</v>
      </c>
      <c r="C484" s="8" t="s">
        <v>40</v>
      </c>
      <c r="D484" s="8" t="s">
        <v>21</v>
      </c>
      <c r="E484" s="8" t="s">
        <v>212</v>
      </c>
      <c r="F484" s="129"/>
      <c r="G484" s="92">
        <f>G485</f>
        <v>0</v>
      </c>
    </row>
    <row r="485" spans="1:7" ht="15.75" hidden="1">
      <c r="A485" s="9" t="s">
        <v>213</v>
      </c>
      <c r="B485" s="8" t="s">
        <v>270</v>
      </c>
      <c r="C485" s="8" t="s">
        <v>40</v>
      </c>
      <c r="D485" s="8" t="s">
        <v>21</v>
      </c>
      <c r="E485" s="8" t="s">
        <v>214</v>
      </c>
      <c r="F485" s="129"/>
      <c r="G485" s="92">
        <f>G486</f>
        <v>0</v>
      </c>
    </row>
    <row r="486" spans="1:7" ht="31.5" hidden="1">
      <c r="A486" s="9" t="s">
        <v>780</v>
      </c>
      <c r="B486" s="8" t="s">
        <v>270</v>
      </c>
      <c r="C486" s="8" t="s">
        <v>40</v>
      </c>
      <c r="D486" s="8" t="s">
        <v>21</v>
      </c>
      <c r="E486" s="8" t="s">
        <v>781</v>
      </c>
      <c r="F486" s="129"/>
      <c r="G486" s="92"/>
    </row>
    <row r="487" spans="1:7" ht="47.25">
      <c r="A487" s="7" t="s">
        <v>202</v>
      </c>
      <c r="B487" s="8" t="s">
        <v>270</v>
      </c>
      <c r="C487" s="8" t="s">
        <v>40</v>
      </c>
      <c r="D487" s="8" t="s">
        <v>21</v>
      </c>
      <c r="E487" s="129"/>
      <c r="F487" s="96">
        <v>903</v>
      </c>
      <c r="G487" s="92">
        <f>G479</f>
        <v>200</v>
      </c>
    </row>
    <row r="488" spans="1:7" ht="47.25">
      <c r="A488" s="62" t="s">
        <v>492</v>
      </c>
      <c r="B488" s="105" t="s">
        <v>493</v>
      </c>
      <c r="C488" s="96"/>
      <c r="D488" s="96"/>
      <c r="E488" s="96"/>
      <c r="F488" s="96"/>
      <c r="G488" s="111">
        <f>G489</f>
        <v>12284.199999999999</v>
      </c>
    </row>
    <row r="489" spans="1:7" ht="15.75">
      <c r="A489" s="129" t="s">
        <v>5</v>
      </c>
      <c r="B489" s="8" t="s">
        <v>493</v>
      </c>
      <c r="C489" s="8" t="s">
        <v>38</v>
      </c>
      <c r="D489" s="96"/>
      <c r="E489" s="96"/>
      <c r="F489" s="96"/>
      <c r="G489" s="92">
        <f>G490</f>
        <v>12284.199999999999</v>
      </c>
    </row>
    <row r="490" spans="1:7" ht="15.75">
      <c r="A490" s="129" t="s">
        <v>46</v>
      </c>
      <c r="B490" s="8" t="s">
        <v>493</v>
      </c>
      <c r="C490" s="8" t="s">
        <v>38</v>
      </c>
      <c r="D490" s="8" t="s">
        <v>25</v>
      </c>
      <c r="E490" s="96"/>
      <c r="F490" s="96"/>
      <c r="G490" s="92">
        <f>G491</f>
        <v>12284.199999999999</v>
      </c>
    </row>
    <row r="491" spans="1:7" ht="31.5">
      <c r="A491" s="9" t="s">
        <v>109</v>
      </c>
      <c r="B491" s="8" t="s">
        <v>495</v>
      </c>
      <c r="C491" s="8" t="s">
        <v>38</v>
      </c>
      <c r="D491" s="8" t="s">
        <v>25</v>
      </c>
      <c r="E491" s="96"/>
      <c r="F491" s="96"/>
      <c r="G491" s="92">
        <f>G496+G492</f>
        <v>12284.199999999999</v>
      </c>
    </row>
    <row r="492" spans="1:7" ht="94.5">
      <c r="A492" s="9" t="s">
        <v>80</v>
      </c>
      <c r="B492" s="8" t="s">
        <v>495</v>
      </c>
      <c r="C492" s="8" t="s">
        <v>38</v>
      </c>
      <c r="D492" s="8" t="s">
        <v>25</v>
      </c>
      <c r="E492" s="96">
        <v>100</v>
      </c>
      <c r="F492" s="96"/>
      <c r="G492" s="92">
        <f>G493</f>
        <v>1020.9</v>
      </c>
    </row>
    <row r="493" spans="1:7" ht="47.25">
      <c r="A493" s="9" t="s">
        <v>82</v>
      </c>
      <c r="B493" s="8" t="s">
        <v>495</v>
      </c>
      <c r="C493" s="8" t="s">
        <v>38</v>
      </c>
      <c r="D493" s="8" t="s">
        <v>25</v>
      </c>
      <c r="E493" s="96">
        <v>120</v>
      </c>
      <c r="F493" s="96"/>
      <c r="G493" s="92">
        <f>'Пр.№6 ведомственная'!I751</f>
        <v>1020.9</v>
      </c>
    </row>
    <row r="494" spans="1:7" ht="31.5" hidden="1">
      <c r="A494" s="18" t="s">
        <v>771</v>
      </c>
      <c r="B494" s="8" t="s">
        <v>495</v>
      </c>
      <c r="C494" s="8" t="s">
        <v>38</v>
      </c>
      <c r="D494" s="8" t="s">
        <v>25</v>
      </c>
      <c r="E494" s="96">
        <v>121</v>
      </c>
      <c r="F494" s="96"/>
      <c r="G494" s="92"/>
    </row>
    <row r="495" spans="1:7" ht="78.75" hidden="1">
      <c r="A495" s="115" t="s">
        <v>746</v>
      </c>
      <c r="B495" s="8" t="s">
        <v>495</v>
      </c>
      <c r="C495" s="8" t="s">
        <v>38</v>
      </c>
      <c r="D495" s="8" t="s">
        <v>25</v>
      </c>
      <c r="E495" s="96">
        <v>129</v>
      </c>
      <c r="F495" s="96"/>
      <c r="G495" s="92"/>
    </row>
    <row r="496" spans="1:7" ht="31.5">
      <c r="A496" s="9" t="s">
        <v>84</v>
      </c>
      <c r="B496" s="8" t="s">
        <v>495</v>
      </c>
      <c r="C496" s="8" t="s">
        <v>38</v>
      </c>
      <c r="D496" s="8" t="s">
        <v>25</v>
      </c>
      <c r="E496" s="8" t="s">
        <v>85</v>
      </c>
      <c r="F496" s="96"/>
      <c r="G496" s="92">
        <f>G497</f>
        <v>11263.3</v>
      </c>
    </row>
    <row r="497" spans="1:7" ht="47.25">
      <c r="A497" s="9" t="s">
        <v>86</v>
      </c>
      <c r="B497" s="8" t="s">
        <v>495</v>
      </c>
      <c r="C497" s="8" t="s">
        <v>38</v>
      </c>
      <c r="D497" s="8" t="s">
        <v>25</v>
      </c>
      <c r="E497" s="8" t="s">
        <v>87</v>
      </c>
      <c r="F497" s="96"/>
      <c r="G497" s="93">
        <f>'Пр.№6 ведомственная'!I753</f>
        <v>11263.3</v>
      </c>
    </row>
    <row r="498" spans="1:7" ht="47.25" hidden="1">
      <c r="A498" s="9" t="s">
        <v>750</v>
      </c>
      <c r="B498" s="8" t="s">
        <v>495</v>
      </c>
      <c r="C498" s="8" t="s">
        <v>38</v>
      </c>
      <c r="D498" s="8" t="s">
        <v>25</v>
      </c>
      <c r="E498" s="8" t="s">
        <v>751</v>
      </c>
      <c r="F498" s="96"/>
      <c r="G498" s="92"/>
    </row>
    <row r="499" spans="1:7" ht="47.25">
      <c r="A499" s="7" t="s">
        <v>849</v>
      </c>
      <c r="B499" s="8" t="s">
        <v>495</v>
      </c>
      <c r="C499" s="8" t="s">
        <v>38</v>
      </c>
      <c r="D499" s="8" t="s">
        <v>25</v>
      </c>
      <c r="E499" s="8"/>
      <c r="F499" s="96">
        <v>908</v>
      </c>
      <c r="G499" s="92">
        <f>G491</f>
        <v>12284.199999999999</v>
      </c>
    </row>
    <row r="500" spans="1:7" ht="63">
      <c r="A500" s="21" t="s">
        <v>127</v>
      </c>
      <c r="B500" s="99" t="s">
        <v>128</v>
      </c>
      <c r="C500" s="105"/>
      <c r="D500" s="105"/>
      <c r="E500" s="105"/>
      <c r="F500" s="97"/>
      <c r="G500" s="111">
        <f>G501</f>
        <v>100</v>
      </c>
    </row>
    <row r="501" spans="1:7" ht="15.75">
      <c r="A501" s="18" t="s">
        <v>1</v>
      </c>
      <c r="B501" s="6" t="s">
        <v>128</v>
      </c>
      <c r="C501" s="8" t="s">
        <v>21</v>
      </c>
      <c r="D501" s="8"/>
      <c r="E501" s="8"/>
      <c r="F501" s="96"/>
      <c r="G501" s="92">
        <f>G502</f>
        <v>100</v>
      </c>
    </row>
    <row r="502" spans="1:7" ht="15.75">
      <c r="A502" s="18" t="s">
        <v>32</v>
      </c>
      <c r="B502" s="43" t="s">
        <v>128</v>
      </c>
      <c r="C502" s="8" t="s">
        <v>21</v>
      </c>
      <c r="D502" s="8" t="s">
        <v>33</v>
      </c>
      <c r="E502" s="8"/>
      <c r="F502" s="96"/>
      <c r="G502" s="92">
        <f>G503</f>
        <v>100</v>
      </c>
    </row>
    <row r="503" spans="1:7" ht="31.5">
      <c r="A503" s="9" t="s">
        <v>109</v>
      </c>
      <c r="B503" s="16" t="s">
        <v>129</v>
      </c>
      <c r="C503" s="8" t="s">
        <v>21</v>
      </c>
      <c r="D503" s="8" t="s">
        <v>33</v>
      </c>
      <c r="E503" s="8"/>
      <c r="F503" s="96"/>
      <c r="G503" s="92">
        <f>G504</f>
        <v>100</v>
      </c>
    </row>
    <row r="504" spans="1:7" ht="31.5">
      <c r="A504" s="9" t="s">
        <v>84</v>
      </c>
      <c r="B504" s="16" t="s">
        <v>129</v>
      </c>
      <c r="C504" s="8" t="s">
        <v>21</v>
      </c>
      <c r="D504" s="8" t="s">
        <v>33</v>
      </c>
      <c r="E504" s="8" t="s">
        <v>97</v>
      </c>
      <c r="F504" s="96"/>
      <c r="G504" s="92">
        <f>G505</f>
        <v>100</v>
      </c>
    </row>
    <row r="505" spans="1:7" ht="63">
      <c r="A505" s="9" t="s">
        <v>130</v>
      </c>
      <c r="B505" s="16" t="s">
        <v>129</v>
      </c>
      <c r="C505" s="8" t="s">
        <v>21</v>
      </c>
      <c r="D505" s="8" t="s">
        <v>33</v>
      </c>
      <c r="E505" s="8" t="s">
        <v>112</v>
      </c>
      <c r="F505" s="96"/>
      <c r="G505" s="92">
        <f>'Пр.№6 ведомственная'!I81</f>
        <v>100</v>
      </c>
    </row>
    <row r="506" spans="1:7" ht="31.5">
      <c r="A506" s="9" t="s">
        <v>100</v>
      </c>
      <c r="B506" s="16" t="s">
        <v>129</v>
      </c>
      <c r="C506" s="8" t="s">
        <v>21</v>
      </c>
      <c r="D506" s="8" t="s">
        <v>33</v>
      </c>
      <c r="E506" s="8"/>
      <c r="F506" s="96">
        <v>902</v>
      </c>
      <c r="G506" s="92">
        <f>G503</f>
        <v>100</v>
      </c>
    </row>
    <row r="507" spans="1:7" ht="94.5" hidden="1">
      <c r="A507" s="62" t="s">
        <v>875</v>
      </c>
      <c r="B507" s="105" t="s">
        <v>483</v>
      </c>
      <c r="C507" s="105"/>
      <c r="D507" s="105"/>
      <c r="E507" s="128"/>
      <c r="F507" s="97"/>
      <c r="G507" s="92">
        <f>G508</f>
        <v>0</v>
      </c>
    </row>
    <row r="508" spans="1:7" ht="15.75" hidden="1">
      <c r="A508" s="9" t="s">
        <v>5</v>
      </c>
      <c r="B508" s="8" t="s">
        <v>483</v>
      </c>
      <c r="C508" s="8" t="s">
        <v>38</v>
      </c>
      <c r="D508" s="8"/>
      <c r="E508" s="129"/>
      <c r="F508" s="96"/>
      <c r="G508" s="92">
        <f>G509</f>
        <v>0</v>
      </c>
    </row>
    <row r="509" spans="1:7" ht="15.75" hidden="1">
      <c r="A509" s="9" t="s">
        <v>45</v>
      </c>
      <c r="B509" s="8" t="s">
        <v>483</v>
      </c>
      <c r="C509" s="8" t="s">
        <v>38</v>
      </c>
      <c r="D509" s="8" t="s">
        <v>23</v>
      </c>
      <c r="E509" s="129"/>
      <c r="F509" s="96"/>
      <c r="G509" s="92">
        <f>G513+G517</f>
        <v>0</v>
      </c>
    </row>
    <row r="510" spans="1:7" ht="47.25" hidden="1">
      <c r="A510" s="50" t="s">
        <v>484</v>
      </c>
      <c r="B510" s="16" t="s">
        <v>485</v>
      </c>
      <c r="C510" s="8" t="s">
        <v>38</v>
      </c>
      <c r="D510" s="8" t="s">
        <v>23</v>
      </c>
      <c r="E510" s="129"/>
      <c r="F510" s="96"/>
      <c r="G510" s="92">
        <f>G511</f>
        <v>0</v>
      </c>
    </row>
    <row r="511" spans="1:7" ht="31.5" hidden="1">
      <c r="A511" s="9" t="s">
        <v>84</v>
      </c>
      <c r="B511" s="16" t="s">
        <v>485</v>
      </c>
      <c r="C511" s="8" t="s">
        <v>38</v>
      </c>
      <c r="D511" s="8" t="s">
        <v>23</v>
      </c>
      <c r="E511" s="8" t="s">
        <v>85</v>
      </c>
      <c r="F511" s="96"/>
      <c r="G511" s="92">
        <f>G512</f>
        <v>0</v>
      </c>
    </row>
    <row r="512" spans="1:7" ht="47.25" hidden="1">
      <c r="A512" s="9" t="s">
        <v>86</v>
      </c>
      <c r="B512" s="16" t="s">
        <v>485</v>
      </c>
      <c r="C512" s="8" t="s">
        <v>38</v>
      </c>
      <c r="D512" s="8" t="s">
        <v>23</v>
      </c>
      <c r="E512" s="8" t="s">
        <v>87</v>
      </c>
      <c r="F512" s="96"/>
      <c r="G512" s="92"/>
    </row>
    <row r="513" spans="1:7" ht="47.25" hidden="1">
      <c r="A513" s="7" t="s">
        <v>849</v>
      </c>
      <c r="B513" s="16" t="s">
        <v>485</v>
      </c>
      <c r="C513" s="8"/>
      <c r="D513" s="8"/>
      <c r="E513" s="8"/>
      <c r="F513" s="96">
        <v>908</v>
      </c>
      <c r="G513" s="92">
        <f>G510</f>
        <v>0</v>
      </c>
    </row>
    <row r="514" spans="1:7" ht="31.5" hidden="1">
      <c r="A514" s="9" t="s">
        <v>109</v>
      </c>
      <c r="B514" s="8" t="s">
        <v>487</v>
      </c>
      <c r="C514" s="8" t="s">
        <v>38</v>
      </c>
      <c r="D514" s="8" t="s">
        <v>23</v>
      </c>
      <c r="E514" s="8"/>
      <c r="F514" s="96"/>
      <c r="G514" s="92">
        <f>G515</f>
        <v>0</v>
      </c>
    </row>
    <row r="515" spans="1:7" ht="31.5" hidden="1">
      <c r="A515" s="9" t="s">
        <v>84</v>
      </c>
      <c r="B515" s="8" t="s">
        <v>487</v>
      </c>
      <c r="C515" s="8" t="s">
        <v>38</v>
      </c>
      <c r="D515" s="8" t="s">
        <v>23</v>
      </c>
      <c r="E515" s="8" t="s">
        <v>85</v>
      </c>
      <c r="F515" s="96"/>
      <c r="G515" s="92">
        <f>G516</f>
        <v>0</v>
      </c>
    </row>
    <row r="516" spans="1:7" ht="47.25" hidden="1">
      <c r="A516" s="9" t="s">
        <v>86</v>
      </c>
      <c r="B516" s="8" t="s">
        <v>487</v>
      </c>
      <c r="C516" s="8" t="s">
        <v>38</v>
      </c>
      <c r="D516" s="8" t="s">
        <v>23</v>
      </c>
      <c r="E516" s="8" t="s">
        <v>87</v>
      </c>
      <c r="F516" s="96"/>
      <c r="G516" s="92">
        <f>'Пр.№6 ведомственная'!I732</f>
        <v>0</v>
      </c>
    </row>
    <row r="517" spans="1:7" ht="47.25" hidden="1">
      <c r="A517" s="7" t="s">
        <v>849</v>
      </c>
      <c r="B517" s="8" t="s">
        <v>487</v>
      </c>
      <c r="C517" s="8" t="s">
        <v>38</v>
      </c>
      <c r="D517" s="8" t="s">
        <v>23</v>
      </c>
      <c r="E517" s="8"/>
      <c r="F517" s="96">
        <v>908</v>
      </c>
      <c r="G517" s="92">
        <f>G514</f>
        <v>0</v>
      </c>
    </row>
    <row r="518" spans="1:7" ht="18.75">
      <c r="A518" s="135" t="s">
        <v>876</v>
      </c>
      <c r="B518" s="135"/>
      <c r="C518" s="135"/>
      <c r="D518" s="135"/>
      <c r="E518" s="135"/>
      <c r="F518" s="135"/>
      <c r="G518" s="136">
        <f>G488+G476+G347+G283+G258+G239+G232+G105+G16+G9+G250+G507+G500</f>
        <v>187225.90000000002</v>
      </c>
    </row>
  </sheetData>
  <sheetProtection/>
  <mergeCells count="1">
    <mergeCell ref="A5:G5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="60" zoomScalePageLayoutView="0" workbookViewId="0" topLeftCell="A1">
      <selection activeCell="E1" sqref="E1"/>
    </sheetView>
  </sheetViews>
  <sheetFormatPr defaultColWidth="9.140625" defaultRowHeight="12.75"/>
  <cols>
    <col min="1" max="1" width="45.00390625" style="0" customWidth="1"/>
    <col min="4" max="4" width="8.00390625" style="0" customWidth="1"/>
    <col min="5" max="5" width="18.7109375" style="0" customWidth="1"/>
    <col min="7" max="7" width="15.57421875" style="0" customWidth="1"/>
  </cols>
  <sheetData>
    <row r="1" spans="1:7" ht="18.75">
      <c r="A1" s="1"/>
      <c r="B1" s="1"/>
      <c r="C1" s="1"/>
      <c r="D1" s="1"/>
      <c r="F1" s="140" t="s">
        <v>908</v>
      </c>
      <c r="G1" s="114"/>
    </row>
    <row r="2" spans="1:7" ht="18.75">
      <c r="A2" s="1"/>
      <c r="B2" s="1"/>
      <c r="C2" s="1"/>
      <c r="D2" s="1"/>
      <c r="F2" s="140" t="s">
        <v>527</v>
      </c>
      <c r="G2" s="114"/>
    </row>
    <row r="3" spans="1:7" ht="18.75">
      <c r="A3" s="1"/>
      <c r="B3" s="1"/>
      <c r="C3" s="1"/>
      <c r="D3" s="1"/>
      <c r="F3" s="140" t="s">
        <v>971</v>
      </c>
      <c r="G3" s="114"/>
    </row>
    <row r="4" spans="1:7" ht="15.75">
      <c r="A4" s="1"/>
      <c r="B4" s="1"/>
      <c r="C4" s="1"/>
      <c r="D4" s="1"/>
      <c r="E4" s="1"/>
      <c r="F4" s="1"/>
      <c r="G4" s="114"/>
    </row>
    <row r="5" spans="1:7" ht="12.75">
      <c r="A5" s="195" t="s">
        <v>973</v>
      </c>
      <c r="B5" s="195"/>
      <c r="C5" s="195"/>
      <c r="D5" s="195"/>
      <c r="E5" s="195"/>
      <c r="F5" s="195"/>
      <c r="G5" s="195"/>
    </row>
    <row r="6" spans="1:7" ht="27" customHeight="1">
      <c r="A6" s="195"/>
      <c r="B6" s="195"/>
      <c r="C6" s="195"/>
      <c r="D6" s="195"/>
      <c r="E6" s="195"/>
      <c r="F6" s="195"/>
      <c r="G6" s="195"/>
    </row>
    <row r="7" spans="1:7" ht="15.75">
      <c r="A7" s="1"/>
      <c r="B7" s="1"/>
      <c r="C7" s="1"/>
      <c r="D7" s="1"/>
      <c r="E7" s="141"/>
      <c r="F7" s="141"/>
      <c r="G7" s="138" t="s">
        <v>10</v>
      </c>
    </row>
    <row r="8" spans="1:7" ht="31.5">
      <c r="A8" s="142" t="s">
        <v>741</v>
      </c>
      <c r="B8" s="142" t="s">
        <v>846</v>
      </c>
      <c r="C8" s="142" t="s">
        <v>843</v>
      </c>
      <c r="D8" s="142" t="s">
        <v>844</v>
      </c>
      <c r="E8" s="142" t="s">
        <v>842</v>
      </c>
      <c r="F8" s="142" t="s">
        <v>845</v>
      </c>
      <c r="G8" s="11" t="s">
        <v>64</v>
      </c>
    </row>
    <row r="9" spans="1:7" ht="62.25" customHeight="1" hidden="1">
      <c r="A9" s="196" t="s">
        <v>885</v>
      </c>
      <c r="B9" s="196"/>
      <c r="C9" s="196"/>
      <c r="D9" s="196"/>
      <c r="E9" s="196"/>
      <c r="F9" s="196"/>
      <c r="G9" s="143">
        <f>G11</f>
        <v>0</v>
      </c>
    </row>
    <row r="10" spans="1:7" ht="47.25" hidden="1">
      <c r="A10" s="99" t="s">
        <v>886</v>
      </c>
      <c r="B10" s="99">
        <v>903</v>
      </c>
      <c r="C10" s="99"/>
      <c r="D10" s="99"/>
      <c r="E10" s="99"/>
      <c r="F10" s="99"/>
      <c r="G10" s="143">
        <f>G11</f>
        <v>0</v>
      </c>
    </row>
    <row r="11" spans="1:7" ht="15.75" hidden="1">
      <c r="A11" s="7" t="s">
        <v>9</v>
      </c>
      <c r="B11" s="6">
        <v>903</v>
      </c>
      <c r="C11" s="8" t="s">
        <v>55</v>
      </c>
      <c r="D11" s="8"/>
      <c r="E11" s="8"/>
      <c r="F11" s="8"/>
      <c r="G11" s="144">
        <f>G12</f>
        <v>0</v>
      </c>
    </row>
    <row r="12" spans="1:7" ht="15.75" hidden="1">
      <c r="A12" s="9" t="s">
        <v>73</v>
      </c>
      <c r="B12" s="6">
        <v>903</v>
      </c>
      <c r="C12" s="8" t="s">
        <v>55</v>
      </c>
      <c r="D12" s="8" t="s">
        <v>25</v>
      </c>
      <c r="E12" s="8" t="s">
        <v>74</v>
      </c>
      <c r="F12" s="8"/>
      <c r="G12" s="144">
        <f>G14</f>
        <v>0</v>
      </c>
    </row>
    <row r="13" spans="1:7" ht="15.75" hidden="1">
      <c r="A13" s="9" t="s">
        <v>93</v>
      </c>
      <c r="B13" s="6">
        <v>903</v>
      </c>
      <c r="C13" s="8" t="s">
        <v>55</v>
      </c>
      <c r="D13" s="8" t="s">
        <v>25</v>
      </c>
      <c r="E13" s="8" t="s">
        <v>94</v>
      </c>
      <c r="F13" s="8"/>
      <c r="G13" s="144">
        <f>G14</f>
        <v>0</v>
      </c>
    </row>
    <row r="14" spans="1:7" ht="31.5" hidden="1">
      <c r="A14" s="9" t="s">
        <v>150</v>
      </c>
      <c r="B14" s="6">
        <v>903</v>
      </c>
      <c r="C14" s="8" t="s">
        <v>55</v>
      </c>
      <c r="D14" s="8" t="s">
        <v>25</v>
      </c>
      <c r="E14" s="8" t="s">
        <v>151</v>
      </c>
      <c r="F14" s="8"/>
      <c r="G14" s="144">
        <f>G15</f>
        <v>0</v>
      </c>
    </row>
    <row r="15" spans="1:7" ht="31.5" hidden="1">
      <c r="A15" s="9" t="s">
        <v>191</v>
      </c>
      <c r="B15" s="6">
        <v>903</v>
      </c>
      <c r="C15" s="8" t="s">
        <v>55</v>
      </c>
      <c r="D15" s="8" t="s">
        <v>25</v>
      </c>
      <c r="E15" s="8" t="s">
        <v>151</v>
      </c>
      <c r="F15" s="8" t="s">
        <v>192</v>
      </c>
      <c r="G15" s="144">
        <f>G16</f>
        <v>0</v>
      </c>
    </row>
    <row r="16" spans="1:7" ht="31.5" hidden="1">
      <c r="A16" s="9" t="s">
        <v>288</v>
      </c>
      <c r="B16" s="6">
        <v>903</v>
      </c>
      <c r="C16" s="8" t="s">
        <v>55</v>
      </c>
      <c r="D16" s="8" t="s">
        <v>25</v>
      </c>
      <c r="E16" s="8" t="s">
        <v>151</v>
      </c>
      <c r="F16" s="8" t="s">
        <v>289</v>
      </c>
      <c r="G16" s="144"/>
    </row>
    <row r="17" spans="1:7" ht="55.5" customHeight="1">
      <c r="A17" s="197" t="s">
        <v>963</v>
      </c>
      <c r="B17" s="197"/>
      <c r="C17" s="197"/>
      <c r="D17" s="197"/>
      <c r="E17" s="197"/>
      <c r="F17" s="197"/>
      <c r="G17" s="143">
        <f>G19</f>
        <v>1868</v>
      </c>
    </row>
    <row r="18" spans="1:7" ht="47.25">
      <c r="A18" s="99" t="s">
        <v>886</v>
      </c>
      <c r="B18" s="99">
        <v>903</v>
      </c>
      <c r="C18" s="99"/>
      <c r="D18" s="99"/>
      <c r="E18" s="99"/>
      <c r="F18" s="99"/>
      <c r="G18" s="143">
        <f>G19</f>
        <v>1868</v>
      </c>
    </row>
    <row r="19" spans="1:7" ht="15.75">
      <c r="A19" s="145" t="s">
        <v>9</v>
      </c>
      <c r="B19" s="42" t="s">
        <v>853</v>
      </c>
      <c r="C19" s="42" t="s">
        <v>55</v>
      </c>
      <c r="D19" s="42"/>
      <c r="E19" s="42"/>
      <c r="F19" s="42"/>
      <c r="G19" s="146">
        <f>G20</f>
        <v>1868</v>
      </c>
    </row>
    <row r="20" spans="1:7" ht="15.75">
      <c r="A20" s="9" t="s">
        <v>57</v>
      </c>
      <c r="B20" s="6">
        <v>903</v>
      </c>
      <c r="C20" s="8" t="s">
        <v>55</v>
      </c>
      <c r="D20" s="8" t="s">
        <v>25</v>
      </c>
      <c r="E20" s="8"/>
      <c r="F20" s="8"/>
      <c r="G20" s="144">
        <f>G21</f>
        <v>1868</v>
      </c>
    </row>
    <row r="21" spans="1:7" ht="47.25">
      <c r="A21" s="9" t="s">
        <v>964</v>
      </c>
      <c r="B21" s="6">
        <v>903</v>
      </c>
      <c r="C21" s="8" t="s">
        <v>55</v>
      </c>
      <c r="D21" s="8" t="s">
        <v>25</v>
      </c>
      <c r="E21" s="8" t="s">
        <v>284</v>
      </c>
      <c r="F21" s="8"/>
      <c r="G21" s="144">
        <f>G25+G22+G29+G33</f>
        <v>1868</v>
      </c>
    </row>
    <row r="22" spans="1:7" ht="31.5" hidden="1">
      <c r="A22" s="9" t="s">
        <v>285</v>
      </c>
      <c r="B22" s="6">
        <v>903</v>
      </c>
      <c r="C22" s="8" t="s">
        <v>55</v>
      </c>
      <c r="D22" s="8" t="s">
        <v>25</v>
      </c>
      <c r="E22" s="8" t="s">
        <v>286</v>
      </c>
      <c r="F22" s="8"/>
      <c r="G22" s="144">
        <f>G23</f>
        <v>0</v>
      </c>
    </row>
    <row r="23" spans="1:7" ht="31.5" hidden="1">
      <c r="A23" s="9" t="s">
        <v>191</v>
      </c>
      <c r="B23" s="6">
        <v>903</v>
      </c>
      <c r="C23" s="8" t="s">
        <v>55</v>
      </c>
      <c r="D23" s="8" t="s">
        <v>25</v>
      </c>
      <c r="E23" s="8" t="s">
        <v>287</v>
      </c>
      <c r="F23" s="8" t="s">
        <v>192</v>
      </c>
      <c r="G23" s="144">
        <f>G24</f>
        <v>0</v>
      </c>
    </row>
    <row r="24" spans="1:7" ht="31.5" hidden="1">
      <c r="A24" s="9" t="s">
        <v>288</v>
      </c>
      <c r="B24" s="6">
        <v>903</v>
      </c>
      <c r="C24" s="8" t="s">
        <v>55</v>
      </c>
      <c r="D24" s="8" t="s">
        <v>25</v>
      </c>
      <c r="E24" s="8" t="s">
        <v>287</v>
      </c>
      <c r="F24" s="8" t="s">
        <v>289</v>
      </c>
      <c r="G24" s="144">
        <f>'Пр.№6 ведомственная'!I364</f>
        <v>0</v>
      </c>
    </row>
    <row r="25" spans="1:7" ht="39" customHeight="1">
      <c r="A25" s="7" t="s">
        <v>855</v>
      </c>
      <c r="B25" s="6">
        <v>903</v>
      </c>
      <c r="C25" s="8" t="s">
        <v>55</v>
      </c>
      <c r="D25" s="8" t="s">
        <v>25</v>
      </c>
      <c r="E25" s="8" t="s">
        <v>295</v>
      </c>
      <c r="F25" s="8"/>
      <c r="G25" s="144">
        <f>G26</f>
        <v>420</v>
      </c>
    </row>
    <row r="26" spans="1:7" ht="31.5">
      <c r="A26" s="9" t="s">
        <v>109</v>
      </c>
      <c r="B26" s="6">
        <v>903</v>
      </c>
      <c r="C26" s="8" t="s">
        <v>55</v>
      </c>
      <c r="D26" s="8" t="s">
        <v>25</v>
      </c>
      <c r="E26" s="8" t="s">
        <v>296</v>
      </c>
      <c r="F26" s="8"/>
      <c r="G26" s="144">
        <f>G27</f>
        <v>420</v>
      </c>
    </row>
    <row r="27" spans="1:7" ht="31.5">
      <c r="A27" s="9" t="s">
        <v>191</v>
      </c>
      <c r="B27" s="6">
        <v>903</v>
      </c>
      <c r="C27" s="8" t="s">
        <v>55</v>
      </c>
      <c r="D27" s="8" t="s">
        <v>25</v>
      </c>
      <c r="E27" s="8" t="s">
        <v>296</v>
      </c>
      <c r="F27" s="8" t="s">
        <v>192</v>
      </c>
      <c r="G27" s="144">
        <f>G28</f>
        <v>420</v>
      </c>
    </row>
    <row r="28" spans="1:7" ht="31.5">
      <c r="A28" s="9" t="s">
        <v>288</v>
      </c>
      <c r="B28" s="147">
        <v>903</v>
      </c>
      <c r="C28" s="8" t="s">
        <v>55</v>
      </c>
      <c r="D28" s="8" t="s">
        <v>25</v>
      </c>
      <c r="E28" s="8" t="s">
        <v>296</v>
      </c>
      <c r="F28" s="148" t="s">
        <v>289</v>
      </c>
      <c r="G28" s="144">
        <f>'Пр.№6 ведомственная'!I372</f>
        <v>420</v>
      </c>
    </row>
    <row r="29" spans="1:7" ht="31.5">
      <c r="A29" s="7" t="s">
        <v>857</v>
      </c>
      <c r="B29" s="6">
        <v>903</v>
      </c>
      <c r="C29" s="8" t="s">
        <v>55</v>
      </c>
      <c r="D29" s="8" t="s">
        <v>25</v>
      </c>
      <c r="E29" s="8" t="s">
        <v>299</v>
      </c>
      <c r="F29" s="8"/>
      <c r="G29" s="130">
        <f>G30</f>
        <v>1048</v>
      </c>
    </row>
    <row r="30" spans="1:7" ht="31.5">
      <c r="A30" s="9" t="s">
        <v>109</v>
      </c>
      <c r="B30" s="6">
        <v>903</v>
      </c>
      <c r="C30" s="149" t="s">
        <v>55</v>
      </c>
      <c r="D30" s="149" t="s">
        <v>25</v>
      </c>
      <c r="E30" s="8" t="s">
        <v>300</v>
      </c>
      <c r="F30" s="149"/>
      <c r="G30" s="130">
        <f>G31</f>
        <v>1048</v>
      </c>
    </row>
    <row r="31" spans="1:7" ht="31.5">
      <c r="A31" s="9" t="s">
        <v>191</v>
      </c>
      <c r="B31" s="6">
        <v>903</v>
      </c>
      <c r="C31" s="8" t="s">
        <v>55</v>
      </c>
      <c r="D31" s="8" t="s">
        <v>25</v>
      </c>
      <c r="E31" s="8" t="s">
        <v>300</v>
      </c>
      <c r="F31" s="8" t="s">
        <v>192</v>
      </c>
      <c r="G31" s="130">
        <f>G32</f>
        <v>1048</v>
      </c>
    </row>
    <row r="32" spans="1:7" ht="31.5">
      <c r="A32" s="9" t="s">
        <v>288</v>
      </c>
      <c r="B32" s="6">
        <v>903</v>
      </c>
      <c r="C32" s="8" t="s">
        <v>55</v>
      </c>
      <c r="D32" s="8" t="s">
        <v>25</v>
      </c>
      <c r="E32" s="8" t="s">
        <v>300</v>
      </c>
      <c r="F32" s="8" t="s">
        <v>289</v>
      </c>
      <c r="G32" s="130">
        <f>'Пр.№6 ведомственная'!I378</f>
        <v>1048</v>
      </c>
    </row>
    <row r="33" spans="1:7" ht="47.25">
      <c r="A33" s="9" t="s">
        <v>302</v>
      </c>
      <c r="B33" s="109">
        <v>903</v>
      </c>
      <c r="C33" s="149" t="s">
        <v>55</v>
      </c>
      <c r="D33" s="149" t="s">
        <v>25</v>
      </c>
      <c r="E33" s="149" t="s">
        <v>303</v>
      </c>
      <c r="F33" s="149"/>
      <c r="G33" s="144">
        <f>G34</f>
        <v>400</v>
      </c>
    </row>
    <row r="34" spans="1:7" ht="31.5">
      <c r="A34" s="9" t="s">
        <v>109</v>
      </c>
      <c r="B34" s="6">
        <v>903</v>
      </c>
      <c r="C34" s="149" t="s">
        <v>55</v>
      </c>
      <c r="D34" s="149" t="s">
        <v>25</v>
      </c>
      <c r="E34" s="149" t="s">
        <v>304</v>
      </c>
      <c r="F34" s="149"/>
      <c r="G34" s="144">
        <f>G35</f>
        <v>400</v>
      </c>
    </row>
    <row r="35" spans="1:7" ht="31.5">
      <c r="A35" s="9" t="s">
        <v>191</v>
      </c>
      <c r="B35" s="6">
        <v>903</v>
      </c>
      <c r="C35" s="149" t="s">
        <v>55</v>
      </c>
      <c r="D35" s="149" t="s">
        <v>25</v>
      </c>
      <c r="E35" s="149" t="s">
        <v>304</v>
      </c>
      <c r="F35" s="149" t="s">
        <v>192</v>
      </c>
      <c r="G35" s="144">
        <f>G36</f>
        <v>400</v>
      </c>
    </row>
    <row r="36" spans="1:7" ht="31.5">
      <c r="A36" s="9" t="s">
        <v>288</v>
      </c>
      <c r="B36" s="6">
        <v>903</v>
      </c>
      <c r="C36" s="149" t="s">
        <v>55</v>
      </c>
      <c r="D36" s="149" t="s">
        <v>25</v>
      </c>
      <c r="E36" s="149" t="s">
        <v>304</v>
      </c>
      <c r="F36" s="149" t="s">
        <v>289</v>
      </c>
      <c r="G36" s="152">
        <f>'Пр.№6 ведомственная'!I382</f>
        <v>400</v>
      </c>
    </row>
    <row r="37" spans="1:7" ht="15.75">
      <c r="A37" s="62" t="s">
        <v>876</v>
      </c>
      <c r="B37" s="62"/>
      <c r="C37" s="150"/>
      <c r="D37" s="150"/>
      <c r="E37" s="150"/>
      <c r="F37" s="150"/>
      <c r="G37" s="151">
        <f>G17+G9</f>
        <v>1868</v>
      </c>
    </row>
  </sheetData>
  <sheetProtection/>
  <mergeCells count="3">
    <mergeCell ref="A5:G6"/>
    <mergeCell ref="A9:F9"/>
    <mergeCell ref="A17:F17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2.57421875" style="0" customWidth="1"/>
    <col min="2" max="2" width="50.7109375" style="0" customWidth="1"/>
    <col min="3" max="3" width="19.57421875" style="0" customWidth="1"/>
  </cols>
  <sheetData>
    <row r="1" spans="1:3" ht="15.75">
      <c r="A1" s="1"/>
      <c r="C1" s="1" t="s">
        <v>959</v>
      </c>
    </row>
    <row r="2" spans="1:3" ht="15.75">
      <c r="A2" s="1"/>
      <c r="B2" s="1"/>
      <c r="C2" s="1" t="s">
        <v>527</v>
      </c>
    </row>
    <row r="3" spans="1:3" ht="15.75">
      <c r="A3" s="1"/>
      <c r="B3" s="1"/>
      <c r="C3" s="1" t="s">
        <v>900</v>
      </c>
    </row>
    <row r="4" spans="1:3" ht="15.75">
      <c r="A4" s="1"/>
      <c r="B4" s="1"/>
      <c r="C4" s="1"/>
    </row>
    <row r="5" spans="1:3" ht="16.5">
      <c r="A5" s="170" t="s">
        <v>887</v>
      </c>
      <c r="B5" s="170"/>
      <c r="C5" s="170"/>
    </row>
    <row r="6" spans="1:3" ht="16.5">
      <c r="A6" s="170" t="s">
        <v>901</v>
      </c>
      <c r="B6" s="170"/>
      <c r="C6" s="170"/>
    </row>
    <row r="7" spans="1:3" ht="15.75">
      <c r="A7" s="153"/>
      <c r="B7" s="153"/>
      <c r="C7" s="153"/>
    </row>
    <row r="8" spans="1:3" ht="15.75">
      <c r="A8" s="1"/>
      <c r="B8" s="1"/>
      <c r="C8" s="2" t="s">
        <v>10</v>
      </c>
    </row>
    <row r="9" spans="1:3" ht="12.75">
      <c r="A9" s="154" t="s">
        <v>888</v>
      </c>
      <c r="B9" s="154" t="s">
        <v>889</v>
      </c>
      <c r="C9" s="154" t="s">
        <v>884</v>
      </c>
    </row>
    <row r="10" spans="1:3" ht="33">
      <c r="A10" s="155" t="s">
        <v>890</v>
      </c>
      <c r="B10" s="156" t="s">
        <v>891</v>
      </c>
      <c r="C10" s="157">
        <f>C11-C13</f>
        <v>0</v>
      </c>
    </row>
    <row r="11" spans="1:3" ht="31.5">
      <c r="A11" s="158" t="s">
        <v>892</v>
      </c>
      <c r="B11" s="159" t="s">
        <v>893</v>
      </c>
      <c r="C11" s="151">
        <f>C12</f>
        <v>0</v>
      </c>
    </row>
    <row r="12" spans="1:3" ht="31.5">
      <c r="A12" s="160" t="s">
        <v>894</v>
      </c>
      <c r="B12" s="161" t="s">
        <v>895</v>
      </c>
      <c r="C12" s="162">
        <f>C20*(-1)</f>
        <v>0</v>
      </c>
    </row>
    <row r="13" spans="1:3" ht="31.5">
      <c r="A13" s="158" t="s">
        <v>896</v>
      </c>
      <c r="B13" s="159" t="s">
        <v>897</v>
      </c>
      <c r="C13" s="99">
        <f>C14</f>
        <v>0</v>
      </c>
    </row>
    <row r="14" spans="1:3" ht="31.5">
      <c r="A14" s="160" t="s">
        <v>898</v>
      </c>
      <c r="B14" s="161" t="s">
        <v>899</v>
      </c>
      <c r="C14" s="11">
        <v>0</v>
      </c>
    </row>
    <row r="15" spans="1:3" ht="15.75">
      <c r="A15" s="158" t="s">
        <v>876</v>
      </c>
      <c r="B15" s="161"/>
      <c r="C15" s="133">
        <f>C10</f>
        <v>0</v>
      </c>
    </row>
    <row r="18" spans="2:3" ht="12.75">
      <c r="B18" t="s">
        <v>902</v>
      </c>
      <c r="C18">
        <f>'Пр.№1 доходы'!C148</f>
        <v>577074.8899999999</v>
      </c>
    </row>
    <row r="19" spans="2:3" ht="12.75">
      <c r="B19" t="s">
        <v>903</v>
      </c>
      <c r="C19" s="163">
        <f>'Пр.№4Рд, пр'!D51</f>
        <v>577074.8899999999</v>
      </c>
    </row>
    <row r="20" spans="2:3" ht="12.75">
      <c r="B20" t="s">
        <v>904</v>
      </c>
      <c r="C20" s="163">
        <f>C18-C19</f>
        <v>0</v>
      </c>
    </row>
  </sheetData>
  <sheetProtection/>
  <mergeCells count="2">
    <mergeCell ref="A5:C5"/>
    <mergeCell ref="A6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Приёмная</cp:lastModifiedBy>
  <cp:lastPrinted>2016-12-12T03:41:39Z</cp:lastPrinted>
  <dcterms:created xsi:type="dcterms:W3CDTF">1996-10-08T23:32:33Z</dcterms:created>
  <dcterms:modified xsi:type="dcterms:W3CDTF">2016-12-12T03:43:00Z</dcterms:modified>
  <cp:category/>
  <cp:version/>
  <cp:contentType/>
  <cp:contentStatus/>
</cp:coreProperties>
</file>