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tabRatio="793" activeTab="4"/>
  </bookViews>
  <sheets>
    <sheet name="НовРай 2024" sheetId="1" r:id="rId1"/>
    <sheet name="гор. вода 2024" sheetId="2" r:id="rId2"/>
    <sheet name="НовРай 2025" sheetId="3" r:id="rId3"/>
    <sheet name="гор. вода 2025" sheetId="4" r:id="rId4"/>
    <sheet name="НовРай 2026" sheetId="5" r:id="rId5"/>
    <sheet name="гор. вода 2026" sheetId="6" r:id="rId6"/>
    <sheet name="Лист1" sheetId="7" r:id="rId7"/>
  </sheets>
  <definedNames>
    <definedName name="_xlnm.Print_Area" localSheetId="1">'гор. вода 2024'!$A$1:$S$189</definedName>
    <definedName name="_xlnm.Print_Area" localSheetId="3">'гор. вода 2025'!$A$1:$S$189</definedName>
    <definedName name="_xlnm.Print_Area" localSheetId="5">'гор. вода 2026'!$A$1:$S$189</definedName>
    <definedName name="_xlnm.Print_Area" localSheetId="0">'НовРай 2024'!$A$1:$R$203</definedName>
    <definedName name="_xlnm.Print_Area" localSheetId="2">'НовРай 2025'!$A$1:$R$203</definedName>
    <definedName name="_xlnm.Print_Area" localSheetId="4">'НовРай 2026'!$A$1:$R$203</definedName>
  </definedNames>
  <calcPr fullCalcOnLoad="1"/>
</workbook>
</file>

<file path=xl/sharedStrings.xml><?xml version="1.0" encoding="utf-8"?>
<sst xmlns="http://schemas.openxmlformats.org/spreadsheetml/2006/main" count="1961" uniqueCount="160">
  <si>
    <t>Наименование организации</t>
  </si>
  <si>
    <t>1 квартал</t>
  </si>
  <si>
    <t>Гкал</t>
  </si>
  <si>
    <t>2 квартал</t>
  </si>
  <si>
    <t>3 квартал</t>
  </si>
  <si>
    <t>руб.</t>
  </si>
  <si>
    <t>4 квартал</t>
  </si>
  <si>
    <t>Итого Год</t>
  </si>
  <si>
    <t>Тариф с НДС</t>
  </si>
  <si>
    <t>кВт. Час</t>
  </si>
  <si>
    <t>м.куб.</t>
  </si>
  <si>
    <t>Омс.Дук</t>
  </si>
  <si>
    <t>Омс</t>
  </si>
  <si>
    <t>Дукат</t>
  </si>
  <si>
    <t>Омс, Дук</t>
  </si>
  <si>
    <t>№ п/п</t>
  </si>
  <si>
    <t>V</t>
  </si>
  <si>
    <t xml:space="preserve">Тариф </t>
  </si>
  <si>
    <t>омс</t>
  </si>
  <si>
    <t xml:space="preserve">Итого </t>
  </si>
  <si>
    <t>Дук</t>
  </si>
  <si>
    <t>*</t>
  </si>
  <si>
    <t>тепло</t>
  </si>
  <si>
    <t>э/э</t>
  </si>
  <si>
    <t>гвс омс</t>
  </si>
  <si>
    <t>гвс дук</t>
  </si>
  <si>
    <t>хвс омс</t>
  </si>
  <si>
    <t>хвс дук</t>
  </si>
  <si>
    <t>жбо</t>
  </si>
  <si>
    <t>стоки омс</t>
  </si>
  <si>
    <t>стоки дук</t>
  </si>
  <si>
    <t>к постановлению</t>
  </si>
  <si>
    <t>дукат</t>
  </si>
  <si>
    <t>МКУ "Редакция газеты"Омсукчанские вести"</t>
  </si>
  <si>
    <t>МБОУ "Средняя общеобразовательная школа п. Омсукчан"</t>
  </si>
  <si>
    <t>МБОУ "Основная общеобразовательная школа п. Омсукчан"</t>
  </si>
  <si>
    <t>МБОУ "Средняя общеобразовательная школа п. Дукат"</t>
  </si>
  <si>
    <t>МБДОУ "Детский сад п. Дукат"</t>
  </si>
  <si>
    <t>МБДОУ "Детский сад п. Омсукчан"</t>
  </si>
  <si>
    <t>МБОУ ДОД "Центр дополнительного образования для детей п. Омсукчан"</t>
  </si>
  <si>
    <t>МБОУ ДОД "Детская школа искусств"п. Омсукчан</t>
  </si>
  <si>
    <t>Управление образования</t>
  </si>
  <si>
    <t>Администрация Омсукчанского городского округа</t>
  </si>
  <si>
    <t>Управление ЖКХ и градостроительства</t>
  </si>
  <si>
    <t>Административное здание ул. Ленина д. 13</t>
  </si>
  <si>
    <t>Паспортный стол</t>
  </si>
  <si>
    <t>Гараж ул. Подгорная д. 12</t>
  </si>
  <si>
    <t>Управление культуры, социальной и молодежной политики</t>
  </si>
  <si>
    <t>Административное зданиае ул. Мира д. 10</t>
  </si>
  <si>
    <t>МКУК "ЦД и НТ п. Омсукчан</t>
  </si>
  <si>
    <t>МБУК "ЦБС п. Омсукчан"</t>
  </si>
  <si>
    <t>МКУК " Библиотека п. Дукат"</t>
  </si>
  <si>
    <t>МКУК "ДК п. Дукат"</t>
  </si>
  <si>
    <t>Управление спорта и туризма</t>
  </si>
  <si>
    <t>МБОУ ДОД "ДСШ п. Омсукчан"</t>
  </si>
  <si>
    <t>МБУ "ОСОК п. Омсукчан"</t>
  </si>
  <si>
    <t>КУМИ</t>
  </si>
  <si>
    <t>МБОУ "Основная общеобразовательная школа п. Дукат"</t>
  </si>
  <si>
    <t>Уличное освещение п. Омсукчан</t>
  </si>
  <si>
    <t>Уличное освещение п. Дукат</t>
  </si>
  <si>
    <t xml:space="preserve"> с 01.01.2015г.  по 31.12.2015г. 1 м.куб. п. Омсукчан- 29,44 рублей, п. Дукат 1 м.куб. -36,51</t>
  </si>
  <si>
    <t xml:space="preserve"> с 01.01.2015г.  по 30.06.2015г. п. Омсукчан -37,16, п. Дукат -10,59, с 01.07.2015г. по 31.12.2015 п. Омсукчан -38,50, п. Дукат -10,59.</t>
  </si>
  <si>
    <t xml:space="preserve"> Лимиты потребления холодной воды бюджетными учреждениями и прочими потребителями, финансируемыми из бюджета Омсукчанского района в 2015 году</t>
  </si>
  <si>
    <t xml:space="preserve">  Лимиты пропуска сточных вод бюджетными учреждениями и прочими потребителями, финансируемыми из бюджета Омсукчанского района в 2015 году</t>
  </si>
  <si>
    <t xml:space="preserve"> с 01.01.2015г.  по 30.06.2015г. 1 Гкал - 2678,02 рублей; с 01.07.2015г. по 31.12.2015 п.Омсукчан, Дукат 1 Гкал -2989,47</t>
  </si>
  <si>
    <t>ул.</t>
  </si>
  <si>
    <t>Лимиты потребления теплоэнергии бюджетными учреждениями и прочими потребителями, финансируемыми из бюджета Омсукчанского городского округа в 2015 году</t>
  </si>
  <si>
    <t>Лимиты потребления электроэнергии бюджетными учреждениями и прочими потребителями, финансируемыми из бюджета Омсукчанского городского округа в 2015 году</t>
  </si>
  <si>
    <t>ад. здания с 01.01.2015г. по 30.06.2015г. 1 Кв/ч п. Омсукчан, Дукат - 5,0242 руб., с 01.07.2015г. По 31.12.2015г. 1 Кв/ч Омсукчан, Дукат - 5,577; ул. освещ. С 01.01.2015г. По 30.06.2015г. 1 Кв/ч Омсукчан, Дукат - 5,0196, с 01.07.2015г. по 31.12.2015г. 1 Кв/ч Омсукчан, Дукат - 5,5717</t>
  </si>
  <si>
    <t>наим. показателя</t>
  </si>
  <si>
    <t>м.куб</t>
  </si>
  <si>
    <t>Управление образования всего:</t>
  </si>
  <si>
    <t>гкал</t>
  </si>
  <si>
    <t>подогрев 1куб.м</t>
  </si>
  <si>
    <t>Омсукчан</t>
  </si>
  <si>
    <t>1-е пол.</t>
  </si>
  <si>
    <t>2-е пол.</t>
  </si>
  <si>
    <t>-</t>
  </si>
  <si>
    <t>+</t>
  </si>
  <si>
    <t>всего:</t>
  </si>
  <si>
    <t>МБУ ФОК "Жемчужина"</t>
  </si>
  <si>
    <t>МКУ "ОЭЦ"</t>
  </si>
  <si>
    <t>Паспортный стол ул.Ленина 15</t>
  </si>
  <si>
    <t>Гаражи</t>
  </si>
  <si>
    <t>Здания в п. Дукат</t>
  </si>
  <si>
    <t>Здания в п. Омсукчан</t>
  </si>
  <si>
    <t>Гараж Дукат</t>
  </si>
  <si>
    <t>Административное здание п. Омсукчан</t>
  </si>
  <si>
    <t>Административное здание п. Дукат</t>
  </si>
  <si>
    <t>Административное здание ул. Мира д. 10</t>
  </si>
  <si>
    <t>Пустующие муниципальные жилые помещения п. Омсукчан</t>
  </si>
  <si>
    <t>Пустующие муниципальные жилые помещения п. Дукат</t>
  </si>
  <si>
    <t>Здание администрации  п. Омсукчан</t>
  </si>
  <si>
    <t>Здание администрации  п. Дукат</t>
  </si>
  <si>
    <t>Архив</t>
  </si>
  <si>
    <t>ЗАГС (местный бюджет)</t>
  </si>
  <si>
    <t xml:space="preserve">куб. м. </t>
  </si>
  <si>
    <t>Административное зданиае ул. Мира д. 10,28</t>
  </si>
  <si>
    <t>потери</t>
  </si>
  <si>
    <t>МКУ "Редакция газеты "Омсукчанские вести"</t>
  </si>
  <si>
    <t>Приложение № 1</t>
  </si>
  <si>
    <t>Прогноз потребления коммунальных услуг, в том числе тепловой энергии, электрической энергии, горячей воды, холодной воды и пропуска сточных вод бюджетными учреждениями и прочими потребителями, финансируемыми из бюджета Омсукчанского муниципального округа, на 2024 год</t>
  </si>
  <si>
    <t>Прогноз потребления теплоэнергии бюджетными учреждениями и прочими потребителями, финансируемыми из бюджета Омсукчанского муниципального округа в 2024 году</t>
  </si>
  <si>
    <t>МКУДО  "Детская школа искусств Омсукчанского МО"</t>
  </si>
  <si>
    <t>МБУ ДО "Спортивная школа п. Омсукчан"</t>
  </si>
  <si>
    <t>Прогноз потребления электроэнергии бюджетными учреждениями и прочими потребителями, финансируемыми из бюджета Омсукчанского муниципального округа в 2024 году</t>
  </si>
  <si>
    <t>ОДН пустующие муниципальные жилые помещения п. Омсукчан</t>
  </si>
  <si>
    <t>ОДН пустующие муниципальные жилые помещения п. Дукат</t>
  </si>
  <si>
    <t>Котельная Омсукчан</t>
  </si>
  <si>
    <t xml:space="preserve"> Прогноз потребления холодной воды бюджетными учреждениями и прочими потребителями, финансируемыми из бюджета Омсукчанского муниципального округа в 2024 году</t>
  </si>
  <si>
    <t>МКУК "ЦБС Омсукчанского МО"</t>
  </si>
  <si>
    <t xml:space="preserve">  Прогноз пропуска сточных вод бюджетными учреждениями и прочими потребителями, финансируемыми из бюджета Омсукчанского муниципального округа в 2024 году</t>
  </si>
  <si>
    <t>МБУК "ЦД и НТ  Омсукчанского МО"</t>
  </si>
  <si>
    <t>Прогноз объёмов обращения с твёрдыми коммунальными отходами бюджетными учреждениями и прочими потребителями, финансируемыми из бюджета Омсукчанского муниципального округа в 2024 году</t>
  </si>
  <si>
    <t xml:space="preserve">С 01.01.2024 г. по 31.12.2024 г. "обращение с твёрдыми коммунальными отходами" 412 руб. 00 коп. за 1 куб. м.  в п. Омсукчан и в п. Дукат.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</si>
  <si>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МКУДО "Детская школа искусств Омсукчанского МО"</t>
  </si>
  <si>
    <t>МБУК "ЦД и НТ Омсукчанского МО"</t>
  </si>
  <si>
    <t xml:space="preserve">МКУК "ЦБС  Омсукчанского МО" </t>
  </si>
  <si>
    <t xml:space="preserve"> с 01.01.2024 г.  по 31.12.2024 г.  п. Омсукчан 1 м.куб. -109,87 руб., 1 Гкал - 8125,42 руб.,  п. Дукат 1 м.куб. -109,87руб., 1 Гкал - 8125,42 руб.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</si>
  <si>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Нежилые помещения п. Омсукчан ОДН</t>
  </si>
  <si>
    <t>Нежилые помещения п. Дукат ОДН</t>
  </si>
  <si>
    <t>Офис Ленина 15</t>
  </si>
  <si>
    <t>Прогноз потребления коммунальных услуг, в том числе тепловой энергии, электрической энергии, горячей воды, холодной воды и пропуска сточных вод бюджетными учреждениями и прочими потребителями, финансируемыми из бюджета Омсукчанского муниципального округа, на 2025 год</t>
  </si>
  <si>
    <t>Прогноз потребления теплоэнергии бюджетными учреждениями и прочими потребителями, финансируемыми из бюджета Омсукчанского муниципального округа в 2025 году</t>
  </si>
  <si>
    <t>Прогноз потребления электроэнергии бюджетными учреждениями и прочими потребителями, финансируемыми из бюджета Омсукчанского муниципального округа в 2025 году</t>
  </si>
  <si>
    <t xml:space="preserve"> Прогноз потребления холодной воды бюджетными учреждениями и прочими потребителями, финансируемыми из бюджета Омсукчанского муниципального округа в 2025 году</t>
  </si>
  <si>
    <t xml:space="preserve">  Прогноз пропуска сточных вод бюджетными учреждениями и прочими потребителями, финансируемыми из бюджета Омсукчанского муниципального округа в 2025 году</t>
  </si>
  <si>
    <t>Прогноз объёмов обращения с твёрдыми коммунальными отходами бюджетными учреждениями и прочими потребителями, финансируемыми из бюджета Омсукчанского муниципального округа в 2025 году</t>
  </si>
  <si>
    <t>Прогноз потребления горячей воды бюджетными учреждениями и прочими потребителями, финансируемыми из бюджета Омсукчанского городского округа в 2024 году</t>
  </si>
  <si>
    <t>Прогноз потребления горячей воды бюджетными учреждениями и прочими потребителями, финансируемыми из бюджета Омсукчанского городского округа в 2025 году</t>
  </si>
  <si>
    <t xml:space="preserve">С 01.01.2025 г. по 31.12.2025 г. "обращение с твёрдыми коммунальными отходами"в п. Омсукчан, п. Дукат  1 куб. м -428 руб. 48 коп.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</si>
  <si>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с 01.01.2025г. по 31.12.2025 г. п.Омсукчан, Дукат 1 Гкал -8450 руб. 44 коп.</t>
  </si>
  <si>
    <t>с 01.01.2025г. по 31.12.2025г.  п. Омсукчан, п. Дукат  1 квт/ч - 9 руб. 59 коп.</t>
  </si>
  <si>
    <t xml:space="preserve"> с 01.01.2025 г.  по 31.12.2025 г.  п. Омсукчан, п. Дукат 1 куб. м. -95 руб. 21 коп.</t>
  </si>
  <si>
    <t xml:space="preserve"> Водоотведение : с 01.01.2025 г.  по 31.12.2025 г. п. Омсукчан, п. Дукат 1 куб. м - 66 руб. 94 коп.</t>
  </si>
  <si>
    <t xml:space="preserve"> с 01.01.2025 г.  по 31.12.2025 г.  п. Омсукчан 1 м.куб. -114 руб. 26 коп., 1 Гкал - 8450 руб. 44 коп.,  п. Дукат 1 м.куб. -114 руб. 26 коп., 1 Гкал - 8450 руб. 44 коп.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</si>
  <si>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Прогноз потребления коммунальных услуг, в том числе тепловой энергии, электрической энергии, горячей воды, холодной воды и пропуска сточных вод бюджетными учреждениями и прочими потребителями, финансируемыми из бюджета Омсукчанского муниципального округа, на 2026 год</t>
  </si>
  <si>
    <t>Прогноз потребления теплоэнергии бюджетными учреждениями и прочими потребителями, финансируемыми из бюджета Омсукчанского муниципального округа в 2026 году</t>
  </si>
  <si>
    <t xml:space="preserve">  с 01.01.2026г. по 31.12.2026 г. п.Омсукчан, Дукат 1 Гкал - 8788 руб. 46 коп.</t>
  </si>
  <si>
    <t>Прогноз потребления электроэнергии бюджетными учреждениями и прочими потребителями, финансируемыми из бюджета Омсукчанского муниципального округа в 2026 году</t>
  </si>
  <si>
    <t>с 01.01.2026г. по 31.12.2026г.  п. Омсукчан, п. Дукат  1 квт/ч - 9 руб. 97 коп.</t>
  </si>
  <si>
    <t xml:space="preserve"> Прогноз потребления холодной воды бюджетными учреждениями и прочими потребителями, финансируемыми из бюджета Омсукчанского муниципального округа в 2026 году</t>
  </si>
  <si>
    <t xml:space="preserve"> с 01.01.2026 г.  по 31.12.2026 г.  п. Омсукчан, п. Дукат 1 куб. м. -99 руб. 02 коп.</t>
  </si>
  <si>
    <t xml:space="preserve">  Прогноз пропуска сточных вод бюджетными учреждениями и прочими потребителями, финансируемыми из бюджета Омсукчанского муниципального округа в 2026 году</t>
  </si>
  <si>
    <t>Прогноз объёмов обращения с твёрдыми коммунальными отходами бюджетными учреждениями и прочими потребителями, финансируемыми из бюджета Омсукчанского муниципального округа в 2026 году</t>
  </si>
  <si>
    <t xml:space="preserve">С 01.01.2026 г. по 31.12.2026 г. "обращение с твёрдыми коммунальными отходами"в п. Омсукчан, п. Дукат  1 куб. м -445 руб. 62 коп.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</si>
  <si>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Прогноз потребления горячей воды бюджетными учреждениями и прочими потребителями, финансируемыми из бюджета Омсукчанского городского округа в 2026 году</t>
  </si>
  <si>
    <t xml:space="preserve"> с 01.01.2026 г.  по 31.12.2026 г.  п. Омсукчан 1 м.куб. -118 руб. 83 коп., 1 Гкал - 8788 руб. 46 коп.,  п. Дукат 1 м.куб. -118 руб. 83 коп., 1 Гкал - 8788 руб. 46 коп.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</si>
  <si>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с 01.01.2024г. по 31.12.2024 г. п.Омсукчан, Дукат 1 Гкал -8 125 руб.42 коп.</t>
  </si>
  <si>
    <t>с 01.01.2024г. по 31.12.2024г.  п. Омсукчан, п. Дукат 1 квт/ч - 9 руб. 22 коп.</t>
  </si>
  <si>
    <t xml:space="preserve"> с 01.01.2024 г.  по 31.12.2024 г. п. Омсукчан, п. Дукат 1 куб. м.  -91 руб. 55 коп.</t>
  </si>
  <si>
    <t xml:space="preserve"> Водоотведение : с 01.01.2024 г.  по 31.12.2024 г. п. Омсукчан, п. Дукат 1 куб. м. - 64,37 руб.</t>
  </si>
  <si>
    <t xml:space="preserve"> Водоотведение : с 01.01.2026 г.  по 31.12.2026 г. п. Омсукчан, п. Дукат 1 куб. м - 69 руб. 62 коп.</t>
  </si>
  <si>
    <t>администрации</t>
  </si>
  <si>
    <t xml:space="preserve"> </t>
  </si>
  <si>
    <t>муниципального округа</t>
  </si>
  <si>
    <t>от 13.03.2023 № 177</t>
  </si>
  <si>
    <t>Приложение № 2</t>
  </si>
  <si>
    <t>Приложение № 3</t>
  </si>
  <si>
    <t xml:space="preserve">администрации 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</si>
</sst>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0"/>
    <numFmt numFmtId="185" formatCode="0.00000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#,##0.000"/>
    <numFmt numFmtId="196" formatCode="_-* #,##0.000_р_._-;\-* #,##0.000_р_._-;_-* &quot;-&quot;???_р_._-;_-@_-"/>
    <numFmt numFmtId="197" formatCode="#,##0.0000"/>
    <numFmt numFmtId="198" formatCode="[$-FC19]d\ mmmm\ yyyy\ &quot;г.&quot;"/>
    <numFmt numFmtId="199" formatCode="#,##0.00&quot;р.&quot;"/>
    <numFmt numFmtId="200" formatCode="#,##0.00_р_."/>
    <numFmt numFmtId="201" formatCode="_-* #,##0.000_р_._-;\-* #,##0.000_р_._-;_-* &quot;-&quot;??_р_._-;_-@_-"/>
    <numFmt numFmtId="202" formatCode="_-* #,##0.0000_р_._-;\-* #,##0.0000_р_._-;_-* &quot;-&quot;??_р_._-;_-@_-"/>
    <numFmt numFmtId="203" formatCode="_-* #,##0.0_р_._-;\-* #,##0.0_р_._-;_-* &quot;-&quot;?_р_._-;_-@_-"/>
  </numFmts>
  <fonts count="8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Times New Roman"/>
      <family val="1"/>
    </font>
    <font>
      <sz val="20"/>
      <color indexed="8"/>
      <name val="Times New Roman"/>
      <family val="1"/>
    </font>
    <font>
      <sz val="20"/>
      <name val="Arial"/>
      <family val="2"/>
    </font>
    <font>
      <b/>
      <sz val="20"/>
      <name val="Times New Roman"/>
      <family val="1"/>
    </font>
    <font>
      <sz val="20"/>
      <color indexed="10"/>
      <name val="Times New Roman"/>
      <family val="1"/>
    </font>
    <font>
      <b/>
      <sz val="22"/>
      <name val="Times New Roman"/>
      <family val="1"/>
    </font>
    <font>
      <b/>
      <sz val="28"/>
      <name val="Arial"/>
      <family val="2"/>
    </font>
    <font>
      <b/>
      <sz val="28"/>
      <name val="Times New Roman"/>
      <family val="1"/>
    </font>
    <font>
      <b/>
      <sz val="10"/>
      <name val="Arial"/>
      <family val="2"/>
    </font>
    <font>
      <sz val="2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2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9"/>
      <name val="Times New Roman"/>
      <family val="1"/>
    </font>
    <font>
      <sz val="20"/>
      <color indexed="9"/>
      <name val="Arial"/>
      <family val="2"/>
    </font>
    <font>
      <b/>
      <sz val="20"/>
      <color indexed="8"/>
      <name val="Times New Roman"/>
      <family val="1"/>
    </font>
    <font>
      <b/>
      <sz val="20"/>
      <color indexed="10"/>
      <name val="Times New Roman"/>
      <family val="1"/>
    </font>
    <font>
      <sz val="20"/>
      <color indexed="8"/>
      <name val="Arial"/>
      <family val="2"/>
    </font>
    <font>
      <b/>
      <sz val="28"/>
      <color indexed="9"/>
      <name val="Arial"/>
      <family val="2"/>
    </font>
    <font>
      <sz val="20"/>
      <color indexed="9"/>
      <name val="Cambria"/>
      <family val="1"/>
    </font>
    <font>
      <b/>
      <sz val="20"/>
      <color indexed="9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20"/>
      <color indexed="10"/>
      <name val="Arial"/>
      <family val="2"/>
    </font>
    <font>
      <sz val="20"/>
      <color indexed="10"/>
      <name val="Cambria"/>
      <family val="1"/>
    </font>
    <font>
      <b/>
      <sz val="22"/>
      <color indexed="8"/>
      <name val="Times New Roman"/>
      <family val="1"/>
    </font>
    <font>
      <sz val="20"/>
      <color indexed="8"/>
      <name val="Cambria"/>
      <family val="1"/>
    </font>
    <font>
      <b/>
      <sz val="20"/>
      <color indexed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0"/>
      <name val="Times New Roman"/>
      <family val="1"/>
    </font>
    <font>
      <sz val="20"/>
      <color theme="0"/>
      <name val="Arial"/>
      <family val="2"/>
    </font>
    <font>
      <sz val="20"/>
      <color rgb="FFFF0000"/>
      <name val="Times New Roman"/>
      <family val="1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  <font>
      <b/>
      <sz val="20"/>
      <color rgb="FFFF0000"/>
      <name val="Times New Roman"/>
      <family val="1"/>
    </font>
    <font>
      <sz val="20"/>
      <color theme="1"/>
      <name val="Arial"/>
      <family val="2"/>
    </font>
    <font>
      <b/>
      <sz val="28"/>
      <color theme="0"/>
      <name val="Arial"/>
      <family val="2"/>
    </font>
    <font>
      <sz val="20"/>
      <color theme="0"/>
      <name val="Cambria"/>
      <family val="1"/>
    </font>
    <font>
      <b/>
      <sz val="20"/>
      <color theme="0"/>
      <name val="Times New Roman"/>
      <family val="1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sz val="20"/>
      <color rgb="FFFF0000"/>
      <name val="Arial"/>
      <family val="2"/>
    </font>
    <font>
      <sz val="20"/>
      <color rgb="FFFF0000"/>
      <name val="Cambria"/>
      <family val="1"/>
    </font>
    <font>
      <b/>
      <sz val="22"/>
      <color theme="1"/>
      <name val="Times New Roman"/>
      <family val="1"/>
    </font>
    <font>
      <sz val="20"/>
      <color theme="1"/>
      <name val="Cambria"/>
      <family val="1"/>
    </font>
    <font>
      <b/>
      <sz val="20"/>
      <color theme="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535">
    <xf numFmtId="0" fontId="0" fillId="0" borderId="0" xfId="0" applyAlignment="1">
      <alignment/>
    </xf>
    <xf numFmtId="0" fontId="65" fillId="33" borderId="0" xfId="0" applyNumberFormat="1" applyFont="1" applyFill="1" applyAlignment="1">
      <alignment horizontal="right" vertical="center" wrapText="1"/>
    </xf>
    <xf numFmtId="0" fontId="65" fillId="33" borderId="0" xfId="0" applyNumberFormat="1" applyFont="1" applyFill="1" applyAlignment="1">
      <alignment wrapText="1"/>
    </xf>
    <xf numFmtId="0" fontId="65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0" fontId="3" fillId="33" borderId="10" xfId="0" applyNumberFormat="1" applyFont="1" applyFill="1" applyBorder="1" applyAlignment="1">
      <alignment horizontal="center" vertical="center" wrapText="1"/>
    </xf>
    <xf numFmtId="179" fontId="6" fillId="33" borderId="10" xfId="60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/>
    </xf>
    <xf numFmtId="2" fontId="66" fillId="33" borderId="0" xfId="0" applyNumberFormat="1" applyFont="1" applyFill="1" applyAlignment="1">
      <alignment/>
    </xf>
    <xf numFmtId="0" fontId="66" fillId="33" borderId="0" xfId="0" applyNumberFormat="1" applyFont="1" applyFill="1" applyAlignment="1">
      <alignment/>
    </xf>
    <xf numFmtId="2" fontId="5" fillId="33" borderId="0" xfId="0" applyNumberFormat="1" applyFont="1" applyFill="1" applyAlignment="1">
      <alignment/>
    </xf>
    <xf numFmtId="0" fontId="6" fillId="33" borderId="10" xfId="0" applyNumberFormat="1" applyFont="1" applyFill="1" applyBorder="1" applyAlignment="1">
      <alignment horizontal="center" vertical="center" wrapText="1"/>
    </xf>
    <xf numFmtId="179" fontId="3" fillId="33" borderId="10" xfId="60" applyFont="1" applyFill="1" applyBorder="1" applyAlignment="1">
      <alignment horizontal="center" vertical="center" wrapText="1"/>
    </xf>
    <xf numFmtId="2" fontId="66" fillId="33" borderId="0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 wrapText="1"/>
    </xf>
    <xf numFmtId="0" fontId="3" fillId="33" borderId="0" xfId="0" applyNumberFormat="1" applyFont="1" applyFill="1" applyBorder="1" applyAlignment="1">
      <alignment horizontal="left" wrapText="1"/>
    </xf>
    <xf numFmtId="0" fontId="6" fillId="33" borderId="0" xfId="0" applyNumberFormat="1" applyFont="1" applyFill="1" applyBorder="1" applyAlignment="1">
      <alignment horizontal="center" wrapText="1"/>
    </xf>
    <xf numFmtId="0" fontId="7" fillId="33" borderId="0" xfId="0" applyNumberFormat="1" applyFont="1" applyFill="1" applyAlignment="1">
      <alignment horizontal="center" wrapText="1"/>
    </xf>
    <xf numFmtId="0" fontId="7" fillId="33" borderId="0" xfId="0" applyNumberFormat="1" applyFont="1" applyFill="1" applyAlignment="1">
      <alignment wrapText="1"/>
    </xf>
    <xf numFmtId="0" fontId="67" fillId="33" borderId="0" xfId="0" applyNumberFormat="1" applyFont="1" applyFill="1" applyAlignment="1">
      <alignment horizontal="center" wrapText="1"/>
    </xf>
    <xf numFmtId="0" fontId="67" fillId="33" borderId="0" xfId="0" applyNumberFormat="1" applyFont="1" applyFill="1" applyAlignment="1">
      <alignment wrapText="1"/>
    </xf>
    <xf numFmtId="0" fontId="4" fillId="33" borderId="0" xfId="0" applyNumberFormat="1" applyFont="1" applyFill="1" applyAlignment="1">
      <alignment wrapText="1"/>
    </xf>
    <xf numFmtId="0" fontId="68" fillId="33" borderId="10" xfId="0" applyNumberFormat="1" applyFont="1" applyFill="1" applyBorder="1" applyAlignment="1">
      <alignment horizontal="center" vertical="center" wrapText="1"/>
    </xf>
    <xf numFmtId="179" fontId="68" fillId="33" borderId="10" xfId="60" applyFont="1" applyFill="1" applyBorder="1" applyAlignment="1">
      <alignment horizontal="center" vertical="center" wrapText="1"/>
    </xf>
    <xf numFmtId="179" fontId="69" fillId="33" borderId="10" xfId="6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171" fontId="3" fillId="33" borderId="10" xfId="60" applyNumberFormat="1" applyFont="1" applyFill="1" applyBorder="1" applyAlignment="1">
      <alignment horizontal="center" vertical="center" wrapText="1"/>
    </xf>
    <xf numFmtId="0" fontId="66" fillId="33" borderId="0" xfId="0" applyNumberFormat="1" applyFont="1" applyFill="1" applyBorder="1" applyAlignment="1">
      <alignment/>
    </xf>
    <xf numFmtId="0" fontId="3" fillId="33" borderId="10" xfId="0" applyNumberFormat="1" applyFont="1" applyFill="1" applyBorder="1" applyAlignment="1" applyProtection="1">
      <alignment/>
      <protection locked="0"/>
    </xf>
    <xf numFmtId="0" fontId="65" fillId="33" borderId="0" xfId="0" applyNumberFormat="1" applyFont="1" applyFill="1" applyAlignment="1">
      <alignment/>
    </xf>
    <xf numFmtId="0" fontId="7" fillId="33" borderId="0" xfId="0" applyNumberFormat="1" applyFont="1" applyFill="1" applyBorder="1" applyAlignment="1">
      <alignment/>
    </xf>
    <xf numFmtId="0" fontId="67" fillId="33" borderId="0" xfId="0" applyNumberFormat="1" applyFont="1" applyFill="1" applyBorder="1" applyAlignment="1">
      <alignment horizontal="center"/>
    </xf>
    <xf numFmtId="0" fontId="67" fillId="33" borderId="0" xfId="0" applyNumberFormat="1" applyFont="1" applyFill="1" applyAlignment="1">
      <alignment/>
    </xf>
    <xf numFmtId="0" fontId="70" fillId="33" borderId="0" xfId="0" applyNumberFormat="1" applyFont="1" applyFill="1" applyBorder="1" applyAlignment="1">
      <alignment horizontal="center"/>
    </xf>
    <xf numFmtId="0" fontId="67" fillId="33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71" fillId="33" borderId="0" xfId="0" applyNumberFormat="1" applyFont="1" applyFill="1" applyAlignment="1">
      <alignment/>
    </xf>
    <xf numFmtId="0" fontId="3" fillId="33" borderId="10" xfId="0" applyNumberFormat="1" applyFont="1" applyFill="1" applyBorder="1" applyAlignment="1">
      <alignment/>
    </xf>
    <xf numFmtId="0" fontId="5" fillId="33" borderId="10" xfId="0" applyNumberFormat="1" applyFont="1" applyFill="1" applyBorder="1" applyAlignment="1">
      <alignment/>
    </xf>
    <xf numFmtId="0" fontId="4" fillId="33" borderId="0" xfId="0" applyNumberFormat="1" applyFont="1" applyFill="1" applyAlignment="1">
      <alignment/>
    </xf>
    <xf numFmtId="179" fontId="6" fillId="33" borderId="10" xfId="60" applyFont="1" applyFill="1" applyBorder="1" applyAlignment="1">
      <alignment vertical="center" wrapText="1"/>
    </xf>
    <xf numFmtId="179" fontId="3" fillId="33" borderId="10" xfId="60" applyFont="1" applyFill="1" applyBorder="1" applyAlignment="1">
      <alignment vertical="center" wrapText="1"/>
    </xf>
    <xf numFmtId="0" fontId="3" fillId="33" borderId="10" xfId="0" applyNumberFormat="1" applyFont="1" applyFill="1" applyBorder="1" applyAlignment="1">
      <alignment wrapText="1"/>
    </xf>
    <xf numFmtId="179" fontId="8" fillId="33" borderId="10" xfId="60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/>
    </xf>
    <xf numFmtId="171" fontId="8" fillId="33" borderId="10" xfId="60" applyNumberFormat="1" applyFont="1" applyFill="1" applyBorder="1" applyAlignment="1">
      <alignment horizontal="center" vertical="center" wrapText="1"/>
    </xf>
    <xf numFmtId="0" fontId="9" fillId="33" borderId="0" xfId="0" applyNumberFormat="1" applyFont="1" applyFill="1" applyAlignment="1">
      <alignment/>
    </xf>
    <xf numFmtId="0" fontId="10" fillId="33" borderId="11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/>
    </xf>
    <xf numFmtId="0" fontId="6" fillId="33" borderId="12" xfId="0" applyNumberFormat="1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  <xf numFmtId="0" fontId="6" fillId="33" borderId="14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wrapText="1"/>
    </xf>
    <xf numFmtId="0" fontId="6" fillId="33" borderId="10" xfId="0" applyNumberFormat="1" applyFont="1" applyFill="1" applyBorder="1" applyAlignment="1">
      <alignment horizontal="center"/>
    </xf>
    <xf numFmtId="0" fontId="6" fillId="33" borderId="15" xfId="0" applyNumberFormat="1" applyFont="1" applyFill="1" applyBorder="1" applyAlignment="1">
      <alignment horizontal="left" vertical="center" wrapText="1"/>
    </xf>
    <xf numFmtId="0" fontId="3" fillId="33" borderId="15" xfId="0" applyNumberFormat="1" applyFont="1" applyFill="1" applyBorder="1" applyAlignment="1">
      <alignment horizontal="left" vertical="center" wrapText="1"/>
    </xf>
    <xf numFmtId="0" fontId="6" fillId="33" borderId="15" xfId="0" applyNumberFormat="1" applyFont="1" applyFill="1" applyBorder="1" applyAlignment="1">
      <alignment horizontal="left"/>
    </xf>
    <xf numFmtId="0" fontId="3" fillId="33" borderId="16" xfId="0" applyNumberFormat="1" applyFont="1" applyFill="1" applyBorder="1" applyAlignment="1">
      <alignment horizontal="left" wrapText="1"/>
    </xf>
    <xf numFmtId="0" fontId="68" fillId="33" borderId="15" xfId="0" applyNumberFormat="1" applyFont="1" applyFill="1" applyBorder="1" applyAlignment="1">
      <alignment horizontal="left" vertical="center" wrapText="1"/>
    </xf>
    <xf numFmtId="0" fontId="69" fillId="33" borderId="15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left"/>
    </xf>
    <xf numFmtId="0" fontId="3" fillId="33" borderId="17" xfId="0" applyNumberFormat="1" applyFont="1" applyFill="1" applyBorder="1" applyAlignment="1">
      <alignment horizontal="left"/>
    </xf>
    <xf numFmtId="0" fontId="6" fillId="34" borderId="10" xfId="0" applyNumberFormat="1" applyFont="1" applyFill="1" applyBorder="1" applyAlignment="1">
      <alignment horizontal="center" vertical="center" wrapText="1"/>
    </xf>
    <xf numFmtId="0" fontId="6" fillId="34" borderId="15" xfId="0" applyNumberFormat="1" applyFont="1" applyFill="1" applyBorder="1" applyAlignment="1">
      <alignment horizontal="center" vertical="center" wrapText="1"/>
    </xf>
    <xf numFmtId="179" fontId="8" fillId="34" borderId="10" xfId="60" applyFont="1" applyFill="1" applyBorder="1" applyAlignment="1">
      <alignment horizontal="center" vertical="center" wrapText="1"/>
    </xf>
    <xf numFmtId="0" fontId="9" fillId="34" borderId="0" xfId="0" applyNumberFormat="1" applyFont="1" applyFill="1" applyAlignment="1">
      <alignment/>
    </xf>
    <xf numFmtId="0" fontId="5" fillId="34" borderId="0" xfId="0" applyNumberFormat="1" applyFont="1" applyFill="1" applyAlignment="1">
      <alignment/>
    </xf>
    <xf numFmtId="0" fontId="3" fillId="34" borderId="10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 applyProtection="1">
      <alignment horizontal="center" vertical="center" wrapText="1"/>
      <protection/>
    </xf>
    <xf numFmtId="2" fontId="5" fillId="34" borderId="0" xfId="0" applyNumberFormat="1" applyFont="1" applyFill="1" applyAlignment="1">
      <alignment/>
    </xf>
    <xf numFmtId="0" fontId="69" fillId="33" borderId="0" xfId="0" applyNumberFormat="1" applyFont="1" applyFill="1" applyAlignment="1">
      <alignment/>
    </xf>
    <xf numFmtId="0" fontId="68" fillId="33" borderId="10" xfId="0" applyNumberFormat="1" applyFont="1" applyFill="1" applyBorder="1" applyAlignment="1">
      <alignment horizontal="center"/>
    </xf>
    <xf numFmtId="0" fontId="68" fillId="33" borderId="0" xfId="0" applyNumberFormat="1" applyFont="1" applyFill="1" applyBorder="1" applyAlignment="1">
      <alignment horizontal="center"/>
    </xf>
    <xf numFmtId="0" fontId="69" fillId="33" borderId="0" xfId="0" applyNumberFormat="1" applyFont="1" applyFill="1" applyAlignment="1">
      <alignment/>
    </xf>
    <xf numFmtId="0" fontId="69" fillId="33" borderId="0" xfId="0" applyNumberFormat="1" applyFont="1" applyFill="1" applyAlignment="1">
      <alignment horizontal="left"/>
    </xf>
    <xf numFmtId="0" fontId="66" fillId="0" borderId="0" xfId="0" applyNumberFormat="1" applyFont="1" applyFill="1" applyAlignment="1">
      <alignment/>
    </xf>
    <xf numFmtId="0" fontId="72" fillId="33" borderId="0" xfId="0" applyNumberFormat="1" applyFont="1" applyFill="1" applyAlignment="1">
      <alignment/>
    </xf>
    <xf numFmtId="0" fontId="65" fillId="0" borderId="0" xfId="0" applyNumberFormat="1" applyFont="1" applyFill="1" applyAlignment="1">
      <alignment/>
    </xf>
    <xf numFmtId="0" fontId="73" fillId="0" borderId="0" xfId="0" applyNumberFormat="1" applyFont="1" applyFill="1" applyAlignment="1">
      <alignment/>
    </xf>
    <xf numFmtId="0" fontId="65" fillId="0" borderId="0" xfId="0" applyNumberFormat="1" applyFont="1" applyFill="1" applyBorder="1" applyAlignment="1">
      <alignment/>
    </xf>
    <xf numFmtId="0" fontId="65" fillId="0" borderId="0" xfId="0" applyNumberFormat="1" applyFont="1" applyFill="1" applyBorder="1" applyAlignment="1">
      <alignment horizontal="center"/>
    </xf>
    <xf numFmtId="0" fontId="74" fillId="0" borderId="0" xfId="0" applyNumberFormat="1" applyFont="1" applyFill="1" applyBorder="1" applyAlignment="1">
      <alignment horizontal="center"/>
    </xf>
    <xf numFmtId="0" fontId="74" fillId="0" borderId="0" xfId="0" applyNumberFormat="1" applyFont="1" applyFill="1" applyBorder="1" applyAlignment="1">
      <alignment horizontal="center" wrapText="1"/>
    </xf>
    <xf numFmtId="0" fontId="65" fillId="0" borderId="0" xfId="0" applyNumberFormat="1" applyFont="1" applyFill="1" applyAlignment="1">
      <alignment/>
    </xf>
    <xf numFmtId="0" fontId="65" fillId="0" borderId="0" xfId="0" applyNumberFormat="1" applyFont="1" applyFill="1" applyAlignment="1">
      <alignment horizontal="left"/>
    </xf>
    <xf numFmtId="0" fontId="74" fillId="0" borderId="13" xfId="0" applyNumberFormat="1" applyFont="1" applyFill="1" applyBorder="1" applyAlignment="1">
      <alignment horizontal="center" vertical="center"/>
    </xf>
    <xf numFmtId="0" fontId="74" fillId="0" borderId="0" xfId="0" applyNumberFormat="1" applyFont="1" applyFill="1" applyBorder="1" applyAlignment="1">
      <alignment horizontal="center" vertical="center"/>
    </xf>
    <xf numFmtId="0" fontId="74" fillId="0" borderId="10" xfId="0" applyNumberFormat="1" applyFont="1" applyFill="1" applyBorder="1" applyAlignment="1">
      <alignment horizontal="center"/>
    </xf>
    <xf numFmtId="0" fontId="74" fillId="0" borderId="10" xfId="0" applyNumberFormat="1" applyFont="1" applyFill="1" applyBorder="1" applyAlignment="1">
      <alignment horizontal="center" vertical="center" wrapText="1"/>
    </xf>
    <xf numFmtId="0" fontId="74" fillId="0" borderId="15" xfId="0" applyNumberFormat="1" applyFont="1" applyFill="1" applyBorder="1" applyAlignment="1">
      <alignment horizontal="left" vertical="center" wrapText="1"/>
    </xf>
    <xf numFmtId="179" fontId="74" fillId="0" borderId="10" xfId="60" applyFont="1" applyFill="1" applyBorder="1" applyAlignment="1">
      <alignment horizontal="center" vertical="center" wrapText="1"/>
    </xf>
    <xf numFmtId="0" fontId="65" fillId="0" borderId="10" xfId="0" applyNumberFormat="1" applyFont="1" applyFill="1" applyBorder="1" applyAlignment="1">
      <alignment horizontal="center" vertical="center" wrapText="1"/>
    </xf>
    <xf numFmtId="0" fontId="65" fillId="0" borderId="15" xfId="0" applyNumberFormat="1" applyFont="1" applyFill="1" applyBorder="1" applyAlignment="1">
      <alignment horizontal="left" vertical="center" wrapText="1"/>
    </xf>
    <xf numFmtId="179" fontId="65" fillId="0" borderId="10" xfId="60" applyFont="1" applyFill="1" applyBorder="1" applyAlignment="1">
      <alignment horizontal="center" vertical="center" wrapText="1"/>
    </xf>
    <xf numFmtId="0" fontId="65" fillId="0" borderId="10" xfId="0" applyNumberFormat="1" applyFont="1" applyFill="1" applyBorder="1" applyAlignment="1">
      <alignment horizontal="left" vertical="center" wrapText="1"/>
    </xf>
    <xf numFmtId="171" fontId="65" fillId="0" borderId="10" xfId="60" applyNumberFormat="1" applyFont="1" applyFill="1" applyBorder="1" applyAlignment="1">
      <alignment horizontal="center" vertical="center" wrapText="1"/>
    </xf>
    <xf numFmtId="0" fontId="65" fillId="0" borderId="10" xfId="0" applyNumberFormat="1" applyFont="1" applyFill="1" applyBorder="1" applyAlignment="1">
      <alignment/>
    </xf>
    <xf numFmtId="0" fontId="74" fillId="0" borderId="15" xfId="0" applyNumberFormat="1" applyFont="1" applyFill="1" applyBorder="1" applyAlignment="1">
      <alignment horizontal="left"/>
    </xf>
    <xf numFmtId="0" fontId="65" fillId="0" borderId="10" xfId="0" applyNumberFormat="1" applyFont="1" applyFill="1" applyBorder="1" applyAlignment="1">
      <alignment horizontal="left"/>
    </xf>
    <xf numFmtId="0" fontId="74" fillId="0" borderId="14" xfId="0" applyNumberFormat="1" applyFont="1" applyFill="1" applyBorder="1" applyAlignment="1">
      <alignment horizontal="center" vertical="center"/>
    </xf>
    <xf numFmtId="0" fontId="65" fillId="0" borderId="10" xfId="0" applyNumberFormat="1" applyFont="1" applyFill="1" applyBorder="1" applyAlignment="1">
      <alignment horizontal="center"/>
    </xf>
    <xf numFmtId="0" fontId="74" fillId="0" borderId="10" xfId="0" applyNumberFormat="1" applyFont="1" applyFill="1" applyBorder="1" applyAlignment="1">
      <alignment horizontal="left"/>
    </xf>
    <xf numFmtId="0" fontId="65" fillId="0" borderId="15" xfId="0" applyNumberFormat="1" applyFont="1" applyFill="1" applyBorder="1" applyAlignment="1">
      <alignment horizontal="left"/>
    </xf>
    <xf numFmtId="179" fontId="12" fillId="33" borderId="10" xfId="60" applyFont="1" applyFill="1" applyBorder="1" applyAlignment="1">
      <alignment horizontal="center" vertical="center" wrapText="1"/>
    </xf>
    <xf numFmtId="179" fontId="12" fillId="33" borderId="10" xfId="60" applyFont="1" applyFill="1" applyBorder="1" applyAlignment="1" applyProtection="1">
      <alignment horizontal="center" vertical="center" wrapText="1"/>
      <protection locked="0"/>
    </xf>
    <xf numFmtId="179" fontId="8" fillId="33" borderId="10" xfId="60" applyFont="1" applyFill="1" applyBorder="1" applyAlignment="1" applyProtection="1">
      <alignment horizontal="center" vertical="center" wrapText="1"/>
      <protection locked="0"/>
    </xf>
    <xf numFmtId="179" fontId="12" fillId="33" borderId="10" xfId="60" applyNumberFormat="1" applyFont="1" applyFill="1" applyBorder="1" applyAlignment="1">
      <alignment horizontal="right" vertical="center" wrapText="1"/>
    </xf>
    <xf numFmtId="179" fontId="8" fillId="33" borderId="10" xfId="60" applyNumberFormat="1" applyFont="1" applyFill="1" applyBorder="1" applyAlignment="1">
      <alignment horizontal="center" vertical="center" wrapText="1"/>
    </xf>
    <xf numFmtId="0" fontId="14" fillId="33" borderId="0" xfId="0" applyNumberFormat="1" applyFont="1" applyFill="1" applyBorder="1" applyAlignment="1" applyProtection="1">
      <alignment horizontal="left" vertical="center"/>
      <protection/>
    </xf>
    <xf numFmtId="0" fontId="14" fillId="33" borderId="0" xfId="0" applyNumberFormat="1" applyFont="1" applyFill="1" applyBorder="1" applyAlignment="1" applyProtection="1">
      <alignment horizontal="left" vertical="center" wrapText="1"/>
      <protection/>
    </xf>
    <xf numFmtId="4" fontId="14" fillId="33" borderId="0" xfId="60" applyNumberFormat="1" applyFont="1" applyFill="1" applyBorder="1" applyAlignment="1" applyProtection="1">
      <alignment vertical="center" wrapText="1"/>
      <protection locked="0"/>
    </xf>
    <xf numFmtId="179" fontId="75" fillId="33" borderId="0" xfId="60" applyFont="1" applyFill="1" applyBorder="1" applyAlignment="1">
      <alignment horizontal="center" vertical="center" wrapText="1"/>
    </xf>
    <xf numFmtId="179" fontId="14" fillId="33" borderId="0" xfId="60" applyFont="1" applyFill="1" applyBorder="1" applyAlignment="1">
      <alignment horizontal="center" vertical="center" wrapText="1"/>
    </xf>
    <xf numFmtId="4" fontId="14" fillId="33" borderId="0" xfId="60" applyNumberFormat="1" applyFont="1" applyFill="1" applyBorder="1" applyAlignment="1" applyProtection="1">
      <alignment horizontal="right" vertical="center" wrapText="1"/>
      <protection locked="0"/>
    </xf>
    <xf numFmtId="179" fontId="75" fillId="33" borderId="0" xfId="60" applyNumberFormat="1" applyFont="1" applyFill="1" applyBorder="1" applyAlignment="1">
      <alignment horizontal="center" vertical="center" wrapText="1"/>
    </xf>
    <xf numFmtId="179" fontId="14" fillId="33" borderId="0" xfId="60" applyNumberFormat="1" applyFont="1" applyFill="1" applyBorder="1" applyAlignment="1">
      <alignment horizontal="center" vertical="center" wrapText="1"/>
    </xf>
    <xf numFmtId="0" fontId="14" fillId="33" borderId="0" xfId="0" applyNumberFormat="1" applyFont="1" applyFill="1" applyBorder="1" applyAlignment="1" applyProtection="1">
      <alignment horizontal="center" vertical="center" wrapText="1"/>
      <protection/>
    </xf>
    <xf numFmtId="0" fontId="13" fillId="33" borderId="0" xfId="0" applyNumberFormat="1" applyFont="1" applyFill="1" applyBorder="1" applyAlignment="1">
      <alignment horizontal="center" vertical="center" wrapText="1"/>
    </xf>
    <xf numFmtId="179" fontId="13" fillId="33" borderId="0" xfId="60" applyFont="1" applyFill="1" applyBorder="1" applyAlignment="1" applyProtection="1">
      <alignment horizontal="center" vertical="center" wrapText="1"/>
      <protection locked="0"/>
    </xf>
    <xf numFmtId="179" fontId="76" fillId="33" borderId="0" xfId="60" applyFont="1" applyFill="1" applyBorder="1" applyAlignment="1">
      <alignment horizontal="center" vertical="center" wrapText="1"/>
    </xf>
    <xf numFmtId="179" fontId="13" fillId="33" borderId="0" xfId="60" applyFont="1" applyFill="1" applyBorder="1" applyAlignment="1">
      <alignment horizontal="center" vertical="center" wrapText="1"/>
    </xf>
    <xf numFmtId="179" fontId="76" fillId="33" borderId="0" xfId="60" applyNumberFormat="1" applyFont="1" applyFill="1" applyBorder="1" applyAlignment="1">
      <alignment horizontal="center" vertical="center" wrapText="1"/>
    </xf>
    <xf numFmtId="0" fontId="14" fillId="33" borderId="0" xfId="0" applyNumberFormat="1" applyFont="1" applyFill="1" applyBorder="1" applyAlignment="1" applyProtection="1">
      <alignment wrapText="1"/>
      <protection/>
    </xf>
    <xf numFmtId="0" fontId="5" fillId="33" borderId="0" xfId="0" applyNumberFormat="1" applyFont="1" applyFill="1" applyBorder="1" applyAlignment="1">
      <alignment/>
    </xf>
    <xf numFmtId="0" fontId="71" fillId="33" borderId="0" xfId="0" applyNumberFormat="1" applyFont="1" applyFill="1" applyBorder="1" applyAlignment="1">
      <alignment/>
    </xf>
    <xf numFmtId="0" fontId="3" fillId="33" borderId="17" xfId="0" applyNumberFormat="1" applyFont="1" applyFill="1" applyBorder="1" applyAlignment="1" applyProtection="1">
      <alignment horizontal="left" vertical="center" wrapText="1"/>
      <protection/>
    </xf>
    <xf numFmtId="0" fontId="3" fillId="33" borderId="16" xfId="0" applyNumberFormat="1" applyFont="1" applyFill="1" applyBorder="1" applyAlignment="1" applyProtection="1">
      <alignment horizontal="left" vertical="center" wrapText="1"/>
      <protection/>
    </xf>
    <xf numFmtId="0" fontId="3" fillId="33" borderId="15" xfId="0" applyNumberFormat="1" applyFont="1" applyFill="1" applyBorder="1" applyAlignment="1" applyProtection="1">
      <alignment horizontal="left" vertical="center" wrapText="1"/>
      <protection/>
    </xf>
    <xf numFmtId="0" fontId="6" fillId="33" borderId="10" xfId="0" applyNumberFormat="1" applyFont="1" applyFill="1" applyBorder="1" applyAlignment="1">
      <alignment horizontal="center"/>
    </xf>
    <xf numFmtId="0" fontId="6" fillId="34" borderId="17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16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15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5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left"/>
    </xf>
    <xf numFmtId="0" fontId="3" fillId="33" borderId="15" xfId="0" applyNumberFormat="1" applyFont="1" applyFill="1" applyBorder="1" applyAlignment="1">
      <alignment horizontal="left"/>
    </xf>
    <xf numFmtId="0" fontId="3" fillId="33" borderId="10" xfId="0" applyNumberFormat="1" applyFont="1" applyFill="1" applyBorder="1" applyAlignment="1">
      <alignment horizontal="left" vertical="center" wrapText="1"/>
    </xf>
    <xf numFmtId="0" fontId="6" fillId="33" borderId="17" xfId="0" applyNumberFormat="1" applyFont="1" applyFill="1" applyBorder="1" applyAlignment="1">
      <alignment horizontal="left" vertical="center" wrapText="1"/>
    </xf>
    <xf numFmtId="0" fontId="6" fillId="33" borderId="16" xfId="0" applyNumberFormat="1" applyFont="1" applyFill="1" applyBorder="1" applyAlignment="1">
      <alignment horizontal="left" vertical="center" wrapText="1"/>
    </xf>
    <xf numFmtId="0" fontId="6" fillId="33" borderId="15" xfId="0" applyNumberFormat="1" applyFont="1" applyFill="1" applyBorder="1" applyAlignment="1">
      <alignment horizontal="left" vertical="center" wrapText="1"/>
    </xf>
    <xf numFmtId="0" fontId="3" fillId="33" borderId="15" xfId="0" applyNumberFormat="1" applyFont="1" applyFill="1" applyBorder="1" applyAlignment="1">
      <alignment horizontal="left" vertical="center" wrapText="1"/>
    </xf>
    <xf numFmtId="0" fontId="6" fillId="33" borderId="17" xfId="0" applyNumberFormat="1" applyFont="1" applyFill="1" applyBorder="1" applyAlignment="1">
      <alignment horizontal="left"/>
    </xf>
    <xf numFmtId="0" fontId="6" fillId="33" borderId="16" xfId="0" applyNumberFormat="1" applyFont="1" applyFill="1" applyBorder="1" applyAlignment="1">
      <alignment horizontal="left"/>
    </xf>
    <xf numFmtId="0" fontId="6" fillId="33" borderId="15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79" fontId="12" fillId="0" borderId="10" xfId="60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193" fontId="12" fillId="33" borderId="10" xfId="60" applyNumberFormat="1" applyFont="1" applyFill="1" applyBorder="1" applyAlignment="1">
      <alignment horizontal="center" vertical="center" wrapText="1"/>
    </xf>
    <xf numFmtId="179" fontId="12" fillId="33" borderId="10" xfId="60" applyNumberFormat="1" applyFont="1" applyFill="1" applyBorder="1" applyAlignment="1">
      <alignment horizontal="center" vertical="center" wrapText="1"/>
    </xf>
    <xf numFmtId="191" fontId="12" fillId="33" borderId="10" xfId="6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193" fontId="8" fillId="33" borderId="10" xfId="60" applyNumberFormat="1" applyFont="1" applyFill="1" applyBorder="1" applyAlignment="1">
      <alignment horizontal="center" vertical="center" wrapText="1"/>
    </xf>
    <xf numFmtId="193" fontId="12" fillId="33" borderId="10" xfId="60" applyNumberFormat="1" applyFont="1" applyFill="1" applyBorder="1" applyAlignment="1">
      <alignment horizontal="right" vertical="center" wrapText="1"/>
    </xf>
    <xf numFmtId="0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171" fontId="12" fillId="33" borderId="10" xfId="6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/>
    </xf>
    <xf numFmtId="0" fontId="4" fillId="33" borderId="0" xfId="0" applyNumberFormat="1" applyFont="1" applyFill="1" applyAlignment="1">
      <alignment horizontal="left"/>
    </xf>
    <xf numFmtId="0" fontId="77" fillId="33" borderId="0" xfId="0" applyNumberFormat="1" applyFont="1" applyFill="1" applyAlignment="1">
      <alignment/>
    </xf>
    <xf numFmtId="0" fontId="78" fillId="33" borderId="0" xfId="0" applyNumberFormat="1" applyFont="1" applyFill="1" applyAlignment="1">
      <alignment/>
    </xf>
    <xf numFmtId="0" fontId="13" fillId="33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NumberFormat="1" applyFont="1" applyFill="1" applyBorder="1" applyAlignment="1">
      <alignment horizontal="center" vertical="center" wrapText="1"/>
    </xf>
    <xf numFmtId="179" fontId="14" fillId="33" borderId="10" xfId="60" applyFont="1" applyFill="1" applyBorder="1" applyAlignment="1" applyProtection="1">
      <alignment vertical="center" wrapText="1"/>
      <protection locked="0"/>
    </xf>
    <xf numFmtId="179" fontId="14" fillId="33" borderId="10" xfId="60" applyNumberFormat="1" applyFont="1" applyFill="1" applyBorder="1" applyAlignment="1">
      <alignment horizontal="center" vertical="center" wrapText="1"/>
    </xf>
    <xf numFmtId="179" fontId="14" fillId="33" borderId="10" xfId="60" applyFont="1" applyFill="1" applyBorder="1" applyAlignment="1">
      <alignment horizontal="center" vertical="center" wrapText="1"/>
    </xf>
    <xf numFmtId="179" fontId="14" fillId="33" borderId="10" xfId="60" applyFont="1" applyFill="1" applyBorder="1" applyAlignment="1" applyProtection="1">
      <alignment horizontal="center" vertical="center" wrapText="1"/>
      <protection locked="0"/>
    </xf>
    <xf numFmtId="0" fontId="14" fillId="33" borderId="10" xfId="0" applyNumberFormat="1" applyFont="1" applyFill="1" applyBorder="1" applyAlignment="1" applyProtection="1">
      <alignment horizontal="center" vertical="center" wrapText="1"/>
      <protection/>
    </xf>
    <xf numFmtId="0" fontId="14" fillId="33" borderId="10" xfId="0" applyNumberFormat="1" applyFont="1" applyFill="1" applyBorder="1" applyAlignment="1">
      <alignment horizontal="center" vertical="center" wrapText="1"/>
    </xf>
    <xf numFmtId="4" fontId="14" fillId="33" borderId="10" xfId="60" applyNumberFormat="1" applyFont="1" applyFill="1" applyBorder="1" applyAlignment="1" applyProtection="1">
      <alignment vertical="center" wrapText="1"/>
      <protection locked="0"/>
    </xf>
    <xf numFmtId="4" fontId="14" fillId="33" borderId="10" xfId="60" applyNumberFormat="1" applyFont="1" applyFill="1" applyBorder="1" applyAlignment="1" applyProtection="1">
      <alignment horizontal="right" vertical="center" wrapText="1"/>
      <protection locked="0"/>
    </xf>
    <xf numFmtId="4" fontId="14" fillId="33" borderId="10" xfId="60" applyNumberFormat="1" applyFont="1" applyFill="1" applyBorder="1" applyAlignment="1">
      <alignment horizontal="right" vertical="center" wrapText="1"/>
    </xf>
    <xf numFmtId="195" fontId="14" fillId="33" borderId="10" xfId="60" applyNumberFormat="1" applyFont="1" applyFill="1" applyBorder="1" applyAlignment="1" applyProtection="1">
      <alignment vertical="center" wrapText="1"/>
      <protection locked="0"/>
    </xf>
    <xf numFmtId="179" fontId="13" fillId="33" borderId="10" xfId="60" applyFont="1" applyFill="1" applyBorder="1" applyAlignment="1" applyProtection="1">
      <alignment horizontal="center" vertical="center" wrapText="1"/>
      <protection locked="0"/>
    </xf>
    <xf numFmtId="179" fontId="13" fillId="33" borderId="10" xfId="60" applyFont="1" applyFill="1" applyBorder="1" applyAlignment="1">
      <alignment horizontal="center" vertical="center" wrapText="1"/>
    </xf>
    <xf numFmtId="179" fontId="13" fillId="33" borderId="10" xfId="60" applyNumberFormat="1" applyFont="1" applyFill="1" applyBorder="1" applyAlignment="1" applyProtection="1">
      <alignment horizontal="center" vertical="center" wrapText="1"/>
      <protection locked="0"/>
    </xf>
    <xf numFmtId="179" fontId="13" fillId="33" borderId="10" xfId="60" applyNumberFormat="1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 applyProtection="1">
      <alignment wrapText="1"/>
      <protection/>
    </xf>
    <xf numFmtId="0" fontId="69" fillId="33" borderId="0" xfId="0" applyNumberFormat="1" applyFont="1" applyFill="1" applyAlignment="1" applyProtection="1">
      <alignment/>
      <protection locked="0"/>
    </xf>
    <xf numFmtId="0" fontId="4" fillId="33" borderId="0" xfId="0" applyNumberFormat="1" applyFont="1" applyFill="1" applyAlignment="1" applyProtection="1">
      <alignment/>
      <protection locked="0"/>
    </xf>
    <xf numFmtId="0" fontId="69" fillId="33" borderId="0" xfId="0" applyNumberFormat="1" applyFont="1" applyFill="1" applyAlignment="1" applyProtection="1">
      <alignment horizontal="left"/>
      <protection locked="0"/>
    </xf>
    <xf numFmtId="0" fontId="4" fillId="33" borderId="0" xfId="0" applyNumberFormat="1" applyFont="1" applyFill="1" applyAlignment="1" applyProtection="1">
      <alignment horizontal="left"/>
      <protection locked="0"/>
    </xf>
    <xf numFmtId="0" fontId="13" fillId="33" borderId="10" xfId="0" applyNumberFormat="1" applyFont="1" applyFill="1" applyBorder="1" applyAlignment="1">
      <alignment horizontal="center" wrapText="1"/>
    </xf>
    <xf numFmtId="0" fontId="76" fillId="33" borderId="10" xfId="0" applyNumberFormat="1" applyFont="1" applyFill="1" applyBorder="1" applyAlignment="1">
      <alignment horizontal="center" wrapText="1"/>
    </xf>
    <xf numFmtId="0" fontId="13" fillId="33" borderId="10" xfId="0" applyNumberFormat="1" applyFont="1" applyFill="1" applyBorder="1" applyAlignment="1" applyProtection="1">
      <alignment horizontal="center" wrapText="1"/>
      <protection locked="0"/>
    </xf>
    <xf numFmtId="179" fontId="13" fillId="33" borderId="10" xfId="60" applyFont="1" applyFill="1" applyBorder="1" applyAlignment="1" applyProtection="1">
      <alignment vertical="center" wrapText="1"/>
      <protection locked="0"/>
    </xf>
    <xf numFmtId="179" fontId="76" fillId="33" borderId="10" xfId="60" applyFont="1" applyFill="1" applyBorder="1" applyAlignment="1">
      <alignment horizontal="center" vertical="center" wrapText="1"/>
    </xf>
    <xf numFmtId="179" fontId="76" fillId="33" borderId="10" xfId="60" applyNumberFormat="1" applyFont="1" applyFill="1" applyBorder="1" applyAlignment="1">
      <alignment horizontal="center" vertical="center" wrapText="1"/>
    </xf>
    <xf numFmtId="4" fontId="13" fillId="33" borderId="10" xfId="60" applyNumberFormat="1" applyFont="1" applyFill="1" applyBorder="1" applyAlignment="1" applyProtection="1">
      <alignment vertical="center" wrapText="1"/>
      <protection locked="0"/>
    </xf>
    <xf numFmtId="4" fontId="13" fillId="33" borderId="10" xfId="60" applyNumberFormat="1" applyFont="1" applyFill="1" applyBorder="1" applyAlignment="1" applyProtection="1">
      <alignment horizontal="right" vertical="center" wrapText="1"/>
      <protection locked="0"/>
    </xf>
    <xf numFmtId="4" fontId="13" fillId="33" borderId="10" xfId="60" applyNumberFormat="1" applyFont="1" applyFill="1" applyBorder="1" applyAlignment="1">
      <alignment horizontal="right" vertical="center" wrapText="1"/>
    </xf>
    <xf numFmtId="179" fontId="13" fillId="33" borderId="10" xfId="60" applyNumberFormat="1" applyFont="1" applyFill="1" applyBorder="1" applyAlignment="1" applyProtection="1">
      <alignment vertical="center" wrapText="1"/>
      <protection locked="0"/>
    </xf>
    <xf numFmtId="195" fontId="14" fillId="33" borderId="10" xfId="60" applyNumberFormat="1" applyFont="1" applyFill="1" applyBorder="1" applyAlignment="1" applyProtection="1">
      <alignment horizontal="right" vertical="center" wrapText="1"/>
      <protection locked="0"/>
    </xf>
    <xf numFmtId="2" fontId="5" fillId="33" borderId="0" xfId="0" applyNumberFormat="1" applyFont="1" applyFill="1" applyBorder="1" applyAlignment="1">
      <alignment/>
    </xf>
    <xf numFmtId="0" fontId="67" fillId="33" borderId="0" xfId="0" applyNumberFormat="1" applyFont="1" applyFill="1" applyBorder="1" applyAlignment="1">
      <alignment wrapText="1"/>
    </xf>
    <xf numFmtId="0" fontId="67" fillId="33" borderId="0" xfId="0" applyNumberFormat="1" applyFont="1" applyFill="1" applyBorder="1" applyAlignment="1">
      <alignment horizontal="left" wrapText="1"/>
    </xf>
    <xf numFmtId="0" fontId="70" fillId="33" borderId="0" xfId="0" applyNumberFormat="1" applyFont="1" applyFill="1" applyBorder="1" applyAlignment="1">
      <alignment horizontal="center" wrapText="1"/>
    </xf>
    <xf numFmtId="0" fontId="68" fillId="33" borderId="0" xfId="0" applyNumberFormat="1" applyFont="1" applyFill="1" applyBorder="1" applyAlignment="1">
      <alignment horizontal="center" wrapText="1"/>
    </xf>
    <xf numFmtId="0" fontId="3" fillId="33" borderId="0" xfId="0" applyNumberFormat="1" applyFont="1" applyFill="1" applyAlignment="1">
      <alignment horizontal="center" wrapText="1"/>
    </xf>
    <xf numFmtId="0" fontId="3" fillId="33" borderId="0" xfId="0" applyNumberFormat="1" applyFont="1" applyFill="1" applyAlignment="1">
      <alignment wrapText="1"/>
    </xf>
    <xf numFmtId="179" fontId="79" fillId="33" borderId="10" xfId="60" applyFont="1" applyFill="1" applyBorder="1" applyAlignment="1" applyProtection="1">
      <alignment horizontal="center" vertical="center" wrapText="1"/>
      <protection locked="0"/>
    </xf>
    <xf numFmtId="179" fontId="79" fillId="33" borderId="10" xfId="60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73" fillId="33" borderId="0" xfId="0" applyNumberFormat="1" applyFont="1" applyFill="1" applyAlignment="1">
      <alignment/>
    </xf>
    <xf numFmtId="0" fontId="3" fillId="33" borderId="0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 horizontal="center"/>
    </xf>
    <xf numFmtId="0" fontId="6" fillId="33" borderId="0" xfId="0" applyNumberFormat="1" applyFont="1" applyFill="1" applyBorder="1" applyAlignment="1">
      <alignment horizontal="center"/>
    </xf>
    <xf numFmtId="179" fontId="8" fillId="33" borderId="10" xfId="60" applyFont="1" applyFill="1" applyBorder="1" applyAlignment="1" applyProtection="1">
      <alignment horizontal="center" vertical="center" wrapText="1"/>
      <protection/>
    </xf>
    <xf numFmtId="179" fontId="12" fillId="33" borderId="10" xfId="60" applyFont="1" applyFill="1" applyBorder="1" applyAlignment="1" applyProtection="1">
      <alignment horizontal="center" vertical="center" wrapText="1"/>
      <protection/>
    </xf>
    <xf numFmtId="195" fontId="8" fillId="33" borderId="10" xfId="60" applyNumberFormat="1" applyFont="1" applyFill="1" applyBorder="1" applyAlignment="1" applyProtection="1">
      <alignment horizontal="right" vertical="center" wrapText="1"/>
      <protection locked="0"/>
    </xf>
    <xf numFmtId="4" fontId="8" fillId="33" borderId="10" xfId="60" applyNumberFormat="1" applyFont="1" applyFill="1" applyBorder="1" applyAlignment="1" applyProtection="1">
      <alignment horizontal="right" vertical="center" wrapText="1"/>
      <protection locked="0"/>
    </xf>
    <xf numFmtId="4" fontId="8" fillId="33" borderId="10" xfId="60" applyNumberFormat="1" applyFont="1" applyFill="1" applyBorder="1" applyAlignment="1" applyProtection="1">
      <alignment horizontal="right" vertical="center" wrapText="1"/>
      <protection/>
    </xf>
    <xf numFmtId="193" fontId="12" fillId="33" borderId="10" xfId="60" applyNumberFormat="1" applyFont="1" applyFill="1" applyBorder="1" applyAlignment="1" applyProtection="1">
      <alignment horizontal="center" vertical="center" wrapText="1"/>
      <protection locked="0"/>
    </xf>
    <xf numFmtId="4" fontId="12" fillId="33" borderId="10" xfId="60" applyNumberFormat="1" applyFont="1" applyFill="1" applyBorder="1" applyAlignment="1" applyProtection="1">
      <alignment horizontal="right" vertical="center" wrapText="1"/>
      <protection locked="0"/>
    </xf>
    <xf numFmtId="0" fontId="80" fillId="33" borderId="0" xfId="0" applyNumberFormat="1" applyFont="1" applyFill="1" applyAlignment="1">
      <alignment/>
    </xf>
    <xf numFmtId="195" fontId="12" fillId="33" borderId="10" xfId="60" applyNumberFormat="1" applyFont="1" applyFill="1" applyBorder="1" applyAlignment="1" applyProtection="1">
      <alignment horizontal="right" vertical="center" wrapText="1"/>
      <protection locked="0"/>
    </xf>
    <xf numFmtId="4" fontId="8" fillId="33" borderId="10" xfId="60" applyNumberFormat="1" applyFont="1" applyFill="1" applyBorder="1" applyAlignment="1">
      <alignment horizontal="right" vertical="center" wrapText="1"/>
    </xf>
    <xf numFmtId="179" fontId="12" fillId="33" borderId="10" xfId="60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15" fillId="33" borderId="0" xfId="0" applyNumberFormat="1" applyFont="1" applyFill="1" applyAlignment="1">
      <alignment/>
    </xf>
    <xf numFmtId="0" fontId="68" fillId="33" borderId="10" xfId="0" applyNumberFormat="1" applyFont="1" applyFill="1" applyBorder="1" applyAlignment="1">
      <alignment horizontal="center" wrapText="1"/>
    </xf>
    <xf numFmtId="0" fontId="68" fillId="33" borderId="10" xfId="0" applyNumberFormat="1" applyFont="1" applyFill="1" applyBorder="1" applyAlignment="1" applyProtection="1">
      <alignment horizontal="center" wrapText="1"/>
      <protection locked="0"/>
    </xf>
    <xf numFmtId="0" fontId="68" fillId="33" borderId="10" xfId="0" applyNumberFormat="1" applyFont="1" applyFill="1" applyBorder="1" applyAlignment="1" applyProtection="1">
      <alignment horizontal="center" vertical="center" wrapText="1"/>
      <protection/>
    </xf>
    <xf numFmtId="179" fontId="68" fillId="33" borderId="10" xfId="60" applyFont="1" applyFill="1" applyBorder="1" applyAlignment="1" applyProtection="1">
      <alignment vertical="center" wrapText="1"/>
      <protection locked="0"/>
    </xf>
    <xf numFmtId="179" fontId="68" fillId="33" borderId="10" xfId="60" applyFont="1" applyFill="1" applyBorder="1" applyAlignment="1" applyProtection="1">
      <alignment horizontal="center" vertical="center" wrapText="1"/>
      <protection locked="0"/>
    </xf>
    <xf numFmtId="179" fontId="68" fillId="33" borderId="10" xfId="60" applyNumberFormat="1" applyFont="1" applyFill="1" applyBorder="1" applyAlignment="1">
      <alignment horizontal="center" vertical="center" wrapText="1"/>
    </xf>
    <xf numFmtId="179" fontId="69" fillId="33" borderId="10" xfId="60" applyFont="1" applyFill="1" applyBorder="1" applyAlignment="1" applyProtection="1">
      <alignment vertical="center" wrapText="1"/>
      <protection locked="0"/>
    </xf>
    <xf numFmtId="179" fontId="69" fillId="33" borderId="10" xfId="60" applyNumberFormat="1" applyFont="1" applyFill="1" applyBorder="1" applyAlignment="1">
      <alignment horizontal="center" vertical="center" wrapText="1"/>
    </xf>
    <xf numFmtId="179" fontId="69" fillId="33" borderId="10" xfId="60" applyFont="1" applyFill="1" applyBorder="1" applyAlignment="1" applyProtection="1">
      <alignment horizontal="center" vertical="center" wrapText="1"/>
      <protection locked="0"/>
    </xf>
    <xf numFmtId="179" fontId="69" fillId="33" borderId="10" xfId="60" applyNumberFormat="1" applyFont="1" applyFill="1" applyBorder="1" applyAlignment="1">
      <alignment horizontal="right" vertical="center" wrapText="1"/>
    </xf>
    <xf numFmtId="0" fontId="69" fillId="33" borderId="10" xfId="0" applyNumberFormat="1" applyFont="1" applyFill="1" applyBorder="1" applyAlignment="1" applyProtection="1">
      <alignment horizontal="center" vertical="center" wrapText="1"/>
      <protection/>
    </xf>
    <xf numFmtId="0" fontId="69" fillId="33" borderId="10" xfId="0" applyNumberFormat="1" applyFont="1" applyFill="1" applyBorder="1" applyAlignment="1">
      <alignment horizontal="center" vertical="center" wrapText="1"/>
    </xf>
    <xf numFmtId="179" fontId="69" fillId="33" borderId="10" xfId="60" applyNumberFormat="1" applyFont="1" applyFill="1" applyBorder="1" applyAlignment="1" applyProtection="1">
      <alignment vertical="center" wrapText="1"/>
      <protection locked="0"/>
    </xf>
    <xf numFmtId="179" fontId="69" fillId="33" borderId="10" xfId="60" applyNumberFormat="1" applyFont="1" applyFill="1" applyBorder="1" applyAlignment="1" applyProtection="1">
      <alignment horizontal="center" vertical="center" wrapText="1"/>
      <protection locked="0"/>
    </xf>
    <xf numFmtId="4" fontId="68" fillId="33" borderId="10" xfId="60" applyNumberFormat="1" applyFont="1" applyFill="1" applyBorder="1" applyAlignment="1" applyProtection="1">
      <alignment vertical="center" wrapText="1"/>
      <protection locked="0"/>
    </xf>
    <xf numFmtId="4" fontId="68" fillId="33" borderId="10" xfId="60" applyNumberFormat="1" applyFont="1" applyFill="1" applyBorder="1" applyAlignment="1" applyProtection="1">
      <alignment horizontal="right" vertical="center" wrapText="1"/>
      <protection locked="0"/>
    </xf>
    <xf numFmtId="4" fontId="68" fillId="33" borderId="10" xfId="60" applyNumberFormat="1" applyFont="1" applyFill="1" applyBorder="1" applyAlignment="1">
      <alignment horizontal="right" vertical="center" wrapText="1"/>
    </xf>
    <xf numFmtId="4" fontId="69" fillId="33" borderId="10" xfId="60" applyNumberFormat="1" applyFont="1" applyFill="1" applyBorder="1" applyAlignment="1" applyProtection="1">
      <alignment vertical="center" wrapText="1"/>
      <protection locked="0"/>
    </xf>
    <xf numFmtId="4" fontId="69" fillId="33" borderId="10" xfId="60" applyNumberFormat="1" applyFont="1" applyFill="1" applyBorder="1" applyAlignment="1" applyProtection="1">
      <alignment horizontal="right" vertical="center" wrapText="1"/>
      <protection locked="0"/>
    </xf>
    <xf numFmtId="4" fontId="69" fillId="33" borderId="10" xfId="60" applyNumberFormat="1" applyFont="1" applyFill="1" applyBorder="1" applyAlignment="1">
      <alignment horizontal="right" vertical="center" wrapText="1"/>
    </xf>
    <xf numFmtId="0" fontId="69" fillId="33" borderId="10" xfId="0" applyNumberFormat="1" applyFont="1" applyFill="1" applyBorder="1" applyAlignment="1" applyProtection="1">
      <alignment wrapText="1"/>
      <protection/>
    </xf>
    <xf numFmtId="0" fontId="13" fillId="33" borderId="0" xfId="0" applyNumberFormat="1" applyFont="1" applyFill="1" applyBorder="1" applyAlignment="1" applyProtection="1">
      <alignment horizontal="center" vertical="center" wrapText="1"/>
      <protection/>
    </xf>
    <xf numFmtId="0" fontId="14" fillId="33" borderId="0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left" vertical="center" wrapText="1"/>
    </xf>
    <xf numFmtId="179" fontId="14" fillId="33" borderId="10" xfId="60" applyNumberFormat="1" applyFont="1" applyFill="1" applyBorder="1" applyAlignment="1">
      <alignment horizontal="right" vertical="center" wrapText="1"/>
    </xf>
    <xf numFmtId="179" fontId="14" fillId="33" borderId="10" xfId="60" applyNumberFormat="1" applyFont="1" applyFill="1" applyBorder="1" applyAlignment="1" applyProtection="1">
      <alignment vertical="center" wrapText="1"/>
      <protection locked="0"/>
    </xf>
    <xf numFmtId="179" fontId="14" fillId="33" borderId="10" xfId="60" applyNumberFormat="1" applyFont="1" applyFill="1" applyBorder="1" applyAlignment="1" applyProtection="1">
      <alignment horizontal="center" vertical="center" wrapText="1"/>
      <protection locked="0"/>
    </xf>
    <xf numFmtId="0" fontId="9" fillId="33" borderId="0" xfId="0" applyNumberFormat="1" applyFont="1" applyFill="1" applyAlignment="1">
      <alignment vertical="center"/>
    </xf>
    <xf numFmtId="0" fontId="3" fillId="33" borderId="15" xfId="0" applyNumberFormat="1" applyFont="1" applyFill="1" applyBorder="1" applyAlignment="1">
      <alignment horizontal="left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70" fillId="0" borderId="0" xfId="0" applyNumberFormat="1" applyFont="1" applyFill="1" applyBorder="1" applyAlignment="1">
      <alignment horizontal="center"/>
    </xf>
    <xf numFmtId="0" fontId="70" fillId="0" borderId="0" xfId="0" applyNumberFormat="1" applyFont="1" applyFill="1" applyAlignment="1">
      <alignment/>
    </xf>
    <xf numFmtId="179" fontId="12" fillId="34" borderId="10" xfId="60" applyFont="1" applyFill="1" applyBorder="1" applyAlignment="1">
      <alignment horizontal="center" vertical="center" wrapText="1"/>
    </xf>
    <xf numFmtId="179" fontId="12" fillId="34" borderId="10" xfId="60" applyNumberFormat="1" applyFont="1" applyFill="1" applyBorder="1" applyAlignment="1">
      <alignment horizontal="center" vertical="center" wrapText="1"/>
    </xf>
    <xf numFmtId="193" fontId="12" fillId="34" borderId="10" xfId="60" applyNumberFormat="1" applyFont="1" applyFill="1" applyBorder="1" applyAlignment="1">
      <alignment horizontal="center" vertical="center" wrapText="1"/>
    </xf>
    <xf numFmtId="179" fontId="12" fillId="34" borderId="10" xfId="60" applyNumberFormat="1" applyFont="1" applyFill="1" applyBorder="1" applyAlignment="1">
      <alignment horizontal="right" vertical="center" wrapText="1"/>
    </xf>
    <xf numFmtId="2" fontId="65" fillId="33" borderId="0" xfId="0" applyNumberFormat="1" applyFont="1" applyFill="1" applyAlignment="1">
      <alignment/>
    </xf>
    <xf numFmtId="0" fontId="81" fillId="0" borderId="0" xfId="0" applyNumberFormat="1" applyFont="1" applyFill="1" applyAlignment="1">
      <alignment/>
    </xf>
    <xf numFmtId="0" fontId="74" fillId="0" borderId="0" xfId="0" applyNumberFormat="1" applyFont="1" applyFill="1" applyAlignment="1">
      <alignment/>
    </xf>
    <xf numFmtId="179" fontId="5" fillId="33" borderId="0" xfId="0" applyNumberFormat="1" applyFont="1" applyFill="1" applyAlignment="1">
      <alignment/>
    </xf>
    <xf numFmtId="0" fontId="6" fillId="33" borderId="10" xfId="0" applyNumberFormat="1" applyFont="1" applyFill="1" applyBorder="1" applyAlignment="1">
      <alignment horizontal="center"/>
    </xf>
    <xf numFmtId="0" fontId="4" fillId="33" borderId="0" xfId="0" applyNumberFormat="1" applyFont="1" applyFill="1" applyAlignment="1" applyProtection="1">
      <alignment horizontal="left"/>
      <protection locked="0"/>
    </xf>
    <xf numFmtId="0" fontId="4" fillId="33" borderId="0" xfId="0" applyNumberFormat="1" applyFont="1" applyFill="1" applyAlignment="1">
      <alignment horizontal="left"/>
    </xf>
    <xf numFmtId="0" fontId="69" fillId="33" borderId="15" xfId="0" applyNumberFormat="1" applyFont="1" applyFill="1" applyBorder="1" applyAlignment="1">
      <alignment horizontal="left" vertical="center" wrapText="1"/>
    </xf>
    <xf numFmtId="0" fontId="3" fillId="33" borderId="17" xfId="0" applyNumberFormat="1" applyFont="1" applyFill="1" applyBorder="1" applyAlignment="1" applyProtection="1">
      <alignment horizontal="left" vertical="center" wrapText="1"/>
      <protection/>
    </xf>
    <xf numFmtId="0" fontId="3" fillId="33" borderId="16" xfId="0" applyNumberFormat="1" applyFont="1" applyFill="1" applyBorder="1" applyAlignment="1" applyProtection="1">
      <alignment horizontal="left" vertical="center" wrapText="1"/>
      <protection/>
    </xf>
    <xf numFmtId="0" fontId="3" fillId="33" borderId="15" xfId="0" applyNumberFormat="1" applyFont="1" applyFill="1" applyBorder="1" applyAlignment="1" applyProtection="1">
      <alignment horizontal="left" vertical="center" wrapText="1"/>
      <protection/>
    </xf>
    <xf numFmtId="0" fontId="6" fillId="33" borderId="10" xfId="0" applyNumberFormat="1" applyFont="1" applyFill="1" applyBorder="1" applyAlignment="1">
      <alignment horizontal="center"/>
    </xf>
    <xf numFmtId="0" fontId="3" fillId="33" borderId="15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Alignment="1" applyProtection="1">
      <alignment horizontal="left"/>
      <protection locked="0"/>
    </xf>
    <xf numFmtId="0" fontId="6" fillId="33" borderId="10" xfId="0" applyNumberFormat="1" applyFont="1" applyFill="1" applyBorder="1" applyAlignment="1">
      <alignment horizontal="center" wrapText="1"/>
    </xf>
    <xf numFmtId="0" fontId="6" fillId="33" borderId="12" xfId="0" applyNumberFormat="1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  <xf numFmtId="0" fontId="6" fillId="33" borderId="14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Alignment="1">
      <alignment horizontal="left"/>
    </xf>
    <xf numFmtId="0" fontId="6" fillId="33" borderId="17" xfId="0" applyNumberFormat="1" applyFont="1" applyFill="1" applyBorder="1" applyAlignment="1">
      <alignment horizontal="left" vertical="center" wrapText="1"/>
    </xf>
    <xf numFmtId="0" fontId="6" fillId="33" borderId="16" xfId="0" applyNumberFormat="1" applyFont="1" applyFill="1" applyBorder="1" applyAlignment="1">
      <alignment horizontal="left" vertical="center" wrapText="1"/>
    </xf>
    <xf numFmtId="0" fontId="6" fillId="33" borderId="15" xfId="0" applyNumberFormat="1" applyFont="1" applyFill="1" applyBorder="1" applyAlignment="1">
      <alignment horizontal="left" vertical="center" wrapText="1"/>
    </xf>
    <xf numFmtId="0" fontId="6" fillId="33" borderId="17" xfId="0" applyNumberFormat="1" applyFont="1" applyFill="1" applyBorder="1" applyAlignment="1">
      <alignment horizontal="left"/>
    </xf>
    <xf numFmtId="0" fontId="6" fillId="33" borderId="16" xfId="0" applyNumberFormat="1" applyFont="1" applyFill="1" applyBorder="1" applyAlignment="1">
      <alignment horizontal="left"/>
    </xf>
    <xf numFmtId="0" fontId="6" fillId="33" borderId="15" xfId="0" applyNumberFormat="1" applyFont="1" applyFill="1" applyBorder="1" applyAlignment="1">
      <alignment horizontal="left"/>
    </xf>
    <xf numFmtId="0" fontId="3" fillId="33" borderId="16" xfId="0" applyNumberFormat="1" applyFont="1" applyFill="1" applyBorder="1" applyAlignment="1">
      <alignment horizontal="left" wrapText="1"/>
    </xf>
    <xf numFmtId="0" fontId="68" fillId="33" borderId="15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left"/>
    </xf>
    <xf numFmtId="0" fontId="6" fillId="33" borderId="15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left"/>
    </xf>
    <xf numFmtId="0" fontId="3" fillId="33" borderId="15" xfId="0" applyNumberFormat="1" applyFont="1" applyFill="1" applyBorder="1" applyAlignment="1">
      <alignment horizontal="left"/>
    </xf>
    <xf numFmtId="0" fontId="6" fillId="34" borderId="17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16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15" xfId="0" applyNumberFormat="1" applyFont="1" applyFill="1" applyBorder="1" applyAlignment="1" applyProtection="1">
      <alignment horizontal="left" vertical="center" wrapText="1"/>
      <protection locked="0"/>
    </xf>
    <xf numFmtId="0" fontId="65" fillId="0" borderId="0" xfId="0" applyNumberFormat="1" applyFont="1" applyFill="1" applyAlignment="1">
      <alignment horizontal="left"/>
    </xf>
    <xf numFmtId="0" fontId="74" fillId="0" borderId="13" xfId="0" applyNumberFormat="1" applyFont="1" applyFill="1" applyBorder="1" applyAlignment="1">
      <alignment horizontal="center" vertical="center"/>
    </xf>
    <xf numFmtId="0" fontId="74" fillId="0" borderId="14" xfId="0" applyNumberFormat="1" applyFont="1" applyFill="1" applyBorder="1" applyAlignment="1">
      <alignment horizontal="center" vertical="center"/>
    </xf>
    <xf numFmtId="0" fontId="74" fillId="0" borderId="10" xfId="0" applyNumberFormat="1" applyFont="1" applyFill="1" applyBorder="1" applyAlignment="1">
      <alignment horizontal="center"/>
    </xf>
    <xf numFmtId="0" fontId="74" fillId="0" borderId="15" xfId="0" applyNumberFormat="1" applyFont="1" applyFill="1" applyBorder="1" applyAlignment="1">
      <alignment horizontal="left" vertical="center" wrapText="1"/>
    </xf>
    <xf numFmtId="0" fontId="65" fillId="0" borderId="15" xfId="0" applyNumberFormat="1" applyFont="1" applyFill="1" applyBorder="1" applyAlignment="1">
      <alignment horizontal="left" vertical="center" wrapText="1"/>
    </xf>
    <xf numFmtId="0" fontId="65" fillId="0" borderId="10" xfId="0" applyNumberFormat="1" applyFont="1" applyFill="1" applyBorder="1" applyAlignment="1">
      <alignment horizontal="left" vertical="center" wrapText="1"/>
    </xf>
    <xf numFmtId="0" fontId="74" fillId="0" borderId="15" xfId="0" applyNumberFormat="1" applyFont="1" applyFill="1" applyBorder="1" applyAlignment="1">
      <alignment horizontal="left"/>
    </xf>
    <xf numFmtId="0" fontId="65" fillId="0" borderId="10" xfId="0" applyNumberFormat="1" applyFont="1" applyFill="1" applyBorder="1" applyAlignment="1">
      <alignment horizontal="left"/>
    </xf>
    <xf numFmtId="0" fontId="74" fillId="0" borderId="10" xfId="0" applyNumberFormat="1" applyFont="1" applyFill="1" applyBorder="1" applyAlignment="1">
      <alignment horizontal="left"/>
    </xf>
    <xf numFmtId="0" fontId="65" fillId="0" borderId="15" xfId="0" applyNumberFormat="1" applyFont="1" applyFill="1" applyBorder="1" applyAlignment="1">
      <alignment horizontal="left"/>
    </xf>
    <xf numFmtId="0" fontId="4" fillId="33" borderId="0" xfId="0" applyNumberFormat="1" applyFont="1" applyFill="1" applyAlignment="1" applyProtection="1">
      <alignment horizontal="left"/>
      <protection locked="0"/>
    </xf>
    <xf numFmtId="0" fontId="4" fillId="33" borderId="0" xfId="0" applyNumberFormat="1" applyFont="1" applyFill="1" applyAlignment="1">
      <alignment horizontal="left"/>
    </xf>
    <xf numFmtId="0" fontId="4" fillId="33" borderId="0" xfId="0" applyNumberFormat="1" applyFont="1" applyFill="1" applyAlignment="1" applyProtection="1">
      <alignment horizontal="left"/>
      <protection locked="0"/>
    </xf>
    <xf numFmtId="0" fontId="4" fillId="33" borderId="0" xfId="0" applyNumberFormat="1" applyFont="1" applyFill="1" applyAlignment="1">
      <alignment horizontal="left"/>
    </xf>
    <xf numFmtId="0" fontId="4" fillId="33" borderId="0" xfId="0" applyNumberFormat="1" applyFont="1" applyFill="1" applyAlignment="1" applyProtection="1">
      <alignment horizontal="left"/>
      <protection locked="0"/>
    </xf>
    <xf numFmtId="0" fontId="4" fillId="33" borderId="0" xfId="0" applyNumberFormat="1" applyFont="1" applyFill="1" applyAlignment="1" applyProtection="1">
      <alignment horizontal="center"/>
      <protection locked="0"/>
    </xf>
    <xf numFmtId="0" fontId="13" fillId="33" borderId="0" xfId="0" applyNumberFormat="1" applyFont="1" applyFill="1" applyBorder="1" applyAlignment="1" applyProtection="1">
      <alignment horizontal="left"/>
      <protection/>
    </xf>
    <xf numFmtId="0" fontId="14" fillId="33" borderId="0" xfId="0" applyNumberFormat="1" applyFont="1" applyFill="1" applyBorder="1" applyAlignment="1" applyProtection="1">
      <alignment horizontal="left" wrapText="1"/>
      <protection/>
    </xf>
    <xf numFmtId="0" fontId="13" fillId="33" borderId="0" xfId="0" applyNumberFormat="1" applyFont="1" applyFill="1" applyBorder="1" applyAlignment="1">
      <alignment horizontal="center" wrapText="1"/>
    </xf>
    <xf numFmtId="0" fontId="68" fillId="33" borderId="17" xfId="0" applyNumberFormat="1" applyFont="1" applyFill="1" applyBorder="1" applyAlignment="1" applyProtection="1">
      <alignment horizontal="left"/>
      <protection/>
    </xf>
    <xf numFmtId="0" fontId="68" fillId="33" borderId="16" xfId="0" applyNumberFormat="1" applyFont="1" applyFill="1" applyBorder="1" applyAlignment="1" applyProtection="1">
      <alignment horizontal="left"/>
      <protection/>
    </xf>
    <xf numFmtId="0" fontId="68" fillId="33" borderId="15" xfId="0" applyNumberFormat="1" applyFont="1" applyFill="1" applyBorder="1" applyAlignment="1" applyProtection="1">
      <alignment horizontal="left"/>
      <protection/>
    </xf>
    <xf numFmtId="0" fontId="69" fillId="33" borderId="17" xfId="0" applyNumberFormat="1" applyFont="1" applyFill="1" applyBorder="1" applyAlignment="1" applyProtection="1">
      <alignment horizontal="left" wrapText="1"/>
      <protection/>
    </xf>
    <xf numFmtId="0" fontId="69" fillId="33" borderId="16" xfId="0" applyNumberFormat="1" applyFont="1" applyFill="1" applyBorder="1" applyAlignment="1" applyProtection="1">
      <alignment horizontal="left" wrapText="1"/>
      <protection/>
    </xf>
    <xf numFmtId="0" fontId="69" fillId="33" borderId="15" xfId="0" applyNumberFormat="1" applyFont="1" applyFill="1" applyBorder="1" applyAlignment="1" applyProtection="1">
      <alignment horizontal="left" wrapText="1"/>
      <protection/>
    </xf>
    <xf numFmtId="0" fontId="69" fillId="33" borderId="17" xfId="0" applyNumberFormat="1" applyFont="1" applyFill="1" applyBorder="1" applyAlignment="1">
      <alignment horizontal="left" vertical="center" wrapText="1"/>
    </xf>
    <xf numFmtId="0" fontId="69" fillId="33" borderId="16" xfId="0" applyNumberFormat="1" applyFont="1" applyFill="1" applyBorder="1" applyAlignment="1">
      <alignment horizontal="left" vertical="center" wrapText="1"/>
    </xf>
    <xf numFmtId="0" fontId="69" fillId="33" borderId="15" xfId="0" applyNumberFormat="1" applyFont="1" applyFill="1" applyBorder="1" applyAlignment="1">
      <alignment horizontal="left" vertical="center" wrapText="1"/>
    </xf>
    <xf numFmtId="0" fontId="69" fillId="33" borderId="17" xfId="0" applyNumberFormat="1" applyFont="1" applyFill="1" applyBorder="1" applyAlignment="1" applyProtection="1">
      <alignment horizontal="left" vertical="center" wrapText="1"/>
      <protection/>
    </xf>
    <xf numFmtId="0" fontId="69" fillId="33" borderId="16" xfId="0" applyNumberFormat="1" applyFont="1" applyFill="1" applyBorder="1" applyAlignment="1" applyProtection="1">
      <alignment horizontal="left" vertical="center" wrapText="1"/>
      <protection/>
    </xf>
    <xf numFmtId="0" fontId="69" fillId="33" borderId="15" xfId="0" applyNumberFormat="1" applyFont="1" applyFill="1" applyBorder="1" applyAlignment="1" applyProtection="1">
      <alignment horizontal="left" vertical="center" wrapText="1"/>
      <protection/>
    </xf>
    <xf numFmtId="0" fontId="68" fillId="33" borderId="17" xfId="0" applyNumberFormat="1" applyFont="1" applyFill="1" applyBorder="1" applyAlignment="1" applyProtection="1">
      <alignment horizontal="left" vertical="center" wrapText="1"/>
      <protection/>
    </xf>
    <xf numFmtId="0" fontId="68" fillId="33" borderId="16" xfId="0" applyNumberFormat="1" applyFont="1" applyFill="1" applyBorder="1" applyAlignment="1" applyProtection="1">
      <alignment horizontal="left" vertical="center" wrapText="1"/>
      <protection/>
    </xf>
    <xf numFmtId="0" fontId="68" fillId="33" borderId="15" xfId="0" applyNumberFormat="1" applyFont="1" applyFill="1" applyBorder="1" applyAlignment="1" applyProtection="1">
      <alignment horizontal="left" vertical="center" wrapText="1"/>
      <protection/>
    </xf>
    <xf numFmtId="0" fontId="68" fillId="33" borderId="17" xfId="0" applyNumberFormat="1" applyFont="1" applyFill="1" applyBorder="1" applyAlignment="1" applyProtection="1">
      <alignment horizontal="left" vertical="center" wrapText="1"/>
      <protection locked="0"/>
    </xf>
    <xf numFmtId="0" fontId="68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68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69" fillId="33" borderId="18" xfId="0" applyNumberFormat="1" applyFont="1" applyFill="1" applyBorder="1" applyAlignment="1" applyProtection="1">
      <alignment horizontal="center" vertical="center" wrapText="1"/>
      <protection/>
    </xf>
    <xf numFmtId="0" fontId="71" fillId="33" borderId="19" xfId="0" applyFont="1" applyFill="1" applyBorder="1" applyAlignment="1">
      <alignment horizontal="center" vertical="center" wrapText="1"/>
    </xf>
    <xf numFmtId="0" fontId="69" fillId="33" borderId="20" xfId="0" applyNumberFormat="1" applyFont="1" applyFill="1" applyBorder="1" applyAlignment="1" applyProtection="1">
      <alignment horizontal="left" vertical="center" wrapText="1"/>
      <protection/>
    </xf>
    <xf numFmtId="0" fontId="69" fillId="33" borderId="12" xfId="0" applyNumberFormat="1" applyFont="1" applyFill="1" applyBorder="1" applyAlignment="1" applyProtection="1">
      <alignment horizontal="left" vertical="center" wrapText="1"/>
      <protection/>
    </xf>
    <xf numFmtId="0" fontId="69" fillId="33" borderId="13" xfId="0" applyNumberFormat="1" applyFont="1" applyFill="1" applyBorder="1" applyAlignment="1" applyProtection="1">
      <alignment horizontal="left" vertical="center" wrapText="1"/>
      <protection/>
    </xf>
    <xf numFmtId="0" fontId="71" fillId="33" borderId="21" xfId="0" applyFont="1" applyFill="1" applyBorder="1" applyAlignment="1">
      <alignment horizontal="left" vertical="center" wrapText="1"/>
    </xf>
    <xf numFmtId="0" fontId="71" fillId="33" borderId="22" xfId="0" applyFont="1" applyFill="1" applyBorder="1" applyAlignment="1">
      <alignment horizontal="left" vertical="center" wrapText="1"/>
    </xf>
    <xf numFmtId="0" fontId="71" fillId="33" borderId="14" xfId="0" applyFont="1" applyFill="1" applyBorder="1" applyAlignment="1">
      <alignment horizontal="left" vertical="center" wrapText="1"/>
    </xf>
    <xf numFmtId="0" fontId="3" fillId="33" borderId="17" xfId="0" applyNumberFormat="1" applyFont="1" applyFill="1" applyBorder="1" applyAlignment="1" applyProtection="1">
      <alignment horizontal="left" vertical="center" wrapText="1"/>
      <protection/>
    </xf>
    <xf numFmtId="0" fontId="3" fillId="33" borderId="16" xfId="0" applyNumberFormat="1" applyFont="1" applyFill="1" applyBorder="1" applyAlignment="1" applyProtection="1">
      <alignment horizontal="left" vertical="center" wrapText="1"/>
      <protection/>
    </xf>
    <xf numFmtId="0" fontId="3" fillId="33" borderId="15" xfId="0" applyNumberFormat="1" applyFont="1" applyFill="1" applyBorder="1" applyAlignment="1" applyProtection="1">
      <alignment horizontal="left" vertical="center" wrapText="1"/>
      <protection/>
    </xf>
    <xf numFmtId="0" fontId="71" fillId="33" borderId="16" xfId="0" applyFont="1" applyFill="1" applyBorder="1" applyAlignment="1">
      <alignment horizontal="left" vertical="center" wrapText="1"/>
    </xf>
    <xf numFmtId="0" fontId="71" fillId="33" borderId="15" xfId="0" applyFont="1" applyFill="1" applyBorder="1" applyAlignment="1">
      <alignment horizontal="left" vertical="center" wrapText="1"/>
    </xf>
    <xf numFmtId="0" fontId="68" fillId="33" borderId="16" xfId="0" applyNumberFormat="1" applyFont="1" applyFill="1" applyBorder="1" applyAlignment="1" applyProtection="1">
      <alignment horizontal="center" wrapText="1"/>
      <protection locked="0"/>
    </xf>
    <xf numFmtId="0" fontId="68" fillId="33" borderId="18" xfId="0" applyNumberFormat="1" applyFont="1" applyFill="1" applyBorder="1" applyAlignment="1">
      <alignment horizontal="center" wrapText="1"/>
    </xf>
    <xf numFmtId="0" fontId="68" fillId="33" borderId="19" xfId="0" applyNumberFormat="1" applyFont="1" applyFill="1" applyBorder="1" applyAlignment="1">
      <alignment horizontal="center" wrapText="1"/>
    </xf>
    <xf numFmtId="0" fontId="68" fillId="33" borderId="20" xfId="0" applyNumberFormat="1" applyFont="1" applyFill="1" applyBorder="1" applyAlignment="1">
      <alignment horizontal="center" vertical="center"/>
    </xf>
    <xf numFmtId="0" fontId="68" fillId="33" borderId="12" xfId="0" applyNumberFormat="1" applyFont="1" applyFill="1" applyBorder="1" applyAlignment="1">
      <alignment horizontal="center" vertical="center"/>
    </xf>
    <xf numFmtId="0" fontId="68" fillId="33" borderId="13" xfId="0" applyNumberFormat="1" applyFont="1" applyFill="1" applyBorder="1" applyAlignment="1">
      <alignment horizontal="center" vertical="center"/>
    </xf>
    <xf numFmtId="0" fontId="68" fillId="33" borderId="21" xfId="0" applyNumberFormat="1" applyFont="1" applyFill="1" applyBorder="1" applyAlignment="1">
      <alignment horizontal="center" vertical="center"/>
    </xf>
    <xf numFmtId="0" fontId="68" fillId="33" borderId="22" xfId="0" applyNumberFormat="1" applyFont="1" applyFill="1" applyBorder="1" applyAlignment="1">
      <alignment horizontal="center" vertical="center"/>
    </xf>
    <xf numFmtId="0" fontId="68" fillId="33" borderId="14" xfId="0" applyNumberFormat="1" applyFont="1" applyFill="1" applyBorder="1" applyAlignment="1">
      <alignment horizontal="center" vertical="center"/>
    </xf>
    <xf numFmtId="0" fontId="68" fillId="33" borderId="17" xfId="0" applyNumberFormat="1" applyFont="1" applyFill="1" applyBorder="1" applyAlignment="1">
      <alignment horizontal="center" wrapText="1"/>
    </xf>
    <xf numFmtId="0" fontId="68" fillId="33" borderId="16" xfId="0" applyNumberFormat="1" applyFont="1" applyFill="1" applyBorder="1" applyAlignment="1">
      <alignment horizontal="center" wrapText="1"/>
    </xf>
    <xf numFmtId="0" fontId="68" fillId="33" borderId="15" xfId="0" applyNumberFormat="1" applyFont="1" applyFill="1" applyBorder="1" applyAlignment="1">
      <alignment horizontal="center" wrapText="1"/>
    </xf>
    <xf numFmtId="0" fontId="14" fillId="33" borderId="17" xfId="0" applyNumberFormat="1" applyFont="1" applyFill="1" applyBorder="1" applyAlignment="1" applyProtection="1">
      <alignment horizontal="left" vertical="center" wrapText="1"/>
      <protection/>
    </xf>
    <xf numFmtId="0" fontId="14" fillId="33" borderId="16" xfId="0" applyNumberFormat="1" applyFont="1" applyFill="1" applyBorder="1" applyAlignment="1" applyProtection="1">
      <alignment horizontal="left" vertical="center" wrapText="1"/>
      <protection/>
    </xf>
    <xf numFmtId="0" fontId="14" fillId="33" borderId="15" xfId="0" applyNumberFormat="1" applyFont="1" applyFill="1" applyBorder="1" applyAlignment="1" applyProtection="1">
      <alignment horizontal="left" vertical="center" wrapText="1"/>
      <protection/>
    </xf>
    <xf numFmtId="0" fontId="13" fillId="33" borderId="17" xfId="0" applyNumberFormat="1" applyFont="1" applyFill="1" applyBorder="1" applyAlignment="1" applyProtection="1">
      <alignment horizontal="left" vertical="center" wrapText="1"/>
      <protection/>
    </xf>
    <xf numFmtId="0" fontId="13" fillId="33" borderId="16" xfId="0" applyNumberFormat="1" applyFont="1" applyFill="1" applyBorder="1" applyAlignment="1" applyProtection="1">
      <alignment horizontal="left" vertical="center" wrapText="1"/>
      <protection/>
    </xf>
    <xf numFmtId="0" fontId="13" fillId="33" borderId="15" xfId="0" applyNumberFormat="1" applyFont="1" applyFill="1" applyBorder="1" applyAlignment="1" applyProtection="1">
      <alignment horizontal="left" vertical="center" wrapText="1"/>
      <protection/>
    </xf>
    <xf numFmtId="0" fontId="0" fillId="33" borderId="16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center"/>
    </xf>
    <xf numFmtId="0" fontId="6" fillId="33" borderId="17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17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15" xfId="0" applyNumberFormat="1" applyFont="1" applyFill="1" applyBorder="1" applyAlignment="1" applyProtection="1">
      <alignment horizontal="left" vertical="center" wrapText="1"/>
      <protection locked="0"/>
    </xf>
    <xf numFmtId="179" fontId="14" fillId="33" borderId="18" xfId="60" applyNumberFormat="1" applyFont="1" applyFill="1" applyBorder="1" applyAlignment="1">
      <alignment horizontal="center" vertical="center" wrapText="1"/>
    </xf>
    <xf numFmtId="179" fontId="14" fillId="33" borderId="19" xfId="60" applyNumberFormat="1" applyFont="1" applyFill="1" applyBorder="1" applyAlignment="1">
      <alignment horizontal="center" vertical="center" wrapText="1"/>
    </xf>
    <xf numFmtId="179" fontId="14" fillId="33" borderId="18" xfId="60" applyFont="1" applyFill="1" applyBorder="1" applyAlignment="1">
      <alignment horizontal="center" vertical="center" wrapText="1"/>
    </xf>
    <xf numFmtId="179" fontId="14" fillId="33" borderId="19" xfId="60" applyFont="1" applyFill="1" applyBorder="1" applyAlignment="1">
      <alignment horizontal="center" vertical="center" wrapText="1"/>
    </xf>
    <xf numFmtId="179" fontId="14" fillId="33" borderId="18" xfId="60" applyFont="1" applyFill="1" applyBorder="1" applyAlignment="1" applyProtection="1">
      <alignment horizontal="center" vertical="center" wrapText="1"/>
      <protection locked="0"/>
    </xf>
    <xf numFmtId="179" fontId="14" fillId="33" borderId="19" xfId="60" applyFont="1" applyFill="1" applyBorder="1" applyAlignment="1" applyProtection="1">
      <alignment horizontal="center" vertical="center" wrapText="1"/>
      <protection locked="0"/>
    </xf>
    <xf numFmtId="0" fontId="13" fillId="33" borderId="17" xfId="0" applyNumberFormat="1" applyFont="1" applyFill="1" applyBorder="1" applyAlignment="1" applyProtection="1">
      <alignment horizontal="left" vertical="center" wrapText="1"/>
      <protection locked="0"/>
    </xf>
    <xf numFmtId="0" fontId="13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13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6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14" fillId="33" borderId="10" xfId="0" applyNumberFormat="1" applyFont="1" applyFill="1" applyBorder="1" applyAlignment="1" applyProtection="1">
      <alignment horizontal="left" vertical="center" wrapText="1"/>
      <protection locked="0"/>
    </xf>
    <xf numFmtId="179" fontId="14" fillId="33" borderId="18" xfId="60" applyFont="1" applyFill="1" applyBorder="1" applyAlignment="1" applyProtection="1">
      <alignment vertical="center" wrapText="1"/>
      <protection locked="0"/>
    </xf>
    <xf numFmtId="179" fontId="14" fillId="33" borderId="19" xfId="60" applyFont="1" applyFill="1" applyBorder="1" applyAlignment="1" applyProtection="1">
      <alignment vertical="center" wrapText="1"/>
      <protection locked="0"/>
    </xf>
    <xf numFmtId="0" fontId="14" fillId="33" borderId="17" xfId="0" applyNumberFormat="1" applyFont="1" applyFill="1" applyBorder="1" applyAlignment="1" applyProtection="1">
      <alignment horizontal="left" vertical="center" wrapText="1"/>
      <protection locked="0"/>
    </xf>
    <xf numFmtId="0" fontId="14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14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13" fillId="33" borderId="17" xfId="0" applyNumberFormat="1" applyFont="1" applyFill="1" applyBorder="1" applyAlignment="1">
      <alignment horizontal="center" wrapText="1"/>
    </xf>
    <xf numFmtId="0" fontId="13" fillId="33" borderId="16" xfId="0" applyNumberFormat="1" applyFont="1" applyFill="1" applyBorder="1" applyAlignment="1">
      <alignment horizontal="center" wrapText="1"/>
    </xf>
    <xf numFmtId="0" fontId="13" fillId="33" borderId="15" xfId="0" applyNumberFormat="1" applyFont="1" applyFill="1" applyBorder="1" applyAlignment="1">
      <alignment horizontal="center" wrapText="1"/>
    </xf>
    <xf numFmtId="0" fontId="6" fillId="33" borderId="17" xfId="0" applyNumberFormat="1" applyFont="1" applyFill="1" applyBorder="1" applyAlignment="1" applyProtection="1">
      <alignment horizontal="left" vertical="center" wrapText="1"/>
      <protection/>
    </xf>
    <xf numFmtId="0" fontId="11" fillId="33" borderId="16" xfId="0" applyFont="1" applyFill="1" applyBorder="1" applyAlignment="1">
      <alignment horizontal="left" vertical="center" wrapText="1"/>
    </xf>
    <xf numFmtId="0" fontId="11" fillId="33" borderId="15" xfId="0" applyFont="1" applyFill="1" applyBorder="1" applyAlignment="1">
      <alignment horizontal="left" vertical="center" wrapText="1"/>
    </xf>
    <xf numFmtId="0" fontId="14" fillId="33" borderId="20" xfId="0" applyNumberFormat="1" applyFont="1" applyFill="1" applyBorder="1" applyAlignment="1" applyProtection="1">
      <alignment horizontal="left" vertical="center" wrapText="1"/>
      <protection/>
    </xf>
    <xf numFmtId="0" fontId="14" fillId="33" borderId="12" xfId="0" applyNumberFormat="1" applyFont="1" applyFill="1" applyBorder="1" applyAlignment="1" applyProtection="1">
      <alignment horizontal="left" vertical="center" wrapText="1"/>
      <protection/>
    </xf>
    <xf numFmtId="0" fontId="14" fillId="33" borderId="13" xfId="0" applyNumberFormat="1" applyFont="1" applyFill="1" applyBorder="1" applyAlignment="1" applyProtection="1">
      <alignment horizontal="left" vertical="center" wrapText="1"/>
      <protection/>
    </xf>
    <xf numFmtId="0" fontId="14" fillId="33" borderId="21" xfId="0" applyNumberFormat="1" applyFont="1" applyFill="1" applyBorder="1" applyAlignment="1" applyProtection="1">
      <alignment horizontal="left" vertical="center" wrapText="1"/>
      <protection/>
    </xf>
    <xf numFmtId="0" fontId="14" fillId="33" borderId="22" xfId="0" applyNumberFormat="1" applyFont="1" applyFill="1" applyBorder="1" applyAlignment="1" applyProtection="1">
      <alignment horizontal="left" vertical="center" wrapText="1"/>
      <protection/>
    </xf>
    <xf numFmtId="0" fontId="14" fillId="33" borderId="14" xfId="0" applyNumberFormat="1" applyFont="1" applyFill="1" applyBorder="1" applyAlignment="1" applyProtection="1">
      <alignment horizontal="left" vertical="center" wrapText="1"/>
      <protection/>
    </xf>
    <xf numFmtId="0" fontId="13" fillId="33" borderId="17" xfId="0" applyNumberFormat="1" applyFont="1" applyFill="1" applyBorder="1" applyAlignment="1" applyProtection="1">
      <alignment horizontal="left"/>
      <protection/>
    </xf>
    <xf numFmtId="0" fontId="13" fillId="33" borderId="16" xfId="0" applyNumberFormat="1" applyFont="1" applyFill="1" applyBorder="1" applyAlignment="1" applyProtection="1">
      <alignment horizontal="left"/>
      <protection/>
    </xf>
    <xf numFmtId="0" fontId="13" fillId="33" borderId="15" xfId="0" applyNumberFormat="1" applyFont="1" applyFill="1" applyBorder="1" applyAlignment="1" applyProtection="1">
      <alignment horizontal="left"/>
      <protection/>
    </xf>
    <xf numFmtId="0" fontId="3" fillId="33" borderId="17" xfId="0" applyNumberFormat="1" applyFont="1" applyFill="1" applyBorder="1" applyAlignment="1">
      <alignment horizontal="left" vertical="center" wrapText="1"/>
    </xf>
    <xf numFmtId="0" fontId="3" fillId="33" borderId="16" xfId="0" applyNumberFormat="1" applyFont="1" applyFill="1" applyBorder="1" applyAlignment="1">
      <alignment horizontal="left" vertical="center" wrapText="1"/>
    </xf>
    <xf numFmtId="0" fontId="3" fillId="33" borderId="15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7" xfId="0" applyNumberFormat="1" applyFont="1" applyFill="1" applyBorder="1" applyAlignment="1" applyProtection="1">
      <alignment horizontal="left"/>
      <protection locked="0"/>
    </xf>
    <xf numFmtId="0" fontId="6" fillId="33" borderId="16" xfId="0" applyNumberFormat="1" applyFont="1" applyFill="1" applyBorder="1" applyAlignment="1" applyProtection="1">
      <alignment horizontal="left"/>
      <protection locked="0"/>
    </xf>
    <xf numFmtId="0" fontId="6" fillId="33" borderId="15" xfId="0" applyNumberFormat="1" applyFont="1" applyFill="1" applyBorder="1" applyAlignment="1" applyProtection="1">
      <alignment horizontal="left"/>
      <protection locked="0"/>
    </xf>
    <xf numFmtId="0" fontId="3" fillId="33" borderId="17" xfId="0" applyNumberFormat="1" applyFont="1" applyFill="1" applyBorder="1" applyAlignment="1" applyProtection="1">
      <alignment horizontal="left"/>
      <protection locked="0"/>
    </xf>
    <xf numFmtId="0" fontId="3" fillId="33" borderId="16" xfId="0" applyNumberFormat="1" applyFont="1" applyFill="1" applyBorder="1" applyAlignment="1" applyProtection="1">
      <alignment horizontal="left"/>
      <protection locked="0"/>
    </xf>
    <xf numFmtId="0" fontId="3" fillId="33" borderId="15" xfId="0" applyNumberFormat="1" applyFont="1" applyFill="1" applyBorder="1" applyAlignment="1" applyProtection="1">
      <alignment horizontal="left"/>
      <protection locked="0"/>
    </xf>
    <xf numFmtId="0" fontId="6" fillId="33" borderId="10" xfId="0" applyNumberFormat="1" applyFont="1" applyFill="1" applyBorder="1" applyAlignment="1" applyProtection="1">
      <alignment horizontal="left"/>
      <protection locked="0"/>
    </xf>
    <xf numFmtId="0" fontId="6" fillId="33" borderId="22" xfId="0" applyNumberFormat="1" applyFont="1" applyFill="1" applyBorder="1" applyAlignment="1" applyProtection="1">
      <alignment horizontal="center" wrapText="1"/>
      <protection locked="0"/>
    </xf>
    <xf numFmtId="0" fontId="14" fillId="33" borderId="17" xfId="0" applyNumberFormat="1" applyFont="1" applyFill="1" applyBorder="1" applyAlignment="1" applyProtection="1">
      <alignment horizontal="left" wrapText="1"/>
      <protection/>
    </xf>
    <xf numFmtId="0" fontId="14" fillId="33" borderId="16" xfId="0" applyNumberFormat="1" applyFont="1" applyFill="1" applyBorder="1" applyAlignment="1" applyProtection="1">
      <alignment horizontal="left" wrapText="1"/>
      <protection/>
    </xf>
    <xf numFmtId="0" fontId="14" fillId="33" borderId="15" xfId="0" applyNumberFormat="1" applyFont="1" applyFill="1" applyBorder="1" applyAlignment="1" applyProtection="1">
      <alignment horizontal="left" wrapText="1"/>
      <protection/>
    </xf>
    <xf numFmtId="0" fontId="6" fillId="33" borderId="16" xfId="0" applyNumberFormat="1" applyFont="1" applyFill="1" applyBorder="1" applyAlignment="1" applyProtection="1">
      <alignment horizontal="center" wrapText="1"/>
      <protection locked="0"/>
    </xf>
    <xf numFmtId="0" fontId="13" fillId="33" borderId="18" xfId="0" applyNumberFormat="1" applyFont="1" applyFill="1" applyBorder="1" applyAlignment="1">
      <alignment horizontal="center" wrapText="1"/>
    </xf>
    <xf numFmtId="0" fontId="13" fillId="33" borderId="19" xfId="0" applyNumberFormat="1" applyFont="1" applyFill="1" applyBorder="1" applyAlignment="1">
      <alignment horizontal="center" wrapText="1"/>
    </xf>
    <xf numFmtId="0" fontId="14" fillId="33" borderId="18" xfId="0" applyNumberFormat="1" applyFont="1" applyFill="1" applyBorder="1" applyAlignment="1" applyProtection="1">
      <alignment horizontal="center" vertical="center" wrapText="1"/>
      <protection/>
    </xf>
    <xf numFmtId="0" fontId="14" fillId="33" borderId="19" xfId="0" applyNumberFormat="1" applyFont="1" applyFill="1" applyBorder="1" applyAlignment="1" applyProtection="1">
      <alignment horizontal="center" vertical="center" wrapText="1"/>
      <protection/>
    </xf>
    <xf numFmtId="0" fontId="13" fillId="33" borderId="20" xfId="0" applyNumberFormat="1" applyFont="1" applyFill="1" applyBorder="1" applyAlignment="1">
      <alignment horizontal="center" vertical="center"/>
    </xf>
    <xf numFmtId="0" fontId="13" fillId="33" borderId="12" xfId="0" applyNumberFormat="1" applyFont="1" applyFill="1" applyBorder="1" applyAlignment="1">
      <alignment horizontal="center" vertical="center"/>
    </xf>
    <xf numFmtId="0" fontId="13" fillId="33" borderId="13" xfId="0" applyNumberFormat="1" applyFont="1" applyFill="1" applyBorder="1" applyAlignment="1">
      <alignment horizontal="center" vertical="center"/>
    </xf>
    <xf numFmtId="0" fontId="13" fillId="33" borderId="21" xfId="0" applyNumberFormat="1" applyFont="1" applyFill="1" applyBorder="1" applyAlignment="1">
      <alignment horizontal="center" vertical="center"/>
    </xf>
    <xf numFmtId="0" fontId="13" fillId="33" borderId="22" xfId="0" applyNumberFormat="1" applyFont="1" applyFill="1" applyBorder="1" applyAlignment="1">
      <alignment horizontal="center" vertical="center"/>
    </xf>
    <xf numFmtId="0" fontId="13" fillId="33" borderId="14" xfId="0" applyNumberFormat="1" applyFont="1" applyFill="1" applyBorder="1" applyAlignment="1">
      <alignment horizontal="center" vertical="center"/>
    </xf>
    <xf numFmtId="0" fontId="6" fillId="33" borderId="17" xfId="0" applyNumberFormat="1" applyFont="1" applyFill="1" applyBorder="1" applyAlignment="1">
      <alignment horizontal="center" wrapText="1"/>
    </xf>
    <xf numFmtId="0" fontId="6" fillId="33" borderId="16" xfId="0" applyNumberFormat="1" applyFont="1" applyFill="1" applyBorder="1" applyAlignment="1">
      <alignment horizontal="center" wrapText="1"/>
    </xf>
    <xf numFmtId="0" fontId="6" fillId="33" borderId="15" xfId="0" applyNumberFormat="1" applyFont="1" applyFill="1" applyBorder="1" applyAlignment="1">
      <alignment horizontal="center" wrapText="1"/>
    </xf>
    <xf numFmtId="0" fontId="3" fillId="33" borderId="10" xfId="0" applyNumberFormat="1" applyFont="1" applyFill="1" applyBorder="1" applyAlignment="1" applyProtection="1">
      <alignment horizontal="left"/>
      <protection locked="0"/>
    </xf>
    <xf numFmtId="0" fontId="6" fillId="33" borderId="10" xfId="0" applyNumberFormat="1" applyFont="1" applyFill="1" applyBorder="1" applyAlignment="1" applyProtection="1">
      <alignment horizontal="center" wrapText="1"/>
      <protection locked="0"/>
    </xf>
    <xf numFmtId="0" fontId="6" fillId="33" borderId="20" xfId="0" applyNumberFormat="1" applyFont="1" applyFill="1" applyBorder="1" applyAlignment="1" applyProtection="1">
      <alignment horizontal="center" vertical="center"/>
      <protection locked="0"/>
    </xf>
    <xf numFmtId="0" fontId="6" fillId="33" borderId="12" xfId="0" applyNumberFormat="1" applyFont="1" applyFill="1" applyBorder="1" applyAlignment="1" applyProtection="1">
      <alignment horizontal="center" vertical="center"/>
      <protection locked="0"/>
    </xf>
    <xf numFmtId="0" fontId="6" fillId="33" borderId="13" xfId="0" applyNumberFormat="1" applyFont="1" applyFill="1" applyBorder="1" applyAlignment="1" applyProtection="1">
      <alignment horizontal="center" vertical="center"/>
      <protection locked="0"/>
    </xf>
    <xf numFmtId="0" fontId="6" fillId="33" borderId="21" xfId="0" applyNumberFormat="1" applyFont="1" applyFill="1" applyBorder="1" applyAlignment="1" applyProtection="1">
      <alignment horizontal="center" vertical="center"/>
      <protection locked="0"/>
    </xf>
    <xf numFmtId="0" fontId="6" fillId="33" borderId="22" xfId="0" applyNumberFormat="1" applyFont="1" applyFill="1" applyBorder="1" applyAlignment="1" applyProtection="1">
      <alignment horizontal="center" vertical="center"/>
      <protection locked="0"/>
    </xf>
    <xf numFmtId="0" fontId="6" fillId="33" borderId="14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NumberFormat="1" applyFont="1" applyFill="1" applyAlignment="1">
      <alignment horizontal="left"/>
    </xf>
    <xf numFmtId="0" fontId="6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NumberFormat="1" applyFont="1" applyFill="1" applyBorder="1" applyAlignment="1">
      <alignment horizontal="center" wrapText="1"/>
    </xf>
    <xf numFmtId="0" fontId="6" fillId="33" borderId="20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  <xf numFmtId="0" fontId="6" fillId="33" borderId="21" xfId="0" applyNumberFormat="1" applyFont="1" applyFill="1" applyBorder="1" applyAlignment="1">
      <alignment horizontal="center" vertical="center"/>
    </xf>
    <xf numFmtId="0" fontId="6" fillId="33" borderId="22" xfId="0" applyNumberFormat="1" applyFont="1" applyFill="1" applyBorder="1" applyAlignment="1">
      <alignment horizontal="center" vertical="center"/>
    </xf>
    <xf numFmtId="0" fontId="6" fillId="33" borderId="14" xfId="0" applyNumberFormat="1" applyFont="1" applyFill="1" applyBorder="1" applyAlignment="1">
      <alignment horizontal="center" vertical="center"/>
    </xf>
    <xf numFmtId="179" fontId="69" fillId="33" borderId="18" xfId="60" applyFont="1" applyFill="1" applyBorder="1" applyAlignment="1">
      <alignment horizontal="center" vertical="center" wrapText="1"/>
    </xf>
    <xf numFmtId="0" fontId="6" fillId="33" borderId="22" xfId="0" applyNumberFormat="1" applyFont="1" applyFill="1" applyBorder="1" applyAlignment="1">
      <alignment horizontal="center" wrapText="1"/>
    </xf>
    <xf numFmtId="0" fontId="11" fillId="33" borderId="22" xfId="0" applyFont="1" applyFill="1" applyBorder="1" applyAlignment="1">
      <alignment horizontal="center" wrapText="1"/>
    </xf>
    <xf numFmtId="179" fontId="69" fillId="33" borderId="18" xfId="60" applyFont="1" applyFill="1" applyBorder="1" applyAlignment="1" applyProtection="1">
      <alignment horizontal="center" vertical="center" wrapText="1"/>
      <protection locked="0"/>
    </xf>
    <xf numFmtId="0" fontId="68" fillId="33" borderId="17" xfId="0" applyNumberFormat="1" applyFont="1" applyFill="1" applyBorder="1" applyAlignment="1">
      <alignment horizontal="center" vertical="center" wrapText="1"/>
    </xf>
    <xf numFmtId="0" fontId="68" fillId="33" borderId="16" xfId="0" applyNumberFormat="1" applyFont="1" applyFill="1" applyBorder="1" applyAlignment="1">
      <alignment horizontal="center" vertical="center" wrapText="1"/>
    </xf>
    <xf numFmtId="0" fontId="68" fillId="33" borderId="15" xfId="0" applyNumberFormat="1" applyFont="1" applyFill="1" applyBorder="1" applyAlignment="1">
      <alignment horizontal="center" vertical="center" wrapText="1"/>
    </xf>
    <xf numFmtId="179" fontId="69" fillId="33" borderId="18" xfId="60" applyNumberFormat="1" applyFont="1" applyFill="1" applyBorder="1" applyAlignment="1">
      <alignment horizontal="center" vertical="center" wrapText="1"/>
    </xf>
    <xf numFmtId="179" fontId="71" fillId="33" borderId="19" xfId="0" applyNumberFormat="1" applyFont="1" applyFill="1" applyBorder="1" applyAlignment="1">
      <alignment horizontal="center" vertical="center" wrapText="1"/>
    </xf>
    <xf numFmtId="179" fontId="69" fillId="33" borderId="18" xfId="60" applyFont="1" applyFill="1" applyBorder="1" applyAlignment="1" applyProtection="1">
      <alignment vertical="center" wrapText="1"/>
      <protection locked="0"/>
    </xf>
    <xf numFmtId="0" fontId="71" fillId="33" borderId="19" xfId="0" applyFont="1" applyFill="1" applyBorder="1" applyAlignment="1">
      <alignment vertical="center" wrapText="1"/>
    </xf>
    <xf numFmtId="0" fontId="4" fillId="33" borderId="0" xfId="0" applyNumberFormat="1" applyFont="1" applyFill="1" applyAlignment="1">
      <alignment horizontal="left"/>
    </xf>
    <xf numFmtId="0" fontId="6" fillId="33" borderId="18" xfId="0" applyNumberFormat="1" applyFont="1" applyFill="1" applyBorder="1" applyAlignment="1">
      <alignment horizontal="center" wrapText="1"/>
    </xf>
    <xf numFmtId="0" fontId="6" fillId="33" borderId="19" xfId="0" applyNumberFormat="1" applyFont="1" applyFill="1" applyBorder="1" applyAlignment="1">
      <alignment horizontal="center" wrapText="1"/>
    </xf>
    <xf numFmtId="0" fontId="6" fillId="33" borderId="17" xfId="0" applyNumberFormat="1" applyFont="1" applyFill="1" applyBorder="1" applyAlignment="1">
      <alignment horizontal="left" vertical="center" wrapText="1"/>
    </xf>
    <xf numFmtId="0" fontId="6" fillId="33" borderId="16" xfId="0" applyNumberFormat="1" applyFont="1" applyFill="1" applyBorder="1" applyAlignment="1">
      <alignment horizontal="left" vertical="center" wrapText="1"/>
    </xf>
    <xf numFmtId="0" fontId="6" fillId="33" borderId="15" xfId="0" applyNumberFormat="1" applyFont="1" applyFill="1" applyBorder="1" applyAlignment="1">
      <alignment horizontal="left" vertical="center" wrapText="1"/>
    </xf>
    <xf numFmtId="0" fontId="6" fillId="33" borderId="17" xfId="0" applyNumberFormat="1" applyFont="1" applyFill="1" applyBorder="1" applyAlignment="1">
      <alignment horizontal="left"/>
    </xf>
    <xf numFmtId="0" fontId="6" fillId="33" borderId="16" xfId="0" applyNumberFormat="1" applyFont="1" applyFill="1" applyBorder="1" applyAlignment="1">
      <alignment horizontal="left"/>
    </xf>
    <xf numFmtId="0" fontId="6" fillId="33" borderId="15" xfId="0" applyNumberFormat="1" applyFont="1" applyFill="1" applyBorder="1" applyAlignment="1">
      <alignment horizontal="left"/>
    </xf>
    <xf numFmtId="0" fontId="3" fillId="33" borderId="17" xfId="0" applyNumberFormat="1" applyFont="1" applyFill="1" applyBorder="1" applyAlignment="1">
      <alignment horizontal="left" wrapText="1"/>
    </xf>
    <xf numFmtId="0" fontId="3" fillId="33" borderId="16" xfId="0" applyNumberFormat="1" applyFont="1" applyFill="1" applyBorder="1" applyAlignment="1">
      <alignment horizontal="left" wrapText="1"/>
    </xf>
    <xf numFmtId="0" fontId="3" fillId="33" borderId="15" xfId="0" applyNumberFormat="1" applyFont="1" applyFill="1" applyBorder="1" applyAlignment="1">
      <alignment horizontal="left" wrapText="1"/>
    </xf>
    <xf numFmtId="0" fontId="68" fillId="33" borderId="17" xfId="0" applyNumberFormat="1" applyFont="1" applyFill="1" applyBorder="1" applyAlignment="1">
      <alignment horizontal="left" vertical="center" wrapText="1"/>
    </xf>
    <xf numFmtId="0" fontId="68" fillId="33" borderId="16" xfId="0" applyNumberFormat="1" applyFont="1" applyFill="1" applyBorder="1" applyAlignment="1">
      <alignment horizontal="left" vertical="center" wrapText="1"/>
    </xf>
    <xf numFmtId="0" fontId="68" fillId="33" borderId="15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left"/>
    </xf>
    <xf numFmtId="0" fontId="3" fillId="33" borderId="10" xfId="0" applyNumberFormat="1" applyFont="1" applyFill="1" applyBorder="1" applyAlignment="1">
      <alignment horizontal="left"/>
    </xf>
    <xf numFmtId="0" fontId="6" fillId="34" borderId="17" xfId="0" applyNumberFormat="1" applyFont="1" applyFill="1" applyBorder="1" applyAlignment="1">
      <alignment horizontal="left" vertical="center" wrapText="1"/>
    </xf>
    <xf numFmtId="0" fontId="6" fillId="34" borderId="16" xfId="0" applyNumberFormat="1" applyFont="1" applyFill="1" applyBorder="1" applyAlignment="1">
      <alignment horizontal="left" vertical="center" wrapText="1"/>
    </xf>
    <xf numFmtId="0" fontId="6" fillId="34" borderId="15" xfId="0" applyNumberFormat="1" applyFont="1" applyFill="1" applyBorder="1" applyAlignment="1">
      <alignment horizontal="left" vertical="center" wrapText="1"/>
    </xf>
    <xf numFmtId="0" fontId="6" fillId="33" borderId="17" xfId="0" applyNumberFormat="1" applyFont="1" applyFill="1" applyBorder="1" applyAlignment="1">
      <alignment horizontal="center" vertical="center" wrapText="1"/>
    </xf>
    <xf numFmtId="0" fontId="6" fillId="33" borderId="16" xfId="0" applyNumberFormat="1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6" fillId="33" borderId="18" xfId="0" applyNumberFormat="1" applyFont="1" applyFill="1" applyBorder="1" applyAlignment="1">
      <alignment horizontal="center" vertical="center" wrapText="1"/>
    </xf>
    <xf numFmtId="0" fontId="6" fillId="33" borderId="19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left"/>
    </xf>
    <xf numFmtId="0" fontId="3" fillId="33" borderId="16" xfId="0" applyNumberFormat="1" applyFont="1" applyFill="1" applyBorder="1" applyAlignment="1">
      <alignment horizontal="left"/>
    </xf>
    <xf numFmtId="0" fontId="3" fillId="33" borderId="15" xfId="0" applyNumberFormat="1" applyFont="1" applyFill="1" applyBorder="1" applyAlignment="1">
      <alignment horizontal="left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6" fillId="34" borderId="17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16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15" xfId="0" applyNumberFormat="1" applyFont="1" applyFill="1" applyBorder="1" applyAlignment="1" applyProtection="1">
      <alignment horizontal="left" vertical="center" wrapText="1"/>
      <protection locked="0"/>
    </xf>
    <xf numFmtId="0" fontId="65" fillId="0" borderId="0" xfId="0" applyNumberFormat="1" applyFont="1" applyFill="1" applyAlignment="1">
      <alignment horizontal="left"/>
    </xf>
    <xf numFmtId="0" fontId="74" fillId="0" borderId="22" xfId="0" applyNumberFormat="1" applyFont="1" applyFill="1" applyBorder="1" applyAlignment="1">
      <alignment horizontal="center" vertical="center" wrapText="1"/>
    </xf>
    <xf numFmtId="0" fontId="74" fillId="0" borderId="10" xfId="0" applyNumberFormat="1" applyFont="1" applyFill="1" applyBorder="1" applyAlignment="1">
      <alignment horizontal="center" wrapText="1"/>
    </xf>
    <xf numFmtId="0" fontId="74" fillId="0" borderId="20" xfId="0" applyNumberFormat="1" applyFont="1" applyFill="1" applyBorder="1" applyAlignment="1">
      <alignment horizontal="center" vertical="center"/>
    </xf>
    <xf numFmtId="0" fontId="74" fillId="0" borderId="12" xfId="0" applyNumberFormat="1" applyFont="1" applyFill="1" applyBorder="1" applyAlignment="1">
      <alignment horizontal="center" vertical="center"/>
    </xf>
    <xf numFmtId="0" fontId="74" fillId="0" borderId="13" xfId="0" applyNumberFormat="1" applyFont="1" applyFill="1" applyBorder="1" applyAlignment="1">
      <alignment horizontal="center" vertical="center"/>
    </xf>
    <xf numFmtId="0" fontId="74" fillId="0" borderId="21" xfId="0" applyNumberFormat="1" applyFont="1" applyFill="1" applyBorder="1" applyAlignment="1">
      <alignment horizontal="center" vertical="center"/>
    </xf>
    <xf numFmtId="0" fontId="74" fillId="0" borderId="22" xfId="0" applyNumberFormat="1" applyFont="1" applyFill="1" applyBorder="1" applyAlignment="1">
      <alignment horizontal="center" vertical="center"/>
    </xf>
    <xf numFmtId="0" fontId="74" fillId="0" borderId="14" xfId="0" applyNumberFormat="1" applyFont="1" applyFill="1" applyBorder="1" applyAlignment="1">
      <alignment horizontal="center" vertical="center"/>
    </xf>
    <xf numFmtId="0" fontId="74" fillId="0" borderId="10" xfId="0" applyNumberFormat="1" applyFont="1" applyFill="1" applyBorder="1" applyAlignment="1">
      <alignment horizontal="center"/>
    </xf>
    <xf numFmtId="0" fontId="74" fillId="0" borderId="17" xfId="0" applyNumberFormat="1" applyFont="1" applyFill="1" applyBorder="1" applyAlignment="1">
      <alignment horizontal="left" vertical="center" wrapText="1"/>
    </xf>
    <xf numFmtId="0" fontId="74" fillId="0" borderId="16" xfId="0" applyNumberFormat="1" applyFont="1" applyFill="1" applyBorder="1" applyAlignment="1">
      <alignment horizontal="left" vertical="center" wrapText="1"/>
    </xf>
    <xf numFmtId="0" fontId="74" fillId="0" borderId="15" xfId="0" applyNumberFormat="1" applyFont="1" applyFill="1" applyBorder="1" applyAlignment="1">
      <alignment horizontal="left" vertical="center" wrapText="1"/>
    </xf>
    <xf numFmtId="0" fontId="65" fillId="0" borderId="17" xfId="0" applyNumberFormat="1" applyFont="1" applyFill="1" applyBorder="1" applyAlignment="1">
      <alignment horizontal="left" vertical="center" wrapText="1"/>
    </xf>
    <xf numFmtId="0" fontId="65" fillId="0" borderId="16" xfId="0" applyNumberFormat="1" applyFont="1" applyFill="1" applyBorder="1" applyAlignment="1">
      <alignment horizontal="left" vertical="center" wrapText="1"/>
    </xf>
    <xf numFmtId="0" fontId="65" fillId="0" borderId="15" xfId="0" applyNumberFormat="1" applyFont="1" applyFill="1" applyBorder="1" applyAlignment="1">
      <alignment horizontal="left" vertical="center" wrapText="1"/>
    </xf>
    <xf numFmtId="0" fontId="65" fillId="0" borderId="10" xfId="0" applyNumberFormat="1" applyFont="1" applyFill="1" applyBorder="1" applyAlignment="1">
      <alignment horizontal="left" vertical="center" wrapText="1"/>
    </xf>
    <xf numFmtId="0" fontId="74" fillId="0" borderId="17" xfId="0" applyNumberFormat="1" applyFont="1" applyFill="1" applyBorder="1" applyAlignment="1">
      <alignment horizontal="left"/>
    </xf>
    <xf numFmtId="0" fontId="74" fillId="0" borderId="16" xfId="0" applyNumberFormat="1" applyFont="1" applyFill="1" applyBorder="1" applyAlignment="1">
      <alignment horizontal="left"/>
    </xf>
    <xf numFmtId="0" fontId="74" fillId="0" borderId="15" xfId="0" applyNumberFormat="1" applyFont="1" applyFill="1" applyBorder="1" applyAlignment="1">
      <alignment horizontal="left"/>
    </xf>
    <xf numFmtId="0" fontId="65" fillId="0" borderId="10" xfId="0" applyNumberFormat="1" applyFont="1" applyFill="1" applyBorder="1" applyAlignment="1">
      <alignment horizontal="left"/>
    </xf>
    <xf numFmtId="0" fontId="74" fillId="0" borderId="10" xfId="0" applyNumberFormat="1" applyFont="1" applyFill="1" applyBorder="1" applyAlignment="1">
      <alignment horizontal="left"/>
    </xf>
    <xf numFmtId="0" fontId="65" fillId="0" borderId="17" xfId="0" applyNumberFormat="1" applyFont="1" applyFill="1" applyBorder="1" applyAlignment="1">
      <alignment horizontal="left"/>
    </xf>
    <xf numFmtId="0" fontId="65" fillId="0" borderId="16" xfId="0" applyNumberFormat="1" applyFont="1" applyFill="1" applyBorder="1" applyAlignment="1">
      <alignment horizontal="left"/>
    </xf>
    <xf numFmtId="0" fontId="65" fillId="0" borderId="15" xfId="0" applyNumberFormat="1" applyFont="1" applyFill="1" applyBorder="1" applyAlignment="1">
      <alignment horizontal="left"/>
    </xf>
    <xf numFmtId="0" fontId="0" fillId="0" borderId="16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5" fillId="33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2"/>
  <sheetViews>
    <sheetView view="pageBreakPreview" zoomScale="50" zoomScaleNormal="85" zoomScaleSheetLayoutView="50" workbookViewId="0" topLeftCell="A10">
      <selection activeCell="T53" sqref="T53"/>
    </sheetView>
  </sheetViews>
  <sheetFormatPr defaultColWidth="9.140625" defaultRowHeight="12.75"/>
  <cols>
    <col min="1" max="1" width="9.00390625" style="7" customWidth="1"/>
    <col min="2" max="2" width="9.140625" style="7" customWidth="1"/>
    <col min="3" max="3" width="21.140625" style="7" customWidth="1"/>
    <col min="4" max="4" width="64.00390625" style="7" customWidth="1"/>
    <col min="5" max="5" width="14.421875" style="7" hidden="1" customWidth="1"/>
    <col min="6" max="6" width="28.7109375" style="7" customWidth="1"/>
    <col min="7" max="7" width="30.8515625" style="37" customWidth="1"/>
    <col min="8" max="8" width="0.2890625" style="7" hidden="1" customWidth="1"/>
    <col min="9" max="9" width="28.28125" style="7" customWidth="1"/>
    <col min="10" max="10" width="30.7109375" style="37" customWidth="1"/>
    <col min="11" max="11" width="9.8515625" style="7" hidden="1" customWidth="1"/>
    <col min="12" max="12" width="25.00390625" style="7" customWidth="1"/>
    <col min="13" max="13" width="27.8515625" style="37" customWidth="1"/>
    <col min="14" max="14" width="9.8515625" style="7" hidden="1" customWidth="1"/>
    <col min="15" max="15" width="25.57421875" style="7" customWidth="1"/>
    <col min="16" max="16" width="29.8515625" style="37" customWidth="1"/>
    <col min="17" max="17" width="32.140625" style="7" customWidth="1"/>
    <col min="18" max="18" width="32.8515625" style="37" customWidth="1"/>
    <col min="19" max="19" width="18.00390625" style="7" customWidth="1"/>
    <col min="20" max="20" width="24.57421875" style="7" bestFit="1" customWidth="1"/>
    <col min="21" max="21" width="20.8515625" style="7" customWidth="1"/>
    <col min="22" max="16384" width="9.140625" style="7" customWidth="1"/>
  </cols>
  <sheetData>
    <row r="1" spans="1:22" ht="26.25">
      <c r="A1" s="4"/>
      <c r="B1" s="4"/>
      <c r="C1" s="4"/>
      <c r="D1" s="4"/>
      <c r="E1" s="4"/>
      <c r="F1" s="4"/>
      <c r="G1" s="72"/>
      <c r="H1" s="4"/>
      <c r="I1" s="4"/>
      <c r="J1" s="72"/>
      <c r="K1" s="4"/>
      <c r="L1" s="4"/>
      <c r="M1" s="72"/>
      <c r="N1" s="165"/>
      <c r="O1" s="165"/>
      <c r="P1" s="185"/>
      <c r="Q1" s="316" t="s">
        <v>100</v>
      </c>
      <c r="R1" s="316"/>
      <c r="T1" s="9"/>
      <c r="U1" s="9"/>
      <c r="V1" s="9"/>
    </row>
    <row r="2" spans="1:22" ht="18" customHeight="1">
      <c r="A2" s="4"/>
      <c r="B2" s="4"/>
      <c r="C2" s="4"/>
      <c r="D2" s="4"/>
      <c r="E2" s="4"/>
      <c r="F2" s="4"/>
      <c r="G2" s="72"/>
      <c r="H2" s="4"/>
      <c r="I2" s="4"/>
      <c r="J2" s="72"/>
      <c r="K2" s="4"/>
      <c r="L2" s="4"/>
      <c r="M2" s="72"/>
      <c r="N2" s="165"/>
      <c r="O2" s="165"/>
      <c r="P2" s="186"/>
      <c r="Q2" s="316" t="s">
        <v>31</v>
      </c>
      <c r="R2" s="316"/>
      <c r="T2" s="9"/>
      <c r="U2" s="9"/>
      <c r="V2" s="9"/>
    </row>
    <row r="3" spans="1:22" ht="18" customHeight="1">
      <c r="A3" s="4"/>
      <c r="B3" s="4"/>
      <c r="C3" s="4"/>
      <c r="D3" s="4"/>
      <c r="E3" s="4"/>
      <c r="F3" s="4"/>
      <c r="G3" s="72"/>
      <c r="H3" s="4"/>
      <c r="I3" s="4"/>
      <c r="J3" s="72"/>
      <c r="K3" s="4"/>
      <c r="L3" s="4"/>
      <c r="M3" s="72"/>
      <c r="N3" s="313"/>
      <c r="O3" s="313"/>
      <c r="P3" s="312"/>
      <c r="Q3" s="316" t="s">
        <v>153</v>
      </c>
      <c r="R3" s="316"/>
      <c r="T3" s="9"/>
      <c r="U3" s="9"/>
      <c r="V3" s="9"/>
    </row>
    <row r="4" spans="1:22" ht="18" customHeight="1">
      <c r="A4" s="4"/>
      <c r="B4" s="4"/>
      <c r="C4" s="4"/>
      <c r="D4" s="4"/>
      <c r="E4" s="4"/>
      <c r="F4" s="4"/>
      <c r="G4" s="72"/>
      <c r="H4" s="4"/>
      <c r="I4" s="4"/>
      <c r="J4" s="72"/>
      <c r="K4" s="4"/>
      <c r="L4" s="4"/>
      <c r="M4" s="72"/>
      <c r="N4" s="313"/>
      <c r="O4" s="313"/>
      <c r="P4" s="312"/>
      <c r="Q4" s="316" t="s">
        <v>155</v>
      </c>
      <c r="R4" s="316"/>
      <c r="T4" s="9"/>
      <c r="U4" s="9"/>
      <c r="V4" s="9"/>
    </row>
    <row r="5" spans="1:22" ht="24" customHeight="1">
      <c r="A5" s="4"/>
      <c r="B5" s="4"/>
      <c r="C5" s="4"/>
      <c r="D5" s="4"/>
      <c r="E5" s="4"/>
      <c r="F5" s="4"/>
      <c r="G5" s="72"/>
      <c r="H5" s="4"/>
      <c r="I5" s="4"/>
      <c r="J5" s="72"/>
      <c r="K5" s="4"/>
      <c r="L5" s="4"/>
      <c r="M5" s="72"/>
      <c r="N5" s="313"/>
      <c r="O5" s="313"/>
      <c r="P5" s="312"/>
      <c r="Q5" s="316" t="s">
        <v>156</v>
      </c>
      <c r="R5" s="316"/>
      <c r="T5" s="9"/>
      <c r="U5" s="9"/>
      <c r="V5" s="9"/>
    </row>
    <row r="6" spans="1:22" ht="22.5" customHeight="1">
      <c r="A6" s="4"/>
      <c r="B6" s="4"/>
      <c r="C6" s="4"/>
      <c r="D6" s="4"/>
      <c r="E6" s="4"/>
      <c r="F6" s="4"/>
      <c r="G6" s="72"/>
      <c r="H6" s="4"/>
      <c r="I6" s="4"/>
      <c r="J6" s="72"/>
      <c r="K6" s="4"/>
      <c r="L6" s="4"/>
      <c r="M6" s="72"/>
      <c r="N6" s="165"/>
      <c r="O6" s="165"/>
      <c r="P6" s="186"/>
      <c r="Q6" s="317" t="s">
        <v>154</v>
      </c>
      <c r="R6" s="317"/>
      <c r="T6" s="9"/>
      <c r="U6" s="9"/>
      <c r="V6" s="9"/>
    </row>
    <row r="7" spans="1:22" ht="18" customHeight="1">
      <c r="A7" s="4"/>
      <c r="B7" s="4"/>
      <c r="C7" s="4"/>
      <c r="D7" s="4"/>
      <c r="E7" s="4"/>
      <c r="F7" s="4"/>
      <c r="G7" s="72"/>
      <c r="H7" s="4"/>
      <c r="I7" s="4"/>
      <c r="J7" s="72"/>
      <c r="K7" s="4"/>
      <c r="L7" s="4"/>
      <c r="M7" s="72"/>
      <c r="N7" s="165"/>
      <c r="O7" s="165"/>
      <c r="P7" s="316"/>
      <c r="Q7" s="316"/>
      <c r="R7" s="316"/>
      <c r="T7" s="9"/>
      <c r="U7" s="9"/>
      <c r="V7" s="9"/>
    </row>
    <row r="8" spans="1:22" ht="26.25" customHeight="1" hidden="1">
      <c r="A8" s="4"/>
      <c r="B8" s="4"/>
      <c r="C8" s="4"/>
      <c r="D8" s="4"/>
      <c r="E8" s="4"/>
      <c r="F8" s="4"/>
      <c r="G8" s="72"/>
      <c r="H8" s="4"/>
      <c r="I8" s="4"/>
      <c r="J8" s="72"/>
      <c r="K8" s="4"/>
      <c r="L8" s="4"/>
      <c r="M8" s="72"/>
      <c r="N8" s="165"/>
      <c r="O8" s="165"/>
      <c r="P8" s="187"/>
      <c r="Q8" s="188"/>
      <c r="R8" s="187"/>
      <c r="T8" s="9"/>
      <c r="U8" s="9"/>
      <c r="V8" s="9"/>
    </row>
    <row r="9" spans="1:22" ht="63" customHeight="1">
      <c r="A9" s="458" t="s">
        <v>101</v>
      </c>
      <c r="B9" s="459"/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59"/>
      <c r="N9" s="459"/>
      <c r="O9" s="459"/>
      <c r="P9" s="459"/>
      <c r="Q9" s="459"/>
      <c r="R9" s="459"/>
      <c r="T9" s="9"/>
      <c r="U9" s="9"/>
      <c r="V9" s="9"/>
    </row>
    <row r="10" spans="1:22" ht="22.5" customHeight="1">
      <c r="A10" s="426" t="s">
        <v>102</v>
      </c>
      <c r="B10" s="426"/>
      <c r="C10" s="426"/>
      <c r="D10" s="426"/>
      <c r="E10" s="426"/>
      <c r="F10" s="426"/>
      <c r="G10" s="426"/>
      <c r="H10" s="426"/>
      <c r="I10" s="426"/>
      <c r="J10" s="426"/>
      <c r="K10" s="426"/>
      <c r="L10" s="426"/>
      <c r="M10" s="426"/>
      <c r="N10" s="426"/>
      <c r="O10" s="426"/>
      <c r="P10" s="426"/>
      <c r="Q10" s="426"/>
      <c r="R10" s="426"/>
      <c r="T10" s="9"/>
      <c r="U10" s="9"/>
      <c r="V10" s="9"/>
    </row>
    <row r="11" spans="1:22" ht="30.75" customHeight="1">
      <c r="A11" s="427" t="s">
        <v>15</v>
      </c>
      <c r="B11" s="431" t="s">
        <v>0</v>
      </c>
      <c r="C11" s="432"/>
      <c r="D11" s="433"/>
      <c r="E11" s="396" t="s">
        <v>1</v>
      </c>
      <c r="F11" s="397"/>
      <c r="G11" s="398"/>
      <c r="H11" s="396" t="s">
        <v>3</v>
      </c>
      <c r="I11" s="397"/>
      <c r="J11" s="398"/>
      <c r="K11" s="396" t="s">
        <v>4</v>
      </c>
      <c r="L11" s="397"/>
      <c r="M11" s="398"/>
      <c r="N11" s="396" t="s">
        <v>6</v>
      </c>
      <c r="O11" s="397"/>
      <c r="P11" s="398"/>
      <c r="Q11" s="396" t="s">
        <v>7</v>
      </c>
      <c r="R11" s="398"/>
      <c r="U11" s="9"/>
      <c r="V11" s="9"/>
    </row>
    <row r="12" spans="1:22" ht="25.5" customHeight="1">
      <c r="A12" s="428"/>
      <c r="B12" s="434"/>
      <c r="C12" s="435"/>
      <c r="D12" s="436"/>
      <c r="E12" s="189"/>
      <c r="F12" s="189" t="s">
        <v>2</v>
      </c>
      <c r="G12" s="190" t="s">
        <v>5</v>
      </c>
      <c r="H12" s="189"/>
      <c r="I12" s="191" t="s">
        <v>2</v>
      </c>
      <c r="J12" s="190" t="s">
        <v>5</v>
      </c>
      <c r="K12" s="189"/>
      <c r="L12" s="189" t="s">
        <v>2</v>
      </c>
      <c r="M12" s="190" t="s">
        <v>5</v>
      </c>
      <c r="N12" s="189" t="s">
        <v>2</v>
      </c>
      <c r="O12" s="189" t="s">
        <v>2</v>
      </c>
      <c r="P12" s="190" t="s">
        <v>5</v>
      </c>
      <c r="Q12" s="189" t="s">
        <v>2</v>
      </c>
      <c r="R12" s="190" t="s">
        <v>5</v>
      </c>
      <c r="U12" s="9"/>
      <c r="V12" s="9"/>
    </row>
    <row r="13" spans="1:22" ht="30" customHeight="1">
      <c r="A13" s="168">
        <v>1</v>
      </c>
      <c r="B13" s="367" t="s">
        <v>41</v>
      </c>
      <c r="C13" s="368"/>
      <c r="D13" s="369"/>
      <c r="E13" s="169"/>
      <c r="F13" s="192">
        <f>F14+F15+F16+F17+F18+F19</f>
        <v>1767.53</v>
      </c>
      <c r="G13" s="193">
        <f aca="true" t="shared" si="0" ref="G13:Q13">G14+G15+G16+G17+G18+G19</f>
        <v>14361923.6126</v>
      </c>
      <c r="H13" s="181">
        <f t="shared" si="0"/>
        <v>1508.1</v>
      </c>
      <c r="I13" s="180">
        <f t="shared" si="0"/>
        <v>841.6700000000001</v>
      </c>
      <c r="J13" s="193">
        <f>J14+J15+J16+J17+J18+J19</f>
        <v>6838922.2513999995</v>
      </c>
      <c r="K13" s="181">
        <f t="shared" si="0"/>
        <v>453.7</v>
      </c>
      <c r="L13" s="180">
        <f t="shared" si="0"/>
        <v>339</v>
      </c>
      <c r="M13" s="193">
        <f>M14+M15+M16+M17+M18+M19</f>
        <v>2754517.38</v>
      </c>
      <c r="N13" s="181">
        <f t="shared" si="0"/>
        <v>3033.1</v>
      </c>
      <c r="O13" s="180">
        <f t="shared" si="0"/>
        <v>1124.82</v>
      </c>
      <c r="P13" s="194">
        <f>P15+P14+P16+P17+P18+P19</f>
        <v>9139634.924400002</v>
      </c>
      <c r="Q13" s="181">
        <f t="shared" si="0"/>
        <v>4073.02</v>
      </c>
      <c r="R13" s="193">
        <f>R14+R15+R16+R17+R18+R19</f>
        <v>33094998.168399997</v>
      </c>
      <c r="S13" s="47"/>
      <c r="T13" s="10"/>
      <c r="U13" s="8"/>
      <c r="V13" s="9"/>
    </row>
    <row r="14" spans="1:21" ht="29.25" customHeight="1">
      <c r="A14" s="168"/>
      <c r="B14" s="364" t="s">
        <v>34</v>
      </c>
      <c r="C14" s="365"/>
      <c r="D14" s="366"/>
      <c r="E14" s="169">
        <v>968.6</v>
      </c>
      <c r="F14" s="170">
        <v>400</v>
      </c>
      <c r="G14" s="171">
        <f>F14*F51</f>
        <v>3250168</v>
      </c>
      <c r="H14" s="172">
        <v>347.1</v>
      </c>
      <c r="I14" s="173">
        <v>140</v>
      </c>
      <c r="J14" s="171">
        <f>I14*F51</f>
        <v>1137558.8</v>
      </c>
      <c r="K14" s="172">
        <v>138.9</v>
      </c>
      <c r="L14" s="173">
        <v>40</v>
      </c>
      <c r="M14" s="171">
        <f>L14*G51</f>
        <v>325016.8</v>
      </c>
      <c r="N14" s="172">
        <v>879.1</v>
      </c>
      <c r="O14" s="173">
        <v>160</v>
      </c>
      <c r="P14" s="171">
        <f>O14*G51</f>
        <v>1300067.2</v>
      </c>
      <c r="Q14" s="172">
        <f aca="true" t="shared" si="1" ref="Q14:R22">F14+I14+L14+O14</f>
        <v>740</v>
      </c>
      <c r="R14" s="172">
        <f t="shared" si="1"/>
        <v>6012810.8</v>
      </c>
      <c r="S14" s="47"/>
      <c r="T14" s="10"/>
      <c r="U14" s="10"/>
    </row>
    <row r="15" spans="1:21" ht="25.5" customHeight="1">
      <c r="A15" s="168"/>
      <c r="B15" s="364" t="s">
        <v>35</v>
      </c>
      <c r="C15" s="365"/>
      <c r="D15" s="366"/>
      <c r="E15" s="169">
        <v>275.5</v>
      </c>
      <c r="F15" s="170">
        <v>169.53</v>
      </c>
      <c r="G15" s="251">
        <f>F15*F51</f>
        <v>1377502.4526</v>
      </c>
      <c r="H15" s="172">
        <v>101.3</v>
      </c>
      <c r="I15" s="173">
        <v>89.67</v>
      </c>
      <c r="J15" s="171">
        <f>I15*F51</f>
        <v>728606.4114</v>
      </c>
      <c r="K15" s="172">
        <v>40.3</v>
      </c>
      <c r="L15" s="173">
        <v>16</v>
      </c>
      <c r="M15" s="171">
        <f>L15*G51</f>
        <v>130006.72</v>
      </c>
      <c r="N15" s="172">
        <v>245.5</v>
      </c>
      <c r="O15" s="173">
        <v>146.82</v>
      </c>
      <c r="P15" s="171">
        <f>O15*G51</f>
        <v>1192974.1644</v>
      </c>
      <c r="Q15" s="172">
        <f t="shared" si="1"/>
        <v>422.02</v>
      </c>
      <c r="R15" s="172">
        <f t="shared" si="1"/>
        <v>3429089.7484</v>
      </c>
      <c r="S15" s="47"/>
      <c r="T15" s="10"/>
      <c r="U15" s="10"/>
    </row>
    <row r="16" spans="1:21" ht="27.75" customHeight="1">
      <c r="A16" s="168"/>
      <c r="B16" s="364" t="s">
        <v>36</v>
      </c>
      <c r="C16" s="365"/>
      <c r="D16" s="366"/>
      <c r="E16" s="169">
        <v>1020.1</v>
      </c>
      <c r="F16" s="170">
        <v>330</v>
      </c>
      <c r="G16" s="171">
        <f>F16*F51</f>
        <v>2681388.6</v>
      </c>
      <c r="H16" s="172">
        <v>343</v>
      </c>
      <c r="I16" s="173">
        <v>330</v>
      </c>
      <c r="J16" s="171">
        <f>I16*F51</f>
        <v>2681388.6</v>
      </c>
      <c r="K16" s="172">
        <v>122.2</v>
      </c>
      <c r="L16" s="173">
        <v>200</v>
      </c>
      <c r="M16" s="171">
        <f>L16*G51</f>
        <v>1625084</v>
      </c>
      <c r="N16" s="172">
        <v>920.9</v>
      </c>
      <c r="O16" s="173">
        <v>235</v>
      </c>
      <c r="P16" s="171">
        <f>O16*G51</f>
        <v>1909473.7</v>
      </c>
      <c r="Q16" s="172">
        <f t="shared" si="1"/>
        <v>1095</v>
      </c>
      <c r="R16" s="172">
        <f>G16+J16+M16+P16</f>
        <v>8897334.9</v>
      </c>
      <c r="S16" s="47"/>
      <c r="T16" s="10"/>
      <c r="U16" s="10"/>
    </row>
    <row r="17" spans="1:21" ht="27.75" customHeight="1">
      <c r="A17" s="174"/>
      <c r="B17" s="364" t="s">
        <v>37</v>
      </c>
      <c r="C17" s="365"/>
      <c r="D17" s="366"/>
      <c r="E17" s="175">
        <v>186.3</v>
      </c>
      <c r="F17" s="170">
        <v>195</v>
      </c>
      <c r="G17" s="171">
        <f>F17*F51</f>
        <v>1584456.9</v>
      </c>
      <c r="H17" s="172">
        <v>55.3</v>
      </c>
      <c r="I17" s="173">
        <v>64</v>
      </c>
      <c r="J17" s="171">
        <f>I17*F51</f>
        <v>520026.88</v>
      </c>
      <c r="K17" s="172">
        <v>2.8</v>
      </c>
      <c r="L17" s="173">
        <v>20</v>
      </c>
      <c r="M17" s="171">
        <f>L17*G51</f>
        <v>162508.4</v>
      </c>
      <c r="N17" s="172">
        <v>158.5</v>
      </c>
      <c r="O17" s="173">
        <v>180</v>
      </c>
      <c r="P17" s="171">
        <f>O17*G51</f>
        <v>1462575.6</v>
      </c>
      <c r="Q17" s="172">
        <f t="shared" si="1"/>
        <v>459</v>
      </c>
      <c r="R17" s="172">
        <f>G17+J17+M17+P17</f>
        <v>3729567.78</v>
      </c>
      <c r="S17" s="47"/>
      <c r="T17" s="10"/>
      <c r="U17" s="10"/>
    </row>
    <row r="18" spans="1:21" ht="30" customHeight="1">
      <c r="A18" s="174"/>
      <c r="B18" s="364" t="s">
        <v>38</v>
      </c>
      <c r="C18" s="365"/>
      <c r="D18" s="366"/>
      <c r="E18" s="175">
        <v>619</v>
      </c>
      <c r="F18" s="170">
        <v>417</v>
      </c>
      <c r="G18" s="171">
        <f>F18*F51</f>
        <v>3388300.14</v>
      </c>
      <c r="H18" s="172">
        <v>532.4</v>
      </c>
      <c r="I18" s="173">
        <v>125</v>
      </c>
      <c r="J18" s="171">
        <f>I18*F51</f>
        <v>1015677.5</v>
      </c>
      <c r="K18" s="172">
        <v>142.3</v>
      </c>
      <c r="L18" s="173">
        <v>40</v>
      </c>
      <c r="M18" s="171">
        <f>L18*G51</f>
        <v>325016.8</v>
      </c>
      <c r="N18" s="172">
        <v>646.5</v>
      </c>
      <c r="O18" s="173">
        <v>242</v>
      </c>
      <c r="P18" s="171">
        <f>O18*G51</f>
        <v>1966351.6400000001</v>
      </c>
      <c r="Q18" s="172">
        <f t="shared" si="1"/>
        <v>824</v>
      </c>
      <c r="R18" s="172">
        <f t="shared" si="1"/>
        <v>6695346.08</v>
      </c>
      <c r="S18" s="47"/>
      <c r="T18" s="10"/>
      <c r="U18" s="10"/>
    </row>
    <row r="19" spans="1:21" ht="52.5" customHeight="1">
      <c r="A19" s="174"/>
      <c r="B19" s="364" t="s">
        <v>39</v>
      </c>
      <c r="C19" s="365"/>
      <c r="D19" s="366"/>
      <c r="E19" s="175">
        <v>277.52</v>
      </c>
      <c r="F19" s="252">
        <v>256</v>
      </c>
      <c r="G19" s="171">
        <f>F19*F51</f>
        <v>2080107.52</v>
      </c>
      <c r="H19" s="172">
        <v>129</v>
      </c>
      <c r="I19" s="253">
        <v>93</v>
      </c>
      <c r="J19" s="171">
        <f>I19*F51</f>
        <v>755664.06</v>
      </c>
      <c r="K19" s="172">
        <v>7.2</v>
      </c>
      <c r="L19" s="253">
        <v>23</v>
      </c>
      <c r="M19" s="171">
        <f>L19*G51</f>
        <v>186884.66</v>
      </c>
      <c r="N19" s="172">
        <v>182.6</v>
      </c>
      <c r="O19" s="253">
        <v>161</v>
      </c>
      <c r="P19" s="171">
        <f>O19*G51</f>
        <v>1308192.62</v>
      </c>
      <c r="Q19" s="172">
        <f>F19+I19+L19+O19</f>
        <v>533</v>
      </c>
      <c r="R19" s="172">
        <f t="shared" si="1"/>
        <v>4330848.86</v>
      </c>
      <c r="S19" s="254"/>
      <c r="T19" s="10"/>
      <c r="U19" s="10"/>
    </row>
    <row r="20" spans="1:21" ht="30.75" customHeight="1">
      <c r="A20" s="168">
        <v>2</v>
      </c>
      <c r="B20" s="367" t="s">
        <v>42</v>
      </c>
      <c r="C20" s="368"/>
      <c r="D20" s="369"/>
      <c r="E20" s="175"/>
      <c r="F20" s="195">
        <f>SUM(F21:F24)</f>
        <v>267.69000000000005</v>
      </c>
      <c r="G20" s="181">
        <f>SUM(G21:G24)</f>
        <v>2175093.6798</v>
      </c>
      <c r="H20" s="181">
        <f>SUM(H21:H22)</f>
        <v>0</v>
      </c>
      <c r="I20" s="196">
        <f aca="true" t="shared" si="2" ref="I20:R20">SUM(I21:I24)</f>
        <v>110.69</v>
      </c>
      <c r="J20" s="181">
        <f t="shared" si="2"/>
        <v>899402.7398</v>
      </c>
      <c r="K20" s="181">
        <f t="shared" si="2"/>
        <v>0</v>
      </c>
      <c r="L20" s="196">
        <f t="shared" si="2"/>
        <v>45.69</v>
      </c>
      <c r="M20" s="181">
        <f t="shared" si="2"/>
        <v>371250.43980000005</v>
      </c>
      <c r="N20" s="181">
        <f t="shared" si="2"/>
        <v>0</v>
      </c>
      <c r="O20" s="196">
        <f t="shared" si="2"/>
        <v>175.69</v>
      </c>
      <c r="P20" s="183">
        <f t="shared" si="2"/>
        <v>1427555.0398</v>
      </c>
      <c r="Q20" s="197">
        <f t="shared" si="2"/>
        <v>599.76</v>
      </c>
      <c r="R20" s="181">
        <f t="shared" si="2"/>
        <v>4873301.899200001</v>
      </c>
      <c r="S20" s="47"/>
      <c r="T20" s="10"/>
      <c r="U20" s="10"/>
    </row>
    <row r="21" spans="1:21" ht="30.75" customHeight="1">
      <c r="A21" s="168"/>
      <c r="B21" s="364" t="s">
        <v>92</v>
      </c>
      <c r="C21" s="365"/>
      <c r="D21" s="366"/>
      <c r="E21" s="175"/>
      <c r="F21" s="176">
        <v>139</v>
      </c>
      <c r="G21" s="172">
        <f>F21*F51</f>
        <v>1129433.3800000001</v>
      </c>
      <c r="H21" s="172"/>
      <c r="I21" s="177">
        <v>47</v>
      </c>
      <c r="J21" s="172">
        <f>I21*F51</f>
        <v>381894.74</v>
      </c>
      <c r="K21" s="172"/>
      <c r="L21" s="177">
        <v>9</v>
      </c>
      <c r="M21" s="172">
        <f>L21*G51</f>
        <v>73128.78</v>
      </c>
      <c r="N21" s="172"/>
      <c r="O21" s="177">
        <v>85</v>
      </c>
      <c r="P21" s="171">
        <f>O21*G51</f>
        <v>690660.7</v>
      </c>
      <c r="Q21" s="178">
        <f t="shared" si="1"/>
        <v>280</v>
      </c>
      <c r="R21" s="172">
        <f t="shared" si="1"/>
        <v>2275117.6</v>
      </c>
      <c r="S21" s="47"/>
      <c r="T21" s="10"/>
      <c r="U21" s="10"/>
    </row>
    <row r="22" spans="1:21" ht="30.75" customHeight="1">
      <c r="A22" s="168"/>
      <c r="B22" s="364" t="s">
        <v>93</v>
      </c>
      <c r="C22" s="365"/>
      <c r="D22" s="366"/>
      <c r="E22" s="175"/>
      <c r="F22" s="179">
        <v>16.67</v>
      </c>
      <c r="G22" s="172">
        <f>F22*F51</f>
        <v>135450.7514</v>
      </c>
      <c r="H22" s="172"/>
      <c r="I22" s="177">
        <v>16.67</v>
      </c>
      <c r="J22" s="171">
        <f>I22*F51</f>
        <v>135450.7514</v>
      </c>
      <c r="K22" s="172"/>
      <c r="L22" s="199">
        <v>16.67</v>
      </c>
      <c r="M22" s="172">
        <f>L22*G51</f>
        <v>135450.7514</v>
      </c>
      <c r="N22" s="172"/>
      <c r="O22" s="177">
        <v>16.67</v>
      </c>
      <c r="P22" s="171">
        <f>O22*G51</f>
        <v>135450.7514</v>
      </c>
      <c r="Q22" s="178">
        <f>F22+I22+L22+O22</f>
        <v>66.68</v>
      </c>
      <c r="R22" s="172">
        <f t="shared" si="1"/>
        <v>541803.0056</v>
      </c>
      <c r="S22" s="47"/>
      <c r="T22" s="10"/>
      <c r="U22" s="10"/>
    </row>
    <row r="23" spans="1:21" ht="24.75" customHeight="1">
      <c r="A23" s="168"/>
      <c r="B23" s="364" t="s">
        <v>95</v>
      </c>
      <c r="C23" s="365"/>
      <c r="D23" s="366"/>
      <c r="E23" s="175"/>
      <c r="F23" s="176">
        <v>17.02</v>
      </c>
      <c r="G23" s="172">
        <f>F23*F51</f>
        <v>138294.6484</v>
      </c>
      <c r="H23" s="172"/>
      <c r="I23" s="177">
        <v>17.02</v>
      </c>
      <c r="J23" s="171">
        <f>I23*F51</f>
        <v>138294.6484</v>
      </c>
      <c r="K23" s="172"/>
      <c r="L23" s="177">
        <v>17.02</v>
      </c>
      <c r="M23" s="172">
        <f>L23*G51</f>
        <v>138294.6484</v>
      </c>
      <c r="N23" s="172"/>
      <c r="O23" s="177">
        <v>17.02</v>
      </c>
      <c r="P23" s="171">
        <f>O23*G51</f>
        <v>138294.6484</v>
      </c>
      <c r="Q23" s="178">
        <f>F23+I23+L23+O23</f>
        <v>68.08</v>
      </c>
      <c r="R23" s="172">
        <f>G23+J23+M23+P23</f>
        <v>553178.5936</v>
      </c>
      <c r="S23" s="47"/>
      <c r="T23" s="10"/>
      <c r="U23" s="10"/>
    </row>
    <row r="24" spans="1:21" ht="23.25" customHeight="1">
      <c r="A24" s="168"/>
      <c r="B24" s="364" t="s">
        <v>94</v>
      </c>
      <c r="C24" s="365"/>
      <c r="D24" s="366"/>
      <c r="E24" s="175"/>
      <c r="F24" s="176">
        <v>95</v>
      </c>
      <c r="G24" s="172">
        <f>F24*F51</f>
        <v>771914.9</v>
      </c>
      <c r="H24" s="172"/>
      <c r="I24" s="177">
        <v>30</v>
      </c>
      <c r="J24" s="172">
        <f>I24*F51</f>
        <v>243762.6</v>
      </c>
      <c r="K24" s="172"/>
      <c r="L24" s="177">
        <v>3</v>
      </c>
      <c r="M24" s="172">
        <f>L24*G51</f>
        <v>24376.260000000002</v>
      </c>
      <c r="N24" s="172"/>
      <c r="O24" s="177">
        <v>57</v>
      </c>
      <c r="P24" s="171">
        <f>O24*G51</f>
        <v>463148.94</v>
      </c>
      <c r="Q24" s="178">
        <f>F24+I24+L24+O24</f>
        <v>185</v>
      </c>
      <c r="R24" s="172">
        <f>G24+J24+M24+P24</f>
        <v>1503202.7</v>
      </c>
      <c r="S24" s="47"/>
      <c r="T24" s="10"/>
      <c r="U24" s="10"/>
    </row>
    <row r="25" spans="1:21" ht="39" customHeight="1">
      <c r="A25" s="168">
        <v>3</v>
      </c>
      <c r="B25" s="367" t="s">
        <v>43</v>
      </c>
      <c r="C25" s="368"/>
      <c r="D25" s="369"/>
      <c r="E25" s="175"/>
      <c r="F25" s="192">
        <f>SUM(F26:F30)</f>
        <v>768.5</v>
      </c>
      <c r="G25" s="181">
        <f aca="true" t="shared" si="3" ref="G25:R25">SUM(G26:G30)</f>
        <v>6244385.27</v>
      </c>
      <c r="H25" s="181">
        <f t="shared" si="3"/>
        <v>0</v>
      </c>
      <c r="I25" s="180">
        <f t="shared" si="3"/>
        <v>780.5</v>
      </c>
      <c r="J25" s="181">
        <f t="shared" si="3"/>
        <v>6341890.31</v>
      </c>
      <c r="K25" s="181">
        <f t="shared" si="3"/>
        <v>0</v>
      </c>
      <c r="L25" s="180">
        <f t="shared" si="3"/>
        <v>1834.17</v>
      </c>
      <c r="M25" s="181">
        <f t="shared" si="3"/>
        <v>14903401.6014</v>
      </c>
      <c r="N25" s="181">
        <f t="shared" si="3"/>
        <v>0</v>
      </c>
      <c r="O25" s="180">
        <f t="shared" si="3"/>
        <v>1330</v>
      </c>
      <c r="P25" s="183">
        <f t="shared" si="3"/>
        <v>10806808.600000001</v>
      </c>
      <c r="Q25" s="181">
        <f t="shared" si="3"/>
        <v>4713.17</v>
      </c>
      <c r="R25" s="181">
        <f t="shared" si="3"/>
        <v>38296485.7814</v>
      </c>
      <c r="S25" s="47"/>
      <c r="T25" s="10"/>
      <c r="U25" s="10"/>
    </row>
    <row r="26" spans="1:21" ht="24.75" customHeight="1">
      <c r="A26" s="429"/>
      <c r="B26" s="402" t="s">
        <v>44</v>
      </c>
      <c r="C26" s="403"/>
      <c r="D26" s="404"/>
      <c r="E26" s="175"/>
      <c r="F26" s="391">
        <v>26.5</v>
      </c>
      <c r="G26" s="381">
        <f>F26*F51</f>
        <v>215323.63</v>
      </c>
      <c r="H26" s="172"/>
      <c r="I26" s="383">
        <v>22.5</v>
      </c>
      <c r="J26" s="381">
        <f>I26*F51</f>
        <v>182821.95</v>
      </c>
      <c r="K26" s="172"/>
      <c r="L26" s="383">
        <v>0.17</v>
      </c>
      <c r="M26" s="381">
        <f>L26*G51</f>
        <v>1381.3214</v>
      </c>
      <c r="N26" s="172"/>
      <c r="O26" s="383">
        <v>36</v>
      </c>
      <c r="P26" s="379">
        <f>O26*G51</f>
        <v>292515.12</v>
      </c>
      <c r="Q26" s="381">
        <f aca="true" t="shared" si="4" ref="Q26:R30">F26+I26+L26+O26</f>
        <v>85.17</v>
      </c>
      <c r="R26" s="381">
        <f>G26+J26+M26+P26</f>
        <v>692042.0214</v>
      </c>
      <c r="S26" s="47"/>
      <c r="T26" s="10"/>
      <c r="U26" s="10"/>
    </row>
    <row r="27" spans="1:21" ht="34.5" customHeight="1" hidden="1">
      <c r="A27" s="430"/>
      <c r="B27" s="405"/>
      <c r="C27" s="406"/>
      <c r="D27" s="407"/>
      <c r="E27" s="175"/>
      <c r="F27" s="392"/>
      <c r="G27" s="382"/>
      <c r="H27" s="172"/>
      <c r="I27" s="384"/>
      <c r="J27" s="382"/>
      <c r="K27" s="172"/>
      <c r="L27" s="384"/>
      <c r="M27" s="382"/>
      <c r="N27" s="172"/>
      <c r="O27" s="384"/>
      <c r="P27" s="380"/>
      <c r="Q27" s="382"/>
      <c r="R27" s="382"/>
      <c r="S27" s="47"/>
      <c r="T27" s="10"/>
      <c r="U27" s="10"/>
    </row>
    <row r="28" spans="1:21" ht="32.25" customHeight="1" hidden="1">
      <c r="A28" s="174"/>
      <c r="B28" s="364" t="s">
        <v>46</v>
      </c>
      <c r="C28" s="365"/>
      <c r="D28" s="366"/>
      <c r="E28" s="175"/>
      <c r="F28" s="170"/>
      <c r="G28" s="172">
        <f>F28*F51</f>
        <v>0</v>
      </c>
      <c r="H28" s="172"/>
      <c r="I28" s="173"/>
      <c r="J28" s="172">
        <f>I28*F51</f>
        <v>0</v>
      </c>
      <c r="K28" s="172"/>
      <c r="L28" s="173"/>
      <c r="M28" s="172">
        <f>L28*G51</f>
        <v>0</v>
      </c>
      <c r="N28" s="172"/>
      <c r="O28" s="173"/>
      <c r="P28" s="171">
        <f>O28*G51</f>
        <v>0</v>
      </c>
      <c r="Q28" s="172">
        <f t="shared" si="4"/>
        <v>0</v>
      </c>
      <c r="R28" s="172">
        <f t="shared" si="4"/>
        <v>0</v>
      </c>
      <c r="S28" s="47"/>
      <c r="T28" s="10"/>
      <c r="U28" s="10"/>
    </row>
    <row r="29" spans="1:21" ht="29.25" customHeight="1">
      <c r="A29" s="174"/>
      <c r="B29" s="364" t="s">
        <v>90</v>
      </c>
      <c r="C29" s="365"/>
      <c r="D29" s="366"/>
      <c r="E29" s="175"/>
      <c r="F29" s="170">
        <v>79</v>
      </c>
      <c r="G29" s="172">
        <f>F29*F51</f>
        <v>641908.18</v>
      </c>
      <c r="H29" s="172"/>
      <c r="I29" s="173">
        <v>130</v>
      </c>
      <c r="J29" s="172">
        <f>I29*F51</f>
        <v>1056304.6</v>
      </c>
      <c r="K29" s="172"/>
      <c r="L29" s="173">
        <v>109</v>
      </c>
      <c r="M29" s="172">
        <f>L29*G51</f>
        <v>885670.78</v>
      </c>
      <c r="N29" s="172"/>
      <c r="O29" s="173">
        <v>102</v>
      </c>
      <c r="P29" s="171">
        <f>O29*G51</f>
        <v>828792.84</v>
      </c>
      <c r="Q29" s="172">
        <f t="shared" si="4"/>
        <v>420</v>
      </c>
      <c r="R29" s="172">
        <f t="shared" si="4"/>
        <v>3412676.4000000004</v>
      </c>
      <c r="S29" s="47"/>
      <c r="T29" s="10"/>
      <c r="U29" s="10"/>
    </row>
    <row r="30" spans="1:21" ht="29.25" customHeight="1">
      <c r="A30" s="174"/>
      <c r="B30" s="364" t="s">
        <v>91</v>
      </c>
      <c r="C30" s="365"/>
      <c r="D30" s="366"/>
      <c r="E30" s="175"/>
      <c r="F30" s="170">
        <v>663</v>
      </c>
      <c r="G30" s="172">
        <f>F30*F51</f>
        <v>5387153.46</v>
      </c>
      <c r="H30" s="172"/>
      <c r="I30" s="173">
        <v>628</v>
      </c>
      <c r="J30" s="172">
        <f>I30*F51</f>
        <v>5102763.76</v>
      </c>
      <c r="K30" s="172"/>
      <c r="L30" s="173">
        <v>1725</v>
      </c>
      <c r="M30" s="172">
        <f>L30*G51</f>
        <v>14016349.5</v>
      </c>
      <c r="N30" s="172"/>
      <c r="O30" s="173">
        <v>1192</v>
      </c>
      <c r="P30" s="171">
        <f>O30*G51</f>
        <v>9685500.64</v>
      </c>
      <c r="Q30" s="172">
        <f t="shared" si="4"/>
        <v>4208</v>
      </c>
      <c r="R30" s="172">
        <f t="shared" si="4"/>
        <v>34191767.36</v>
      </c>
      <c r="S30" s="47"/>
      <c r="T30" s="10"/>
      <c r="U30" s="10"/>
    </row>
    <row r="31" spans="1:21" ht="56.25" customHeight="1">
      <c r="A31" s="168">
        <v>4</v>
      </c>
      <c r="B31" s="367" t="s">
        <v>47</v>
      </c>
      <c r="C31" s="368"/>
      <c r="D31" s="369"/>
      <c r="E31" s="175"/>
      <c r="F31" s="198">
        <f>F32+F33+F34+F35+F36</f>
        <v>482.67</v>
      </c>
      <c r="G31" s="181">
        <f>G32+G33+G34+G35+G36</f>
        <v>3921896.4714000006</v>
      </c>
      <c r="H31" s="181"/>
      <c r="I31" s="180">
        <f>I32+I33+I34+I35+I36</f>
        <v>246.67</v>
      </c>
      <c r="J31" s="181">
        <f>J32+J33+J34+J35+J36</f>
        <v>2004297.3513999998</v>
      </c>
      <c r="K31" s="181"/>
      <c r="L31" s="180">
        <f>L32+L33+L34+L35+L36</f>
        <v>146.10999999999999</v>
      </c>
      <c r="M31" s="181">
        <f>M32+M33+M34+M35+M36</f>
        <v>1187205.1161999998</v>
      </c>
      <c r="N31" s="181"/>
      <c r="O31" s="180">
        <f>O32+O33+O34+O35+O36</f>
        <v>376.07</v>
      </c>
      <c r="P31" s="183">
        <f>P32+P33+P34+P35+P36</f>
        <v>3055726.6994000003</v>
      </c>
      <c r="Q31" s="181">
        <f>SUM(Q32:Q36)</f>
        <v>1251.52</v>
      </c>
      <c r="R31" s="181">
        <f>R32+R33+R34+R35+R36</f>
        <v>10169125.638400001</v>
      </c>
      <c r="S31" s="47"/>
      <c r="T31" s="10"/>
      <c r="U31" s="10"/>
    </row>
    <row r="32" spans="1:21" ht="33" customHeight="1">
      <c r="A32" s="174"/>
      <c r="B32" s="364" t="s">
        <v>48</v>
      </c>
      <c r="C32" s="365"/>
      <c r="D32" s="366"/>
      <c r="E32" s="175"/>
      <c r="F32" s="170">
        <v>28</v>
      </c>
      <c r="G32" s="172">
        <f>F32*F51</f>
        <v>227511.76</v>
      </c>
      <c r="H32" s="172"/>
      <c r="I32" s="173">
        <v>28</v>
      </c>
      <c r="J32" s="172">
        <f>I32*F51</f>
        <v>227511.76</v>
      </c>
      <c r="K32" s="172"/>
      <c r="L32" s="173">
        <v>28</v>
      </c>
      <c r="M32" s="172">
        <f>L32*G51</f>
        <v>227511.76</v>
      </c>
      <c r="N32" s="172"/>
      <c r="O32" s="173">
        <v>28</v>
      </c>
      <c r="P32" s="171">
        <f>O32*G51</f>
        <v>227511.76</v>
      </c>
      <c r="Q32" s="172">
        <f aca="true" t="shared" si="5" ref="Q32:R36">F32+I32+L32+O32</f>
        <v>112</v>
      </c>
      <c r="R32" s="172">
        <f t="shared" si="5"/>
        <v>910047.04</v>
      </c>
      <c r="S32" s="47"/>
      <c r="T32" s="10"/>
      <c r="U32" s="10"/>
    </row>
    <row r="33" spans="1:21" ht="28.5" customHeight="1">
      <c r="A33" s="174"/>
      <c r="B33" s="364" t="s">
        <v>116</v>
      </c>
      <c r="C33" s="365"/>
      <c r="D33" s="366"/>
      <c r="E33" s="175"/>
      <c r="F33" s="170">
        <v>280</v>
      </c>
      <c r="G33" s="172">
        <f>F33*F51</f>
        <v>2275117.6</v>
      </c>
      <c r="H33" s="172"/>
      <c r="I33" s="173">
        <v>93</v>
      </c>
      <c r="J33" s="172">
        <f>I33*F51</f>
        <v>755664.06</v>
      </c>
      <c r="K33" s="172"/>
      <c r="L33" s="173">
        <v>12</v>
      </c>
      <c r="M33" s="172">
        <f>L33*G51</f>
        <v>97505.04000000001</v>
      </c>
      <c r="N33" s="172"/>
      <c r="O33" s="173">
        <v>179</v>
      </c>
      <c r="P33" s="171">
        <f>O33*G51</f>
        <v>1454450.18</v>
      </c>
      <c r="Q33" s="172">
        <f t="shared" si="5"/>
        <v>564</v>
      </c>
      <c r="R33" s="172">
        <f t="shared" si="5"/>
        <v>4582736.88</v>
      </c>
      <c r="S33" s="47"/>
      <c r="T33" s="10"/>
      <c r="U33" s="10"/>
    </row>
    <row r="34" spans="1:21" ht="26.25" customHeight="1">
      <c r="A34" s="174"/>
      <c r="B34" s="364" t="s">
        <v>110</v>
      </c>
      <c r="C34" s="365"/>
      <c r="D34" s="366"/>
      <c r="E34" s="175"/>
      <c r="F34" s="170">
        <v>92</v>
      </c>
      <c r="G34" s="172">
        <f>F34*F51</f>
        <v>747538.64</v>
      </c>
      <c r="H34" s="172"/>
      <c r="I34" s="173">
        <v>92</v>
      </c>
      <c r="J34" s="172">
        <f>I34*F51</f>
        <v>747538.64</v>
      </c>
      <c r="K34" s="172"/>
      <c r="L34" s="173">
        <v>92</v>
      </c>
      <c r="M34" s="172">
        <f>L34*G51</f>
        <v>747538.64</v>
      </c>
      <c r="N34" s="172"/>
      <c r="O34" s="173">
        <v>92</v>
      </c>
      <c r="P34" s="171">
        <f>O34*G51</f>
        <v>747538.64</v>
      </c>
      <c r="Q34" s="172">
        <f t="shared" si="5"/>
        <v>368</v>
      </c>
      <c r="R34" s="172">
        <f t="shared" si="5"/>
        <v>2990154.56</v>
      </c>
      <c r="S34" s="47"/>
      <c r="T34" s="10"/>
      <c r="U34" s="10"/>
    </row>
    <row r="35" spans="1:21" ht="25.5" customHeight="1">
      <c r="A35" s="174"/>
      <c r="B35" s="364" t="s">
        <v>103</v>
      </c>
      <c r="C35" s="365"/>
      <c r="D35" s="366"/>
      <c r="E35" s="175">
        <v>112.1</v>
      </c>
      <c r="F35" s="170">
        <v>75</v>
      </c>
      <c r="G35" s="172">
        <f>F35*F51</f>
        <v>609406.5</v>
      </c>
      <c r="H35" s="172"/>
      <c r="I35" s="173">
        <v>26</v>
      </c>
      <c r="J35" s="172">
        <f>I35*F51</f>
        <v>211260.92</v>
      </c>
      <c r="K35" s="172"/>
      <c r="L35" s="173">
        <v>6.44</v>
      </c>
      <c r="M35" s="172">
        <f>L35*G51</f>
        <v>52327.70480000001</v>
      </c>
      <c r="N35" s="172"/>
      <c r="O35" s="173">
        <v>69.4</v>
      </c>
      <c r="P35" s="171">
        <f>O35*G51</f>
        <v>563904.148</v>
      </c>
      <c r="Q35" s="172">
        <f t="shared" si="5"/>
        <v>176.84</v>
      </c>
      <c r="R35" s="172">
        <f t="shared" si="5"/>
        <v>1436899.2728000002</v>
      </c>
      <c r="S35" s="47"/>
      <c r="T35" s="10"/>
      <c r="U35" s="10"/>
    </row>
    <row r="36" spans="1:21" ht="25.5" customHeight="1">
      <c r="A36" s="174"/>
      <c r="B36" s="364" t="s">
        <v>99</v>
      </c>
      <c r="C36" s="365"/>
      <c r="D36" s="366"/>
      <c r="E36" s="175"/>
      <c r="F36" s="170">
        <v>7.67</v>
      </c>
      <c r="G36" s="172">
        <f>F36*F51</f>
        <v>62321.9714</v>
      </c>
      <c r="H36" s="172"/>
      <c r="I36" s="173">
        <v>7.67</v>
      </c>
      <c r="J36" s="172">
        <f>I36*F51</f>
        <v>62321.9714</v>
      </c>
      <c r="K36" s="172"/>
      <c r="L36" s="173">
        <v>7.67</v>
      </c>
      <c r="M36" s="172">
        <f>L36*G51</f>
        <v>62321.9714</v>
      </c>
      <c r="N36" s="172"/>
      <c r="O36" s="173">
        <v>7.67</v>
      </c>
      <c r="P36" s="171">
        <f>O36*G51</f>
        <v>62321.9714</v>
      </c>
      <c r="Q36" s="172">
        <f t="shared" si="5"/>
        <v>30.68</v>
      </c>
      <c r="R36" s="172">
        <f t="shared" si="5"/>
        <v>249287.8856</v>
      </c>
      <c r="S36" s="47"/>
      <c r="T36" s="10"/>
      <c r="U36" s="10"/>
    </row>
    <row r="37" spans="1:21" ht="28.5" customHeight="1">
      <c r="A37" s="168">
        <v>5</v>
      </c>
      <c r="B37" s="367" t="s">
        <v>53</v>
      </c>
      <c r="C37" s="368"/>
      <c r="D37" s="369"/>
      <c r="E37" s="175"/>
      <c r="F37" s="192">
        <f>F38+F39+F40</f>
        <v>445</v>
      </c>
      <c r="G37" s="181">
        <f>G38+G39+G40</f>
        <v>3615811.9</v>
      </c>
      <c r="H37" s="181"/>
      <c r="I37" s="180">
        <f>I38+I39+I40</f>
        <v>165.5</v>
      </c>
      <c r="J37" s="181">
        <f>J38+J39+J40</f>
        <v>1344757.0100000002</v>
      </c>
      <c r="K37" s="181"/>
      <c r="L37" s="180">
        <f>L38+L39+L40</f>
        <v>22.5</v>
      </c>
      <c r="M37" s="181">
        <f>M38+M39+M40</f>
        <v>182821.95</v>
      </c>
      <c r="N37" s="181"/>
      <c r="O37" s="180">
        <f>O38+O39+O40</f>
        <v>223</v>
      </c>
      <c r="P37" s="183">
        <f>P38+P39+P40</f>
        <v>1811968.6600000001</v>
      </c>
      <c r="Q37" s="181">
        <f>Q38+Q39+Q40</f>
        <v>856</v>
      </c>
      <c r="R37" s="181">
        <f>R38+R39+R40</f>
        <v>6955359.5200000005</v>
      </c>
      <c r="S37" s="47"/>
      <c r="T37" s="10"/>
      <c r="U37" s="10"/>
    </row>
    <row r="38" spans="1:21" ht="27" customHeight="1">
      <c r="A38" s="174"/>
      <c r="B38" s="411" t="s">
        <v>104</v>
      </c>
      <c r="C38" s="412"/>
      <c r="D38" s="413"/>
      <c r="E38" s="175"/>
      <c r="F38" s="170">
        <v>55</v>
      </c>
      <c r="G38" s="172">
        <f>F38*F51</f>
        <v>446898.1</v>
      </c>
      <c r="H38" s="172"/>
      <c r="I38" s="173">
        <v>15</v>
      </c>
      <c r="J38" s="172">
        <f>I38*F51</f>
        <v>121881.3</v>
      </c>
      <c r="K38" s="172"/>
      <c r="L38" s="173">
        <v>2</v>
      </c>
      <c r="M38" s="172">
        <f>L38*G51</f>
        <v>16250.84</v>
      </c>
      <c r="N38" s="172"/>
      <c r="O38" s="173">
        <v>20</v>
      </c>
      <c r="P38" s="171">
        <f>O38*G51</f>
        <v>162508.4</v>
      </c>
      <c r="Q38" s="172">
        <f>F38+I38+L38+O38</f>
        <v>92</v>
      </c>
      <c r="R38" s="172">
        <f>G38+J38+M38+P38</f>
        <v>747538.64</v>
      </c>
      <c r="S38" s="47"/>
      <c r="T38" s="10"/>
      <c r="U38" s="10"/>
    </row>
    <row r="39" spans="1:21" ht="27" customHeight="1">
      <c r="A39" s="174"/>
      <c r="B39" s="364" t="s">
        <v>55</v>
      </c>
      <c r="C39" s="365"/>
      <c r="D39" s="366"/>
      <c r="E39" s="175"/>
      <c r="F39" s="170">
        <v>145</v>
      </c>
      <c r="G39" s="171">
        <f>F39*F51</f>
        <v>1178185.9</v>
      </c>
      <c r="H39" s="172"/>
      <c r="I39" s="173">
        <v>60.5</v>
      </c>
      <c r="J39" s="171">
        <f>I39*F51</f>
        <v>491587.91000000003</v>
      </c>
      <c r="K39" s="172"/>
      <c r="L39" s="173">
        <v>15.5</v>
      </c>
      <c r="M39" s="171">
        <f>L39*G51</f>
        <v>125944.01</v>
      </c>
      <c r="N39" s="172"/>
      <c r="O39" s="173">
        <v>103</v>
      </c>
      <c r="P39" s="171">
        <f>O39*G51</f>
        <v>836918.26</v>
      </c>
      <c r="Q39" s="172">
        <f>F39+I39+L39+O39</f>
        <v>324</v>
      </c>
      <c r="R39" s="171">
        <f>G39+J39+M39+P39</f>
        <v>2632636.08</v>
      </c>
      <c r="S39" s="47"/>
      <c r="T39" s="10"/>
      <c r="U39" s="10"/>
    </row>
    <row r="40" spans="1:21" ht="27" customHeight="1">
      <c r="A40" s="174"/>
      <c r="B40" s="364" t="s">
        <v>80</v>
      </c>
      <c r="C40" s="365"/>
      <c r="D40" s="366"/>
      <c r="E40" s="175"/>
      <c r="F40" s="170">
        <v>245</v>
      </c>
      <c r="G40" s="172">
        <f>SUM(F40)*F51</f>
        <v>1990727.9</v>
      </c>
      <c r="H40" s="172"/>
      <c r="I40" s="173">
        <v>90</v>
      </c>
      <c r="J40" s="172">
        <f>SUM(I40)*F51</f>
        <v>731287.8</v>
      </c>
      <c r="K40" s="172"/>
      <c r="L40" s="173">
        <v>5</v>
      </c>
      <c r="M40" s="172">
        <f>SUM(L40)*G51</f>
        <v>40627.1</v>
      </c>
      <c r="N40" s="172"/>
      <c r="O40" s="173">
        <v>100</v>
      </c>
      <c r="P40" s="171">
        <f>SUM(O40)*G51</f>
        <v>812542</v>
      </c>
      <c r="Q40" s="172">
        <f>F40+I40+L40+O40</f>
        <v>440</v>
      </c>
      <c r="R40" s="172">
        <f>SUM(G40)+J40+M40+P40</f>
        <v>3575184.8000000003</v>
      </c>
      <c r="S40" s="47"/>
      <c r="T40" s="10"/>
      <c r="U40" s="10"/>
    </row>
    <row r="41" spans="1:21" ht="27" customHeight="1">
      <c r="A41" s="168">
        <v>6</v>
      </c>
      <c r="B41" s="367" t="s">
        <v>56</v>
      </c>
      <c r="C41" s="368"/>
      <c r="D41" s="369"/>
      <c r="E41" s="175"/>
      <c r="F41" s="195">
        <f>SUM(F42:F43)</f>
        <v>193.2</v>
      </c>
      <c r="G41" s="181">
        <f>SUM(G42:G43)</f>
        <v>1569831.1439999999</v>
      </c>
      <c r="H41" s="181"/>
      <c r="I41" s="196">
        <f>SUM(I42:I43)</f>
        <v>125</v>
      </c>
      <c r="J41" s="181">
        <f>SUM(J42:J43)</f>
        <v>1015677.5</v>
      </c>
      <c r="K41" s="181"/>
      <c r="L41" s="196">
        <f>SUM(L42:L43)</f>
        <v>102.5</v>
      </c>
      <c r="M41" s="181">
        <f>SUM(M42:M43)</f>
        <v>832855.5499999999</v>
      </c>
      <c r="N41" s="181"/>
      <c r="O41" s="196">
        <f>SUM(O42:O43)</f>
        <v>182</v>
      </c>
      <c r="P41" s="183">
        <f>P42+P43</f>
        <v>1478826.4400000002</v>
      </c>
      <c r="Q41" s="181">
        <f>SUM(Q42:Q43)</f>
        <v>602.7</v>
      </c>
      <c r="R41" s="181">
        <f>SUM(R42:R43)</f>
        <v>4897190.634</v>
      </c>
      <c r="S41" s="47"/>
      <c r="T41" s="10"/>
      <c r="U41" s="10"/>
    </row>
    <row r="42" spans="1:21" ht="27" customHeight="1">
      <c r="A42" s="174"/>
      <c r="B42" s="364" t="s">
        <v>85</v>
      </c>
      <c r="C42" s="365"/>
      <c r="D42" s="366"/>
      <c r="E42" s="175"/>
      <c r="F42" s="176">
        <v>133.2</v>
      </c>
      <c r="G42" s="172">
        <f>SUM(F42)*F51</f>
        <v>1082305.944</v>
      </c>
      <c r="H42" s="172"/>
      <c r="I42" s="177">
        <v>102</v>
      </c>
      <c r="J42" s="172">
        <f>SUM(I42)*F51</f>
        <v>828792.84</v>
      </c>
      <c r="K42" s="172"/>
      <c r="L42" s="177">
        <v>91</v>
      </c>
      <c r="M42" s="172">
        <f>L42*G51</f>
        <v>739413.22</v>
      </c>
      <c r="N42" s="172"/>
      <c r="O42" s="177">
        <v>130</v>
      </c>
      <c r="P42" s="171">
        <f>SUM(O42)*G51</f>
        <v>1056304.6</v>
      </c>
      <c r="Q42" s="172">
        <f>F42+I42+L42+O42</f>
        <v>456.2</v>
      </c>
      <c r="R42" s="172">
        <f>SUM(G42)+J42+M42+P42</f>
        <v>3706816.604</v>
      </c>
      <c r="S42" s="47"/>
      <c r="T42" s="10"/>
      <c r="U42" s="10"/>
    </row>
    <row r="43" spans="1:21" ht="27" customHeight="1">
      <c r="A43" s="174"/>
      <c r="B43" s="364" t="s">
        <v>84</v>
      </c>
      <c r="C43" s="365"/>
      <c r="D43" s="366"/>
      <c r="E43" s="175"/>
      <c r="F43" s="176">
        <v>60</v>
      </c>
      <c r="G43" s="172">
        <f>SUM(F43)*F51</f>
        <v>487525.2</v>
      </c>
      <c r="H43" s="172"/>
      <c r="I43" s="177">
        <v>23</v>
      </c>
      <c r="J43" s="172">
        <f>SUM(I43)*F51</f>
        <v>186884.66</v>
      </c>
      <c r="K43" s="172"/>
      <c r="L43" s="177">
        <v>11.5</v>
      </c>
      <c r="M43" s="172">
        <f>SUM(L43)*G51</f>
        <v>93442.33</v>
      </c>
      <c r="N43" s="172"/>
      <c r="O43" s="177">
        <v>52</v>
      </c>
      <c r="P43" s="171">
        <f>SUM(O43)*G51</f>
        <v>422521.84</v>
      </c>
      <c r="Q43" s="172">
        <f>F43+I43+L43+O43</f>
        <v>146.5</v>
      </c>
      <c r="R43" s="172">
        <f>SUM(G43)+J43+M43+P43</f>
        <v>1190374.03</v>
      </c>
      <c r="S43" s="47"/>
      <c r="T43" s="10"/>
      <c r="U43" s="10"/>
    </row>
    <row r="44" spans="1:21" ht="27" customHeight="1">
      <c r="A44" s="168">
        <v>7</v>
      </c>
      <c r="B44" s="385" t="s">
        <v>81</v>
      </c>
      <c r="C44" s="386"/>
      <c r="D44" s="387"/>
      <c r="E44" s="175"/>
      <c r="F44" s="195">
        <f>F45+F46+F47</f>
        <v>217.29</v>
      </c>
      <c r="G44" s="181">
        <f>G45+G46+G47</f>
        <v>1765572.5118</v>
      </c>
      <c r="H44" s="181">
        <f>SUM(H45:H46)</f>
        <v>0</v>
      </c>
      <c r="I44" s="196">
        <f>I45+I46+I47</f>
        <v>146.21</v>
      </c>
      <c r="J44" s="181">
        <f>J45+J46+J47</f>
        <v>1188017.6582</v>
      </c>
      <c r="K44" s="181">
        <f>SUM(K45:K46)</f>
        <v>0</v>
      </c>
      <c r="L44" s="196">
        <f>L45+L46+L47</f>
        <v>9.65</v>
      </c>
      <c r="M44" s="181">
        <f>M45+M46+M47</f>
        <v>78410.303</v>
      </c>
      <c r="N44" s="181">
        <f>SUM(N45:N46)</f>
        <v>0</v>
      </c>
      <c r="O44" s="196">
        <f>O45+O46+O47</f>
        <v>264.52</v>
      </c>
      <c r="P44" s="183">
        <f>P45+P46+P47</f>
        <v>2149336.0984</v>
      </c>
      <c r="Q44" s="183">
        <f>Q45+Q46+Q47</f>
        <v>637.6700000000001</v>
      </c>
      <c r="R44" s="181">
        <f>R45+R46+R47</f>
        <v>5181336.5714</v>
      </c>
      <c r="S44" s="47"/>
      <c r="T44" s="10"/>
      <c r="U44" s="10"/>
    </row>
    <row r="45" spans="1:21" ht="27" customHeight="1">
      <c r="A45" s="168"/>
      <c r="B45" s="364" t="s">
        <v>82</v>
      </c>
      <c r="C45" s="365"/>
      <c r="D45" s="366"/>
      <c r="E45" s="175"/>
      <c r="F45" s="176">
        <v>10.29</v>
      </c>
      <c r="G45" s="172">
        <f>SUM(F45)*F51</f>
        <v>83610.57179999999</v>
      </c>
      <c r="H45" s="172"/>
      <c r="I45" s="177">
        <v>3.21</v>
      </c>
      <c r="J45" s="172">
        <f>SUM(I45)*F51</f>
        <v>26082.5982</v>
      </c>
      <c r="K45" s="172"/>
      <c r="L45" s="177">
        <v>0.05</v>
      </c>
      <c r="M45" s="172">
        <f>SUM(L45)*G51</f>
        <v>406.271</v>
      </c>
      <c r="N45" s="172"/>
      <c r="O45" s="177">
        <v>9.52</v>
      </c>
      <c r="P45" s="171">
        <f>SUM(O45)*G51</f>
        <v>77353.9984</v>
      </c>
      <c r="Q45" s="171">
        <f>F45+I45+L45+O45</f>
        <v>23.07</v>
      </c>
      <c r="R45" s="172">
        <f>SUM(G45)+J45+M45+P45</f>
        <v>187453.43939999997</v>
      </c>
      <c r="S45" s="47"/>
      <c r="T45" s="10"/>
      <c r="U45" s="10"/>
    </row>
    <row r="46" spans="1:21" ht="27" customHeight="1">
      <c r="A46" s="168"/>
      <c r="B46" s="364" t="s">
        <v>83</v>
      </c>
      <c r="C46" s="365"/>
      <c r="D46" s="366"/>
      <c r="E46" s="175"/>
      <c r="F46" s="176">
        <v>198</v>
      </c>
      <c r="G46" s="172">
        <f>SUM(F46)*F51</f>
        <v>1608833.16</v>
      </c>
      <c r="H46" s="172"/>
      <c r="I46" s="177">
        <v>134</v>
      </c>
      <c r="J46" s="172">
        <f>SUM(I46)*F51</f>
        <v>1088806.28</v>
      </c>
      <c r="K46" s="172"/>
      <c r="L46" s="177">
        <v>0.6</v>
      </c>
      <c r="M46" s="172">
        <f>SUM(L46)*G51</f>
        <v>4875.2519999999995</v>
      </c>
      <c r="N46" s="172"/>
      <c r="O46" s="177">
        <v>246</v>
      </c>
      <c r="P46" s="171">
        <f>SUM(O46)*G51</f>
        <v>1998853.32</v>
      </c>
      <c r="Q46" s="171">
        <f>F46+I46+L46+O46</f>
        <v>578.6</v>
      </c>
      <c r="R46" s="172">
        <f>SUM(G46)+J46+M46+P46</f>
        <v>4701368.012</v>
      </c>
      <c r="S46" s="47"/>
      <c r="T46" s="10"/>
      <c r="U46" s="10"/>
    </row>
    <row r="47" spans="1:21" ht="27" customHeight="1">
      <c r="A47" s="168"/>
      <c r="B47" s="364" t="s">
        <v>98</v>
      </c>
      <c r="C47" s="365"/>
      <c r="D47" s="366"/>
      <c r="E47" s="175"/>
      <c r="F47" s="176">
        <v>9</v>
      </c>
      <c r="G47" s="172">
        <f>F47*F51</f>
        <v>73128.78</v>
      </c>
      <c r="H47" s="172"/>
      <c r="I47" s="177">
        <v>9</v>
      </c>
      <c r="J47" s="172">
        <f>I47*F51</f>
        <v>73128.78</v>
      </c>
      <c r="K47" s="172"/>
      <c r="L47" s="177">
        <v>9</v>
      </c>
      <c r="M47" s="172">
        <f>L47*G51</f>
        <v>73128.78</v>
      </c>
      <c r="N47" s="172"/>
      <c r="O47" s="177">
        <v>9</v>
      </c>
      <c r="P47" s="171">
        <f>G51*O47</f>
        <v>73128.78</v>
      </c>
      <c r="Q47" s="171">
        <f>F47+I47+L47+O47</f>
        <v>36</v>
      </c>
      <c r="R47" s="172">
        <f>SUM(G47)+J47+M47+P47</f>
        <v>292515.12</v>
      </c>
      <c r="S47" s="47"/>
      <c r="T47" s="10"/>
      <c r="U47" s="10"/>
    </row>
    <row r="48" spans="1:20" ht="26.25" customHeight="1">
      <c r="A48" s="174"/>
      <c r="B48" s="408" t="s">
        <v>19</v>
      </c>
      <c r="C48" s="409"/>
      <c r="D48" s="410"/>
      <c r="E48" s="169" t="e">
        <f>#REF!+#REF!+#REF!+E14+E15+E16+E17+E18+E19+E35+#REF!+#REF!+#REF!</f>
        <v>#REF!</v>
      </c>
      <c r="F48" s="180">
        <f>F13+F20+F25+F31+F37+F41+F44</f>
        <v>4141.88</v>
      </c>
      <c r="G48" s="181">
        <f>G13+G20+G25+G31+G37+G41+G44</f>
        <v>33654514.5896</v>
      </c>
      <c r="H48" s="181" t="e">
        <f>#REF!+H13+H20+H25+H31+H37+H41+H44</f>
        <v>#REF!</v>
      </c>
      <c r="I48" s="180">
        <f>I13+I20+I25+I31+I37+I41+I44</f>
        <v>2416.2400000000002</v>
      </c>
      <c r="J48" s="181">
        <f>J13+J20+J25+J31+J37+J41+J44</f>
        <v>19632964.8208</v>
      </c>
      <c r="K48" s="181" t="e">
        <f>#REF!+K13+K20+K25+K31+K37+K41+K44</f>
        <v>#REF!</v>
      </c>
      <c r="L48" s="182">
        <f>L13+L20+L25+L31+L37+L41+L44</f>
        <v>2499.6200000000003</v>
      </c>
      <c r="M48" s="181">
        <f>M13+M20+M25+M31+M37+M41+M44</f>
        <v>20310462.3404</v>
      </c>
      <c r="N48" s="181" t="e">
        <f>#REF!+N13+N20+N25+N31+N37+N41+N44</f>
        <v>#REF!</v>
      </c>
      <c r="O48" s="182">
        <f>O13+O20+O25+O31+O37+O41+O44</f>
        <v>3676.1000000000004</v>
      </c>
      <c r="P48" s="183">
        <f>P13+P20+P25+P31+P37+P41+P44</f>
        <v>29869856.462000005</v>
      </c>
      <c r="Q48" s="181">
        <f>Q13+Q20+Q25+Q31+Q37+Q41+Q44</f>
        <v>12733.840000000002</v>
      </c>
      <c r="R48" s="181">
        <f>R13+R20+R25+R31+R37+R41+R44</f>
        <v>103467798.21280001</v>
      </c>
      <c r="S48" s="48"/>
      <c r="T48" s="200"/>
    </row>
    <row r="49" spans="1:20" ht="25.5" customHeight="1">
      <c r="A49" s="184"/>
      <c r="B49" s="423" t="s">
        <v>8</v>
      </c>
      <c r="C49" s="424"/>
      <c r="D49" s="425"/>
      <c r="E49" s="396" t="s">
        <v>148</v>
      </c>
      <c r="F49" s="397"/>
      <c r="G49" s="397"/>
      <c r="H49" s="397"/>
      <c r="I49" s="397"/>
      <c r="J49" s="397"/>
      <c r="K49" s="397"/>
      <c r="L49" s="397"/>
      <c r="M49" s="397"/>
      <c r="N49" s="397"/>
      <c r="O49" s="397"/>
      <c r="P49" s="397"/>
      <c r="Q49" s="397"/>
      <c r="R49" s="398"/>
      <c r="T49" s="10"/>
    </row>
    <row r="50" spans="1:22" ht="15.75" customHeight="1">
      <c r="A50" s="201"/>
      <c r="B50" s="202"/>
      <c r="C50" s="202"/>
      <c r="D50" s="202"/>
      <c r="E50" s="203"/>
      <c r="F50" s="203"/>
      <c r="G50" s="203"/>
      <c r="H50" s="203"/>
      <c r="I50" s="203"/>
      <c r="J50" s="204"/>
      <c r="K50" s="16"/>
      <c r="L50" s="16"/>
      <c r="M50" s="204"/>
      <c r="N50" s="16"/>
      <c r="O50" s="16"/>
      <c r="P50" s="204"/>
      <c r="Q50" s="16"/>
      <c r="R50" s="204"/>
      <c r="T50" s="9"/>
      <c r="U50" s="9"/>
      <c r="V50" s="9"/>
    </row>
    <row r="51" spans="1:22" ht="57.75" customHeight="1" hidden="1">
      <c r="A51" s="205"/>
      <c r="B51" s="206"/>
      <c r="C51" s="206"/>
      <c r="D51" s="205"/>
      <c r="E51" s="206" t="s">
        <v>11</v>
      </c>
      <c r="F51" s="1">
        <v>8125.42</v>
      </c>
      <c r="G51" s="2">
        <v>8125.42</v>
      </c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206"/>
      <c r="T51" s="9"/>
      <c r="U51" s="9"/>
      <c r="V51" s="9"/>
    </row>
    <row r="52" spans="1:22" ht="31.5" customHeight="1">
      <c r="A52" s="422" t="s">
        <v>105</v>
      </c>
      <c r="B52" s="422"/>
      <c r="C52" s="422"/>
      <c r="D52" s="422"/>
      <c r="E52" s="422"/>
      <c r="F52" s="422"/>
      <c r="G52" s="422"/>
      <c r="H52" s="422"/>
      <c r="I52" s="422"/>
      <c r="J52" s="422"/>
      <c r="K52" s="422"/>
      <c r="L52" s="422"/>
      <c r="M52" s="422"/>
      <c r="N52" s="422"/>
      <c r="O52" s="422"/>
      <c r="P52" s="422"/>
      <c r="Q52" s="422"/>
      <c r="R52" s="422"/>
      <c r="T52" s="9"/>
      <c r="U52" s="9"/>
      <c r="V52" s="9"/>
    </row>
    <row r="53" spans="1:22" ht="27.75" customHeight="1">
      <c r="A53" s="450" t="s">
        <v>15</v>
      </c>
      <c r="B53" s="451" t="s">
        <v>0</v>
      </c>
      <c r="C53" s="452"/>
      <c r="D53" s="453"/>
      <c r="E53" s="372" t="s">
        <v>1</v>
      </c>
      <c r="F53" s="372"/>
      <c r="G53" s="372"/>
      <c r="H53" s="372" t="s">
        <v>3</v>
      </c>
      <c r="I53" s="372"/>
      <c r="J53" s="372"/>
      <c r="K53" s="372" t="s">
        <v>4</v>
      </c>
      <c r="L53" s="372"/>
      <c r="M53" s="372"/>
      <c r="N53" s="372" t="s">
        <v>6</v>
      </c>
      <c r="O53" s="372"/>
      <c r="P53" s="372"/>
      <c r="Q53" s="372" t="s">
        <v>7</v>
      </c>
      <c r="R53" s="372"/>
      <c r="T53" s="9"/>
      <c r="U53" s="9"/>
      <c r="V53" s="9"/>
    </row>
    <row r="54" spans="1:22" ht="30" customHeight="1">
      <c r="A54" s="450"/>
      <c r="B54" s="454"/>
      <c r="C54" s="455"/>
      <c r="D54" s="456"/>
      <c r="E54" s="164"/>
      <c r="F54" s="164" t="s">
        <v>9</v>
      </c>
      <c r="G54" s="73" t="s">
        <v>5</v>
      </c>
      <c r="H54" s="164" t="s">
        <v>9</v>
      </c>
      <c r="I54" s="164" t="s">
        <v>9</v>
      </c>
      <c r="J54" s="73" t="s">
        <v>5</v>
      </c>
      <c r="K54" s="164" t="s">
        <v>9</v>
      </c>
      <c r="L54" s="164" t="s">
        <v>9</v>
      </c>
      <c r="M54" s="73" t="s">
        <v>5</v>
      </c>
      <c r="N54" s="164" t="s">
        <v>9</v>
      </c>
      <c r="O54" s="164" t="s">
        <v>9</v>
      </c>
      <c r="P54" s="73" t="s">
        <v>5</v>
      </c>
      <c r="Q54" s="164" t="s">
        <v>9</v>
      </c>
      <c r="R54" s="73" t="s">
        <v>5</v>
      </c>
      <c r="T54" s="9"/>
      <c r="U54" s="9"/>
      <c r="V54" s="9"/>
    </row>
    <row r="55" spans="1:22" ht="30" customHeight="1">
      <c r="A55" s="161">
        <v>2</v>
      </c>
      <c r="B55" s="373" t="s">
        <v>41</v>
      </c>
      <c r="C55" s="374"/>
      <c r="D55" s="375"/>
      <c r="E55" s="22"/>
      <c r="F55" s="207">
        <f>F56+F57+F58+F59+F60+F61</f>
        <v>104255.29</v>
      </c>
      <c r="G55" s="208">
        <f aca="true" t="shared" si="6" ref="G55:R55">G56+G57+G58+G59+G60+G61</f>
        <v>961233.7738</v>
      </c>
      <c r="H55" s="208">
        <f t="shared" si="6"/>
        <v>161000</v>
      </c>
      <c r="I55" s="207">
        <f t="shared" si="6"/>
        <v>83535.33</v>
      </c>
      <c r="J55" s="208">
        <f t="shared" si="6"/>
        <v>770195.7426</v>
      </c>
      <c r="K55" s="208">
        <f t="shared" si="6"/>
        <v>168000</v>
      </c>
      <c r="L55" s="207">
        <f t="shared" si="6"/>
        <v>63320</v>
      </c>
      <c r="M55" s="208">
        <f t="shared" si="6"/>
        <v>583810.4</v>
      </c>
      <c r="N55" s="208">
        <f t="shared" si="6"/>
        <v>244000</v>
      </c>
      <c r="O55" s="207">
        <f t="shared" si="6"/>
        <v>125336.51000000001</v>
      </c>
      <c r="P55" s="208">
        <f t="shared" si="6"/>
        <v>1155602.6222</v>
      </c>
      <c r="Q55" s="208">
        <f t="shared" si="6"/>
        <v>376447.13</v>
      </c>
      <c r="R55" s="208">
        <f t="shared" si="6"/>
        <v>3470842.5386</v>
      </c>
      <c r="S55" s="47"/>
      <c r="T55" s="9"/>
      <c r="U55" s="8"/>
      <c r="V55" s="9"/>
    </row>
    <row r="56" spans="1:21" ht="48" customHeight="1">
      <c r="A56" s="161"/>
      <c r="B56" s="393" t="s">
        <v>34</v>
      </c>
      <c r="C56" s="394"/>
      <c r="D56" s="395"/>
      <c r="E56" s="11">
        <v>53000</v>
      </c>
      <c r="F56" s="106">
        <v>53089.59</v>
      </c>
      <c r="G56" s="105">
        <f>F56*F94</f>
        <v>489486.0198</v>
      </c>
      <c r="H56" s="105">
        <v>36000</v>
      </c>
      <c r="I56" s="106">
        <v>23682.33</v>
      </c>
      <c r="J56" s="105">
        <f>I56*F94</f>
        <v>218351.08260000002</v>
      </c>
      <c r="K56" s="105">
        <v>24000</v>
      </c>
      <c r="L56" s="106">
        <v>10000</v>
      </c>
      <c r="M56" s="105">
        <f>L56*G94</f>
        <v>92200</v>
      </c>
      <c r="N56" s="105">
        <v>50000</v>
      </c>
      <c r="O56" s="106">
        <v>41067.65</v>
      </c>
      <c r="P56" s="105">
        <f>O56*G94</f>
        <v>378643.73300000007</v>
      </c>
      <c r="Q56" s="105">
        <f aca="true" t="shared" si="7" ref="Q56:Q61">F56+I56+L56+O56</f>
        <v>127839.57</v>
      </c>
      <c r="R56" s="105">
        <f aca="true" t="shared" si="8" ref="R56:R66">G56+J56+M56+P56</f>
        <v>1178680.8354</v>
      </c>
      <c r="S56" s="47"/>
      <c r="U56" s="10"/>
    </row>
    <row r="57" spans="1:21" ht="33.75" customHeight="1">
      <c r="A57" s="161"/>
      <c r="B57" s="393" t="s">
        <v>35</v>
      </c>
      <c r="C57" s="394"/>
      <c r="D57" s="395"/>
      <c r="E57" s="11">
        <v>27000</v>
      </c>
      <c r="F57" s="106">
        <v>13089.7</v>
      </c>
      <c r="G57" s="105">
        <f>F57*F94</f>
        <v>120687.03400000001</v>
      </c>
      <c r="H57" s="105">
        <v>17000</v>
      </c>
      <c r="I57" s="106">
        <v>15286</v>
      </c>
      <c r="J57" s="105">
        <f>I57*F94</f>
        <v>140936.92</v>
      </c>
      <c r="K57" s="105">
        <v>19000</v>
      </c>
      <c r="L57" s="106">
        <v>13808</v>
      </c>
      <c r="M57" s="105">
        <f>L57*G94</f>
        <v>127309.76000000001</v>
      </c>
      <c r="N57" s="105">
        <v>41000</v>
      </c>
      <c r="O57" s="106">
        <v>22197.86</v>
      </c>
      <c r="P57" s="105">
        <f>O57*G94</f>
        <v>204664.2692</v>
      </c>
      <c r="Q57" s="105">
        <f t="shared" si="7"/>
        <v>64381.56</v>
      </c>
      <c r="R57" s="105">
        <f t="shared" si="8"/>
        <v>593597.9832</v>
      </c>
      <c r="S57" s="47"/>
      <c r="U57" s="10"/>
    </row>
    <row r="58" spans="1:21" ht="35.25" customHeight="1">
      <c r="A58" s="161"/>
      <c r="B58" s="393" t="s">
        <v>36</v>
      </c>
      <c r="C58" s="394"/>
      <c r="D58" s="395"/>
      <c r="E58" s="11">
        <v>70000</v>
      </c>
      <c r="F58" s="106">
        <v>11626</v>
      </c>
      <c r="G58" s="105">
        <f>F58*F94</f>
        <v>107191.72</v>
      </c>
      <c r="H58" s="105">
        <v>55000</v>
      </c>
      <c r="I58" s="106">
        <v>14608</v>
      </c>
      <c r="J58" s="105">
        <f>I58*F94</f>
        <v>134685.76</v>
      </c>
      <c r="K58" s="105">
        <v>45000</v>
      </c>
      <c r="L58" s="106">
        <v>12582</v>
      </c>
      <c r="M58" s="105">
        <f>L58*G94</f>
        <v>116006.04000000001</v>
      </c>
      <c r="N58" s="105">
        <v>70000</v>
      </c>
      <c r="O58" s="106">
        <v>19971</v>
      </c>
      <c r="P58" s="105">
        <f>O58*G94</f>
        <v>184132.62000000002</v>
      </c>
      <c r="Q58" s="105">
        <f t="shared" si="7"/>
        <v>58787</v>
      </c>
      <c r="R58" s="105">
        <f t="shared" si="8"/>
        <v>542016.14</v>
      </c>
      <c r="S58" s="47"/>
      <c r="U58" s="10"/>
    </row>
    <row r="59" spans="1:21" ht="30.75" customHeight="1">
      <c r="A59" s="25"/>
      <c r="B59" s="390" t="s">
        <v>37</v>
      </c>
      <c r="C59" s="390"/>
      <c r="D59" s="390"/>
      <c r="E59" s="5">
        <v>17000</v>
      </c>
      <c r="F59" s="106">
        <v>5050</v>
      </c>
      <c r="G59" s="105">
        <f>F59*F94</f>
        <v>46561</v>
      </c>
      <c r="H59" s="105">
        <v>14000</v>
      </c>
      <c r="I59" s="106">
        <v>8250</v>
      </c>
      <c r="J59" s="105">
        <f>I59*F94</f>
        <v>76065</v>
      </c>
      <c r="K59" s="105">
        <v>13000</v>
      </c>
      <c r="L59" s="106">
        <v>7430</v>
      </c>
      <c r="M59" s="105">
        <f>L59*G94</f>
        <v>68504.6</v>
      </c>
      <c r="N59" s="105">
        <v>24000</v>
      </c>
      <c r="O59" s="106">
        <v>13550</v>
      </c>
      <c r="P59" s="105">
        <f>O59*G94</f>
        <v>124931.00000000001</v>
      </c>
      <c r="Q59" s="105">
        <f t="shared" si="7"/>
        <v>34280</v>
      </c>
      <c r="R59" s="105">
        <f t="shared" si="8"/>
        <v>316061.60000000003</v>
      </c>
      <c r="S59" s="47"/>
      <c r="U59" s="10"/>
    </row>
    <row r="60" spans="1:21" ht="29.25" customHeight="1">
      <c r="A60" s="25"/>
      <c r="B60" s="390" t="s">
        <v>38</v>
      </c>
      <c r="C60" s="390"/>
      <c r="D60" s="390"/>
      <c r="E60" s="5">
        <v>31000</v>
      </c>
      <c r="F60" s="106">
        <v>16300</v>
      </c>
      <c r="G60" s="105">
        <f>F60*F94</f>
        <v>150286</v>
      </c>
      <c r="H60" s="105">
        <v>27000</v>
      </c>
      <c r="I60" s="106">
        <v>20000</v>
      </c>
      <c r="J60" s="105">
        <f>I60*F94</f>
        <v>184400</v>
      </c>
      <c r="K60" s="105">
        <v>58000</v>
      </c>
      <c r="L60" s="106">
        <v>17000</v>
      </c>
      <c r="M60" s="105">
        <f>L60*G94</f>
        <v>156740</v>
      </c>
      <c r="N60" s="105">
        <v>44000</v>
      </c>
      <c r="O60" s="106">
        <v>24800</v>
      </c>
      <c r="P60" s="105">
        <f>O60*G94</f>
        <v>228656.00000000003</v>
      </c>
      <c r="Q60" s="105">
        <f t="shared" si="7"/>
        <v>78100</v>
      </c>
      <c r="R60" s="105">
        <f t="shared" si="8"/>
        <v>720082</v>
      </c>
      <c r="S60" s="47"/>
      <c r="U60" s="10"/>
    </row>
    <row r="61" spans="1:21" ht="45.75" customHeight="1">
      <c r="A61" s="25"/>
      <c r="B61" s="390" t="s">
        <v>39</v>
      </c>
      <c r="C61" s="390"/>
      <c r="D61" s="390"/>
      <c r="E61" s="5">
        <v>8000</v>
      </c>
      <c r="F61" s="106">
        <v>5100</v>
      </c>
      <c r="G61" s="105">
        <f>F61*F94</f>
        <v>47022</v>
      </c>
      <c r="H61" s="105">
        <v>12000</v>
      </c>
      <c r="I61" s="106">
        <v>1709</v>
      </c>
      <c r="J61" s="105">
        <f>I61*F94</f>
        <v>15756.980000000001</v>
      </c>
      <c r="K61" s="105">
        <v>9000</v>
      </c>
      <c r="L61" s="106">
        <v>2500</v>
      </c>
      <c r="M61" s="105">
        <f>L61*G94</f>
        <v>23050</v>
      </c>
      <c r="N61" s="105">
        <v>15000</v>
      </c>
      <c r="O61" s="106">
        <v>3750</v>
      </c>
      <c r="P61" s="105">
        <f>O61*G94</f>
        <v>34575</v>
      </c>
      <c r="Q61" s="105">
        <f t="shared" si="7"/>
        <v>13059</v>
      </c>
      <c r="R61" s="105">
        <f t="shared" si="8"/>
        <v>120403.98000000001</v>
      </c>
      <c r="S61" s="47"/>
      <c r="U61" s="10"/>
    </row>
    <row r="62" spans="1:21" ht="27" customHeight="1">
      <c r="A62" s="161">
        <v>3</v>
      </c>
      <c r="B62" s="373" t="s">
        <v>42</v>
      </c>
      <c r="C62" s="374"/>
      <c r="D62" s="375"/>
      <c r="E62" s="11">
        <v>9000</v>
      </c>
      <c r="F62" s="107">
        <f>SUM(F63:F66)</f>
        <v>35320</v>
      </c>
      <c r="G62" s="44">
        <f aca="true" t="shared" si="9" ref="G62:R62">SUM(G63:G66)</f>
        <v>325650.4</v>
      </c>
      <c r="H62" s="44">
        <f t="shared" si="9"/>
        <v>0</v>
      </c>
      <c r="I62" s="107">
        <f t="shared" si="9"/>
        <v>25460</v>
      </c>
      <c r="J62" s="44">
        <f t="shared" si="9"/>
        <v>234741.2</v>
      </c>
      <c r="K62" s="44">
        <f t="shared" si="9"/>
        <v>0</v>
      </c>
      <c r="L62" s="107">
        <f t="shared" si="9"/>
        <v>27060</v>
      </c>
      <c r="M62" s="44">
        <f t="shared" si="9"/>
        <v>249493.19999999998</v>
      </c>
      <c r="N62" s="44">
        <f t="shared" si="9"/>
        <v>0</v>
      </c>
      <c r="O62" s="107">
        <f t="shared" si="9"/>
        <v>30370</v>
      </c>
      <c r="P62" s="44">
        <f t="shared" si="9"/>
        <v>280011.4</v>
      </c>
      <c r="Q62" s="44">
        <f t="shared" si="9"/>
        <v>118210</v>
      </c>
      <c r="R62" s="44">
        <f t="shared" si="9"/>
        <v>1089896.2</v>
      </c>
      <c r="S62" s="47"/>
      <c r="U62" s="10"/>
    </row>
    <row r="63" spans="1:21" ht="27" customHeight="1">
      <c r="A63" s="161"/>
      <c r="B63" s="347" t="s">
        <v>92</v>
      </c>
      <c r="C63" s="388"/>
      <c r="D63" s="389"/>
      <c r="E63" s="5"/>
      <c r="F63" s="106">
        <v>27400</v>
      </c>
      <c r="G63" s="105">
        <f>F63*F94</f>
        <v>252628.00000000003</v>
      </c>
      <c r="H63" s="105"/>
      <c r="I63" s="106">
        <v>20800</v>
      </c>
      <c r="J63" s="105">
        <f>I63*F94</f>
        <v>191776</v>
      </c>
      <c r="K63" s="105"/>
      <c r="L63" s="106">
        <v>22100</v>
      </c>
      <c r="M63" s="105">
        <f>L63*G94</f>
        <v>203762</v>
      </c>
      <c r="N63" s="105"/>
      <c r="O63" s="106">
        <v>24300</v>
      </c>
      <c r="P63" s="105">
        <f>O63*G94</f>
        <v>224046.00000000003</v>
      </c>
      <c r="Q63" s="105">
        <f>F63+I63+L63+O63</f>
        <v>94600</v>
      </c>
      <c r="R63" s="105">
        <f t="shared" si="8"/>
        <v>872212</v>
      </c>
      <c r="S63" s="47"/>
      <c r="U63" s="10"/>
    </row>
    <row r="64" spans="1:21" ht="27" customHeight="1">
      <c r="A64" s="161"/>
      <c r="B64" s="347" t="s">
        <v>93</v>
      </c>
      <c r="C64" s="388"/>
      <c r="D64" s="389"/>
      <c r="E64" s="5"/>
      <c r="F64" s="106">
        <v>2920</v>
      </c>
      <c r="G64" s="105">
        <f>F64*F94</f>
        <v>26922.4</v>
      </c>
      <c r="H64" s="105"/>
      <c r="I64" s="106">
        <v>1610</v>
      </c>
      <c r="J64" s="105">
        <f>I64*F94</f>
        <v>14844.2</v>
      </c>
      <c r="K64" s="105"/>
      <c r="L64" s="106">
        <v>2140</v>
      </c>
      <c r="M64" s="105">
        <f>L64*G94</f>
        <v>19730.800000000003</v>
      </c>
      <c r="N64" s="105"/>
      <c r="O64" s="106">
        <v>2550</v>
      </c>
      <c r="P64" s="105">
        <f>O64*G94</f>
        <v>23511</v>
      </c>
      <c r="Q64" s="105">
        <f>F64+I64+L64+O64</f>
        <v>9220</v>
      </c>
      <c r="R64" s="105">
        <f t="shared" si="8"/>
        <v>85008.40000000001</v>
      </c>
      <c r="S64" s="47"/>
      <c r="U64" s="10"/>
    </row>
    <row r="65" spans="1:21" ht="27" customHeight="1">
      <c r="A65" s="161"/>
      <c r="B65" s="347" t="s">
        <v>95</v>
      </c>
      <c r="C65" s="388"/>
      <c r="D65" s="389"/>
      <c r="E65" s="5"/>
      <c r="F65" s="106">
        <v>2400</v>
      </c>
      <c r="G65" s="105">
        <f>F65*F94</f>
        <v>22128</v>
      </c>
      <c r="H65" s="105"/>
      <c r="I65" s="106">
        <v>1300</v>
      </c>
      <c r="J65" s="105">
        <f>I65*F94</f>
        <v>11986</v>
      </c>
      <c r="K65" s="105"/>
      <c r="L65" s="106">
        <v>1100</v>
      </c>
      <c r="M65" s="105">
        <f>L65*G94</f>
        <v>10142</v>
      </c>
      <c r="N65" s="105"/>
      <c r="O65" s="106">
        <v>1500</v>
      </c>
      <c r="P65" s="105">
        <f>O65*G94</f>
        <v>13830.000000000002</v>
      </c>
      <c r="Q65" s="105">
        <f>F65+I65+L65+O65</f>
        <v>6300</v>
      </c>
      <c r="R65" s="105">
        <f t="shared" si="8"/>
        <v>58086</v>
      </c>
      <c r="S65" s="47"/>
      <c r="U65" s="10"/>
    </row>
    <row r="66" spans="1:21" ht="27" customHeight="1">
      <c r="A66" s="161"/>
      <c r="B66" s="347" t="s">
        <v>94</v>
      </c>
      <c r="C66" s="388"/>
      <c r="D66" s="389"/>
      <c r="E66" s="5"/>
      <c r="F66" s="106">
        <v>2600</v>
      </c>
      <c r="G66" s="105">
        <f>F66*F94</f>
        <v>23972</v>
      </c>
      <c r="H66" s="105"/>
      <c r="I66" s="106">
        <v>1750</v>
      </c>
      <c r="J66" s="105">
        <f>I66*F94</f>
        <v>16135.000000000002</v>
      </c>
      <c r="K66" s="105"/>
      <c r="L66" s="106">
        <v>1720</v>
      </c>
      <c r="M66" s="105">
        <f>L66*G94</f>
        <v>15858.400000000001</v>
      </c>
      <c r="N66" s="105"/>
      <c r="O66" s="106">
        <v>2020</v>
      </c>
      <c r="P66" s="105">
        <f>O66*G94</f>
        <v>18624.4</v>
      </c>
      <c r="Q66" s="105">
        <f>F66+I66+L66+O66</f>
        <v>8090</v>
      </c>
      <c r="R66" s="105">
        <f t="shared" si="8"/>
        <v>74589.8</v>
      </c>
      <c r="S66" s="47"/>
      <c r="U66" s="10"/>
    </row>
    <row r="67" spans="1:21" ht="28.5" customHeight="1">
      <c r="A67" s="161">
        <v>4</v>
      </c>
      <c r="B67" s="373" t="s">
        <v>43</v>
      </c>
      <c r="C67" s="374"/>
      <c r="D67" s="375"/>
      <c r="E67" s="11">
        <v>20000</v>
      </c>
      <c r="F67" s="107">
        <f>F68+F69+F70+F71+F72</f>
        <v>81774</v>
      </c>
      <c r="G67" s="107">
        <f aca="true" t="shared" si="10" ref="G67:R67">G68+G69+G70+G71+G72</f>
        <v>753956.28</v>
      </c>
      <c r="H67" s="107">
        <f t="shared" si="10"/>
        <v>0</v>
      </c>
      <c r="I67" s="107">
        <f t="shared" si="10"/>
        <v>48589</v>
      </c>
      <c r="J67" s="107">
        <f t="shared" si="10"/>
        <v>447990.5800000001</v>
      </c>
      <c r="K67" s="107">
        <f t="shared" si="10"/>
        <v>0</v>
      </c>
      <c r="L67" s="107">
        <f t="shared" si="10"/>
        <v>33970</v>
      </c>
      <c r="M67" s="107">
        <f t="shared" si="10"/>
        <v>313203.4</v>
      </c>
      <c r="N67" s="107">
        <f t="shared" si="10"/>
        <v>0</v>
      </c>
      <c r="O67" s="107">
        <f t="shared" si="10"/>
        <v>102153</v>
      </c>
      <c r="P67" s="107">
        <f t="shared" si="10"/>
        <v>941850.66</v>
      </c>
      <c r="Q67" s="107">
        <f t="shared" si="10"/>
        <v>266486</v>
      </c>
      <c r="R67" s="107">
        <f t="shared" si="10"/>
        <v>2457000.92</v>
      </c>
      <c r="S67" s="47"/>
      <c r="U67" s="10"/>
    </row>
    <row r="68" spans="1:21" ht="37.5" customHeight="1">
      <c r="A68" s="25"/>
      <c r="B68" s="376" t="s">
        <v>44</v>
      </c>
      <c r="C68" s="377"/>
      <c r="D68" s="378"/>
      <c r="E68" s="5"/>
      <c r="F68" s="106">
        <v>4372</v>
      </c>
      <c r="G68" s="105">
        <f>F68*F94</f>
        <v>40309.840000000004</v>
      </c>
      <c r="H68" s="105"/>
      <c r="I68" s="106">
        <v>4410</v>
      </c>
      <c r="J68" s="105">
        <f>I68*F94</f>
        <v>40660.200000000004</v>
      </c>
      <c r="K68" s="105"/>
      <c r="L68" s="106">
        <v>3600</v>
      </c>
      <c r="M68" s="105">
        <f>L68*G94</f>
        <v>33192</v>
      </c>
      <c r="N68" s="105"/>
      <c r="O68" s="106">
        <v>7642</v>
      </c>
      <c r="P68" s="105">
        <f>O68*G94</f>
        <v>70459.24</v>
      </c>
      <c r="Q68" s="105">
        <f aca="true" t="shared" si="11" ref="Q68:R72">F68+I68+L68+O68</f>
        <v>20024</v>
      </c>
      <c r="R68" s="105">
        <f>G68+J68+M68+P68</f>
        <v>184621.28000000003</v>
      </c>
      <c r="S68" s="47"/>
      <c r="U68" s="10"/>
    </row>
    <row r="69" spans="1:21" ht="49.5" customHeight="1">
      <c r="A69" s="25"/>
      <c r="B69" s="376" t="s">
        <v>106</v>
      </c>
      <c r="C69" s="377"/>
      <c r="D69" s="378"/>
      <c r="E69" s="5"/>
      <c r="F69" s="106">
        <v>1200</v>
      </c>
      <c r="G69" s="105">
        <f>F69*F94</f>
        <v>11064</v>
      </c>
      <c r="H69" s="105"/>
      <c r="I69" s="106">
        <v>1450</v>
      </c>
      <c r="J69" s="105">
        <f>I69*F94</f>
        <v>13369.000000000002</v>
      </c>
      <c r="K69" s="105"/>
      <c r="L69" s="106">
        <v>2000</v>
      </c>
      <c r="M69" s="105">
        <f>L69*G94</f>
        <v>18440</v>
      </c>
      <c r="N69" s="105"/>
      <c r="O69" s="106">
        <v>2000</v>
      </c>
      <c r="P69" s="105">
        <f>O69*G94</f>
        <v>18440</v>
      </c>
      <c r="Q69" s="105">
        <f t="shared" si="11"/>
        <v>6650</v>
      </c>
      <c r="R69" s="105">
        <f>G69+J69+M69+P69</f>
        <v>61313</v>
      </c>
      <c r="S69" s="47"/>
      <c r="U69" s="10"/>
    </row>
    <row r="70" spans="1:21" ht="55.5" customHeight="1">
      <c r="A70" s="25"/>
      <c r="B70" s="376" t="s">
        <v>107</v>
      </c>
      <c r="C70" s="377"/>
      <c r="D70" s="378"/>
      <c r="E70" s="5"/>
      <c r="F70" s="106">
        <v>7650</v>
      </c>
      <c r="G70" s="105">
        <f>F70*F94</f>
        <v>70533</v>
      </c>
      <c r="H70" s="105"/>
      <c r="I70" s="106">
        <v>7650</v>
      </c>
      <c r="J70" s="105">
        <f>I70*F94</f>
        <v>70533</v>
      </c>
      <c r="K70" s="105"/>
      <c r="L70" s="106">
        <v>7650</v>
      </c>
      <c r="M70" s="105">
        <f>L70*G94</f>
        <v>70533</v>
      </c>
      <c r="N70" s="105"/>
      <c r="O70" s="106">
        <v>7650</v>
      </c>
      <c r="P70" s="105">
        <f>O70*G94</f>
        <v>70533</v>
      </c>
      <c r="Q70" s="105">
        <f t="shared" si="11"/>
        <v>30600</v>
      </c>
      <c r="R70" s="105">
        <f>G70+J70+M70+P70</f>
        <v>282132</v>
      </c>
      <c r="S70" s="47"/>
      <c r="U70" s="10"/>
    </row>
    <row r="71" spans="1:21" ht="34.5" customHeight="1">
      <c r="A71" s="25"/>
      <c r="B71" s="376" t="s">
        <v>58</v>
      </c>
      <c r="C71" s="377"/>
      <c r="D71" s="378"/>
      <c r="E71" s="5">
        <v>29400</v>
      </c>
      <c r="F71" s="106">
        <v>53205</v>
      </c>
      <c r="G71" s="105">
        <f>F71*F94</f>
        <v>490550.10000000003</v>
      </c>
      <c r="H71" s="105"/>
      <c r="I71" s="106">
        <v>24447</v>
      </c>
      <c r="J71" s="105">
        <f>I71*F94</f>
        <v>225401.34000000003</v>
      </c>
      <c r="K71" s="105"/>
      <c r="L71" s="106">
        <v>17566</v>
      </c>
      <c r="M71" s="105">
        <f>L71*G94</f>
        <v>161958.52000000002</v>
      </c>
      <c r="N71" s="105"/>
      <c r="O71" s="106">
        <v>74552</v>
      </c>
      <c r="P71" s="105">
        <f>O71*G94</f>
        <v>687369.4400000001</v>
      </c>
      <c r="Q71" s="105">
        <f t="shared" si="11"/>
        <v>169770</v>
      </c>
      <c r="R71" s="105">
        <f>G71+J71+M71+P71</f>
        <v>1565279.4000000001</v>
      </c>
      <c r="S71" s="47"/>
      <c r="U71" s="10"/>
    </row>
    <row r="72" spans="1:21" ht="33" customHeight="1">
      <c r="A72" s="25"/>
      <c r="B72" s="376" t="s">
        <v>59</v>
      </c>
      <c r="C72" s="377"/>
      <c r="D72" s="378"/>
      <c r="E72" s="5"/>
      <c r="F72" s="106">
        <v>15347</v>
      </c>
      <c r="G72" s="105">
        <f>F72*F94</f>
        <v>141499.34</v>
      </c>
      <c r="H72" s="105"/>
      <c r="I72" s="106">
        <v>10632</v>
      </c>
      <c r="J72" s="105">
        <f>I72*F94</f>
        <v>98027.04000000001</v>
      </c>
      <c r="K72" s="105"/>
      <c r="L72" s="106">
        <v>3154</v>
      </c>
      <c r="M72" s="105">
        <f>L72*G94</f>
        <v>29079.88</v>
      </c>
      <c r="N72" s="105"/>
      <c r="O72" s="106">
        <v>10309</v>
      </c>
      <c r="P72" s="105">
        <f>O72*G94</f>
        <v>95048.98000000001</v>
      </c>
      <c r="Q72" s="105">
        <f t="shared" si="11"/>
        <v>39442</v>
      </c>
      <c r="R72" s="105">
        <f t="shared" si="11"/>
        <v>363655.24</v>
      </c>
      <c r="S72" s="47"/>
      <c r="U72" s="10"/>
    </row>
    <row r="73" spans="1:21" ht="60.75" customHeight="1">
      <c r="A73" s="161">
        <v>5</v>
      </c>
      <c r="B73" s="373" t="s">
        <v>47</v>
      </c>
      <c r="C73" s="374"/>
      <c r="D73" s="375"/>
      <c r="E73" s="5"/>
      <c r="F73" s="107">
        <f>F74+F75+F76+F77+F78</f>
        <v>19500</v>
      </c>
      <c r="G73" s="109">
        <f>G74+G75+G76+G77+G78</f>
        <v>179790</v>
      </c>
      <c r="H73" s="44">
        <f aca="true" t="shared" si="12" ref="H73:N73">H74+H75+H76+H77</f>
        <v>0</v>
      </c>
      <c r="I73" s="107">
        <f>I74+I75+I76+I77+I78</f>
        <v>13886</v>
      </c>
      <c r="J73" s="44">
        <f>J74+J75+J76+J77+J78</f>
        <v>128028.92</v>
      </c>
      <c r="K73" s="44">
        <f t="shared" si="12"/>
        <v>0</v>
      </c>
      <c r="L73" s="107">
        <f>L74+L75+L76+L77+L78</f>
        <v>15034</v>
      </c>
      <c r="M73" s="44">
        <f>M74+M75+M76+M77+M78</f>
        <v>138613.48</v>
      </c>
      <c r="N73" s="44">
        <f t="shared" si="12"/>
        <v>0</v>
      </c>
      <c r="O73" s="107">
        <f>O74+O75+O76+O77+O78</f>
        <v>30890</v>
      </c>
      <c r="P73" s="44">
        <f>P74+P75+P76+P77+P78</f>
        <v>284805.8</v>
      </c>
      <c r="Q73" s="44">
        <f>Q74+Q75+Q76+Q77+Q78</f>
        <v>79310</v>
      </c>
      <c r="R73" s="44">
        <f>R74+R75+R76+R77+R78</f>
        <v>731238.2000000001</v>
      </c>
      <c r="S73" s="47"/>
      <c r="U73" s="10"/>
    </row>
    <row r="74" spans="1:21" ht="33" customHeight="1">
      <c r="A74" s="25"/>
      <c r="B74" s="376" t="s">
        <v>48</v>
      </c>
      <c r="C74" s="377"/>
      <c r="D74" s="378"/>
      <c r="E74" s="5"/>
      <c r="F74" s="106">
        <v>2450</v>
      </c>
      <c r="G74" s="162">
        <f>F74*F94</f>
        <v>22589</v>
      </c>
      <c r="H74" s="105"/>
      <c r="I74" s="106">
        <v>1710</v>
      </c>
      <c r="J74" s="105">
        <f>I74*F94</f>
        <v>15766.2</v>
      </c>
      <c r="K74" s="105"/>
      <c r="L74" s="106">
        <v>1720</v>
      </c>
      <c r="M74" s="105">
        <f>L74*G94</f>
        <v>15858.400000000001</v>
      </c>
      <c r="N74" s="105"/>
      <c r="O74" s="106">
        <v>2940</v>
      </c>
      <c r="P74" s="105">
        <f>O74*G94</f>
        <v>27106.800000000003</v>
      </c>
      <c r="Q74" s="105">
        <f aca="true" t="shared" si="13" ref="Q74:R79">F74+I74+L74+O74</f>
        <v>8820</v>
      </c>
      <c r="R74" s="105">
        <f t="shared" si="13"/>
        <v>81320.4</v>
      </c>
      <c r="S74" s="47"/>
      <c r="U74" s="10"/>
    </row>
    <row r="75" spans="1:21" ht="36" customHeight="1">
      <c r="A75" s="25"/>
      <c r="B75" s="376" t="s">
        <v>112</v>
      </c>
      <c r="C75" s="377"/>
      <c r="D75" s="378"/>
      <c r="E75" s="5"/>
      <c r="F75" s="106">
        <v>8500</v>
      </c>
      <c r="G75" s="156">
        <f>F75*F94</f>
        <v>78370</v>
      </c>
      <c r="H75" s="105"/>
      <c r="I75" s="106">
        <v>5000</v>
      </c>
      <c r="J75" s="105">
        <f>I75*F94</f>
        <v>46100</v>
      </c>
      <c r="K75" s="105"/>
      <c r="L75" s="106">
        <v>5500</v>
      </c>
      <c r="M75" s="105">
        <f>L75*G94</f>
        <v>50710</v>
      </c>
      <c r="N75" s="105"/>
      <c r="O75" s="106">
        <v>16000</v>
      </c>
      <c r="P75" s="105">
        <f>O75*G94</f>
        <v>147520</v>
      </c>
      <c r="Q75" s="105">
        <f t="shared" si="13"/>
        <v>35000</v>
      </c>
      <c r="R75" s="105">
        <f t="shared" si="13"/>
        <v>322700</v>
      </c>
      <c r="S75" s="47"/>
      <c r="U75" s="10"/>
    </row>
    <row r="76" spans="1:21" ht="34.5" customHeight="1">
      <c r="A76" s="25"/>
      <c r="B76" s="376" t="s">
        <v>110</v>
      </c>
      <c r="C76" s="377"/>
      <c r="D76" s="378"/>
      <c r="E76" s="5"/>
      <c r="F76" s="106">
        <v>4800</v>
      </c>
      <c r="G76" s="156">
        <f>F76*F94</f>
        <v>44256</v>
      </c>
      <c r="H76" s="105"/>
      <c r="I76" s="106">
        <v>4000</v>
      </c>
      <c r="J76" s="105">
        <f>I76*F94</f>
        <v>36880</v>
      </c>
      <c r="K76" s="105"/>
      <c r="L76" s="106">
        <v>4600</v>
      </c>
      <c r="M76" s="105">
        <f>L76*G94</f>
        <v>42412</v>
      </c>
      <c r="N76" s="105"/>
      <c r="O76" s="106">
        <v>6400</v>
      </c>
      <c r="P76" s="105">
        <f>O76*G94</f>
        <v>59008.00000000001</v>
      </c>
      <c r="Q76" s="105">
        <f t="shared" si="13"/>
        <v>19800</v>
      </c>
      <c r="R76" s="105">
        <f t="shared" si="13"/>
        <v>182556</v>
      </c>
      <c r="S76" s="47"/>
      <c r="U76" s="10"/>
    </row>
    <row r="77" spans="1:21" ht="31.5" customHeight="1">
      <c r="A77" s="25"/>
      <c r="B77" s="414" t="s">
        <v>103</v>
      </c>
      <c r="C77" s="414"/>
      <c r="D77" s="414"/>
      <c r="E77" s="5"/>
      <c r="F77" s="106">
        <v>2000</v>
      </c>
      <c r="G77" s="156">
        <f>F77*F94</f>
        <v>18440</v>
      </c>
      <c r="H77" s="105"/>
      <c r="I77" s="106">
        <v>1426</v>
      </c>
      <c r="J77" s="105">
        <f>I77*F94</f>
        <v>13147.720000000001</v>
      </c>
      <c r="K77" s="105"/>
      <c r="L77" s="106">
        <v>1464</v>
      </c>
      <c r="M77" s="105">
        <f>L77*G94</f>
        <v>13498.080000000002</v>
      </c>
      <c r="N77" s="105"/>
      <c r="O77" s="106">
        <v>3800</v>
      </c>
      <c r="P77" s="105">
        <f>O77*G94</f>
        <v>35036</v>
      </c>
      <c r="Q77" s="105">
        <f t="shared" si="13"/>
        <v>8690</v>
      </c>
      <c r="R77" s="105">
        <f t="shared" si="13"/>
        <v>80121.8</v>
      </c>
      <c r="S77" s="47"/>
      <c r="U77" s="10"/>
    </row>
    <row r="78" spans="1:21" ht="31.5" customHeight="1">
      <c r="A78" s="25"/>
      <c r="B78" s="347" t="s">
        <v>99</v>
      </c>
      <c r="C78" s="348"/>
      <c r="D78" s="349"/>
      <c r="E78" s="5"/>
      <c r="F78" s="106">
        <v>1750</v>
      </c>
      <c r="G78" s="156">
        <f>F78*F94</f>
        <v>16135.000000000002</v>
      </c>
      <c r="H78" s="105"/>
      <c r="I78" s="106">
        <v>1750</v>
      </c>
      <c r="J78" s="105">
        <f>I78*F94</f>
        <v>16135.000000000002</v>
      </c>
      <c r="K78" s="105"/>
      <c r="L78" s="106">
        <v>1750</v>
      </c>
      <c r="M78" s="105">
        <f>L78*G94</f>
        <v>16135.000000000002</v>
      </c>
      <c r="N78" s="105"/>
      <c r="O78" s="106">
        <v>1750</v>
      </c>
      <c r="P78" s="105">
        <f>O78*G94</f>
        <v>16135.000000000002</v>
      </c>
      <c r="Q78" s="105">
        <f t="shared" si="13"/>
        <v>7000</v>
      </c>
      <c r="R78" s="105">
        <f t="shared" si="13"/>
        <v>64540.00000000001</v>
      </c>
      <c r="S78" s="47"/>
      <c r="U78" s="10"/>
    </row>
    <row r="79" spans="1:21" ht="27" customHeight="1">
      <c r="A79" s="161">
        <v>6</v>
      </c>
      <c r="B79" s="373" t="s">
        <v>53</v>
      </c>
      <c r="C79" s="374"/>
      <c r="D79" s="375"/>
      <c r="E79" s="5"/>
      <c r="F79" s="107">
        <f>F80+F81+F82</f>
        <v>102555</v>
      </c>
      <c r="G79" s="44">
        <f aca="true" t="shared" si="14" ref="G79:P79">G80+G81+G82</f>
        <v>945557.1</v>
      </c>
      <c r="H79" s="44">
        <f t="shared" si="14"/>
        <v>0</v>
      </c>
      <c r="I79" s="107">
        <f t="shared" si="14"/>
        <v>60060</v>
      </c>
      <c r="J79" s="44">
        <f t="shared" si="14"/>
        <v>553753.2</v>
      </c>
      <c r="K79" s="44">
        <f t="shared" si="14"/>
        <v>0</v>
      </c>
      <c r="L79" s="107">
        <f t="shared" si="14"/>
        <v>11280</v>
      </c>
      <c r="M79" s="44">
        <f t="shared" si="14"/>
        <v>104001.6</v>
      </c>
      <c r="N79" s="44">
        <f t="shared" si="14"/>
        <v>0</v>
      </c>
      <c r="O79" s="107">
        <f t="shared" si="14"/>
        <v>42990</v>
      </c>
      <c r="P79" s="44">
        <f t="shared" si="14"/>
        <v>396367.80000000005</v>
      </c>
      <c r="Q79" s="44">
        <f t="shared" si="13"/>
        <v>216885</v>
      </c>
      <c r="R79" s="44">
        <f t="shared" si="13"/>
        <v>1999679.7</v>
      </c>
      <c r="S79" s="47"/>
      <c r="U79" s="10"/>
    </row>
    <row r="80" spans="1:21" ht="36" customHeight="1">
      <c r="A80" s="25"/>
      <c r="B80" s="411" t="s">
        <v>104</v>
      </c>
      <c r="C80" s="412"/>
      <c r="D80" s="413"/>
      <c r="E80" s="5"/>
      <c r="F80" s="106">
        <v>4155</v>
      </c>
      <c r="G80" s="105">
        <f>F80*F94</f>
        <v>38309.100000000006</v>
      </c>
      <c r="H80" s="105"/>
      <c r="I80" s="106">
        <v>2900</v>
      </c>
      <c r="J80" s="105">
        <f>I80*F94</f>
        <v>26738.000000000004</v>
      </c>
      <c r="K80" s="105"/>
      <c r="L80" s="106">
        <v>2430</v>
      </c>
      <c r="M80" s="105">
        <f>L80*G94</f>
        <v>22404.600000000002</v>
      </c>
      <c r="N80" s="105"/>
      <c r="O80" s="106">
        <v>6380</v>
      </c>
      <c r="P80" s="105">
        <f>O80*G94</f>
        <v>58823.600000000006</v>
      </c>
      <c r="Q80" s="105">
        <f>F80+I80+L80+O80</f>
        <v>15865</v>
      </c>
      <c r="R80" s="105">
        <f>G80+J80+M80+P80</f>
        <v>146275.30000000002</v>
      </c>
      <c r="S80" s="47"/>
      <c r="U80" s="10"/>
    </row>
    <row r="81" spans="1:21" ht="31.5" customHeight="1">
      <c r="A81" s="25"/>
      <c r="B81" s="376" t="s">
        <v>55</v>
      </c>
      <c r="C81" s="377"/>
      <c r="D81" s="378"/>
      <c r="E81" s="5"/>
      <c r="F81" s="106">
        <v>15000</v>
      </c>
      <c r="G81" s="105">
        <f>F81*F94</f>
        <v>138300</v>
      </c>
      <c r="H81" s="105"/>
      <c r="I81" s="106">
        <v>10300</v>
      </c>
      <c r="J81" s="105">
        <f>I81*F94</f>
        <v>94966</v>
      </c>
      <c r="K81" s="105"/>
      <c r="L81" s="106">
        <v>2200</v>
      </c>
      <c r="M81" s="105">
        <f>L81*G94</f>
        <v>20284</v>
      </c>
      <c r="N81" s="105"/>
      <c r="O81" s="106">
        <v>11610</v>
      </c>
      <c r="P81" s="105">
        <f>O81*G94</f>
        <v>107044.20000000001</v>
      </c>
      <c r="Q81" s="105">
        <f>F81+I81+L81+O81</f>
        <v>39110</v>
      </c>
      <c r="R81" s="105">
        <f>G81+J81+M81+P81</f>
        <v>360594.2</v>
      </c>
      <c r="S81" s="47"/>
      <c r="U81" s="10"/>
    </row>
    <row r="82" spans="1:21" ht="31.5" customHeight="1">
      <c r="A82" s="25"/>
      <c r="B82" s="376" t="s">
        <v>80</v>
      </c>
      <c r="C82" s="377"/>
      <c r="D82" s="378"/>
      <c r="E82" s="5"/>
      <c r="F82" s="106">
        <v>83400</v>
      </c>
      <c r="G82" s="105">
        <f>SUM(F82)*F94</f>
        <v>768948</v>
      </c>
      <c r="H82" s="105"/>
      <c r="I82" s="106">
        <v>46860</v>
      </c>
      <c r="J82" s="105">
        <f>SUM(I82)*F94</f>
        <v>432049.2</v>
      </c>
      <c r="K82" s="105"/>
      <c r="L82" s="106">
        <v>6650</v>
      </c>
      <c r="M82" s="105">
        <f>SUM(L82)*G94</f>
        <v>61313.00000000001</v>
      </c>
      <c r="N82" s="105"/>
      <c r="O82" s="106">
        <v>25000</v>
      </c>
      <c r="P82" s="105">
        <f>SUM(O82)*G94</f>
        <v>230500.00000000003</v>
      </c>
      <c r="Q82" s="105">
        <f>F82+I82+L82+O82</f>
        <v>161910</v>
      </c>
      <c r="R82" s="105">
        <f>SUM(G82)+J82+M82+P82</f>
        <v>1492810.2</v>
      </c>
      <c r="S82" s="47"/>
      <c r="U82" s="10"/>
    </row>
    <row r="83" spans="1:21" ht="31.5" customHeight="1">
      <c r="A83" s="209">
        <v>7</v>
      </c>
      <c r="B83" s="373" t="s">
        <v>81</v>
      </c>
      <c r="C83" s="374"/>
      <c r="D83" s="375"/>
      <c r="E83" s="5"/>
      <c r="F83" s="107">
        <f>SUM(F84:F85)</f>
        <v>7977</v>
      </c>
      <c r="G83" s="44">
        <f aca="true" t="shared" si="15" ref="G83:R83">SUM(G84:G85)</f>
        <v>73547.94</v>
      </c>
      <c r="H83" s="44">
        <f t="shared" si="15"/>
        <v>0</v>
      </c>
      <c r="I83" s="107">
        <f t="shared" si="15"/>
        <v>5325</v>
      </c>
      <c r="J83" s="44">
        <f t="shared" si="15"/>
        <v>49096.5</v>
      </c>
      <c r="K83" s="44">
        <f t="shared" si="15"/>
        <v>0</v>
      </c>
      <c r="L83" s="107">
        <f t="shared" si="15"/>
        <v>7400</v>
      </c>
      <c r="M83" s="44">
        <f t="shared" si="15"/>
        <v>68228</v>
      </c>
      <c r="N83" s="44">
        <f t="shared" si="15"/>
        <v>0</v>
      </c>
      <c r="O83" s="107">
        <f t="shared" si="15"/>
        <v>7725</v>
      </c>
      <c r="P83" s="44">
        <f t="shared" si="15"/>
        <v>71224.5</v>
      </c>
      <c r="Q83" s="44">
        <f t="shared" si="15"/>
        <v>28427</v>
      </c>
      <c r="R83" s="44">
        <f t="shared" si="15"/>
        <v>262096.94</v>
      </c>
      <c r="S83" s="47"/>
      <c r="U83" s="10"/>
    </row>
    <row r="84" spans="1:21" ht="31.5" customHeight="1">
      <c r="A84" s="209"/>
      <c r="B84" s="347" t="s">
        <v>82</v>
      </c>
      <c r="C84" s="348"/>
      <c r="D84" s="349"/>
      <c r="E84" s="5"/>
      <c r="F84" s="106">
        <v>0</v>
      </c>
      <c r="G84" s="105">
        <f>SUM(F84)*F94</f>
        <v>0</v>
      </c>
      <c r="H84" s="105"/>
      <c r="I84" s="106">
        <v>0</v>
      </c>
      <c r="J84" s="105">
        <f>SUM(I84)*F94</f>
        <v>0</v>
      </c>
      <c r="K84" s="105"/>
      <c r="L84" s="106">
        <v>0</v>
      </c>
      <c r="M84" s="105">
        <f>SUM(L84)*G94</f>
        <v>0</v>
      </c>
      <c r="N84" s="105"/>
      <c r="O84" s="106">
        <v>0</v>
      </c>
      <c r="P84" s="105">
        <f>SUM(O84)*G94</f>
        <v>0</v>
      </c>
      <c r="Q84" s="105">
        <f>SUM(F84)+I84+L84+O84</f>
        <v>0</v>
      </c>
      <c r="R84" s="105">
        <f>SUM(G84)+J84+M84+P84</f>
        <v>0</v>
      </c>
      <c r="S84" s="47"/>
      <c r="U84" s="10"/>
    </row>
    <row r="85" spans="1:21" ht="31.5" customHeight="1">
      <c r="A85" s="209"/>
      <c r="B85" s="347" t="s">
        <v>83</v>
      </c>
      <c r="C85" s="348"/>
      <c r="D85" s="349"/>
      <c r="E85" s="5"/>
      <c r="F85" s="106">
        <v>7977</v>
      </c>
      <c r="G85" s="105">
        <f>SUM(F85)*F94</f>
        <v>73547.94</v>
      </c>
      <c r="H85" s="105"/>
      <c r="I85" s="106">
        <v>5325</v>
      </c>
      <c r="J85" s="105">
        <f>SUM(I85)*F94</f>
        <v>49096.5</v>
      </c>
      <c r="K85" s="105"/>
      <c r="L85" s="106">
        <v>7400</v>
      </c>
      <c r="M85" s="105">
        <f>SUM(L85)*G94</f>
        <v>68228</v>
      </c>
      <c r="N85" s="105"/>
      <c r="O85" s="106">
        <v>7725</v>
      </c>
      <c r="P85" s="105">
        <f>SUM(O85)*G94</f>
        <v>71224.5</v>
      </c>
      <c r="Q85" s="105">
        <f>SUM(F85)+I85+L85+O85</f>
        <v>28427</v>
      </c>
      <c r="R85" s="105">
        <f>SUM(G85)+J85+M85+P85</f>
        <v>262096.94</v>
      </c>
      <c r="S85" s="47"/>
      <c r="U85" s="10"/>
    </row>
    <row r="86" spans="1:21" ht="31.5" customHeight="1">
      <c r="A86" s="209">
        <v>8</v>
      </c>
      <c r="B86" s="399" t="s">
        <v>56</v>
      </c>
      <c r="C86" s="400"/>
      <c r="D86" s="401"/>
      <c r="E86" s="11"/>
      <c r="F86" s="107">
        <f>SUM(F87:F91)</f>
        <v>33659</v>
      </c>
      <c r="G86" s="107">
        <f aca="true" t="shared" si="16" ref="G86:R86">SUM(G87:G91)</f>
        <v>310335.98</v>
      </c>
      <c r="H86" s="107">
        <f t="shared" si="16"/>
        <v>5100.504000000001</v>
      </c>
      <c r="I86" s="107">
        <f t="shared" si="16"/>
        <v>20365</v>
      </c>
      <c r="J86" s="107">
        <f t="shared" si="16"/>
        <v>187765.30000000002</v>
      </c>
      <c r="K86" s="107">
        <f t="shared" si="16"/>
        <v>0</v>
      </c>
      <c r="L86" s="107">
        <f t="shared" si="16"/>
        <v>17459</v>
      </c>
      <c r="M86" s="107">
        <f t="shared" si="16"/>
        <v>160971.98</v>
      </c>
      <c r="N86" s="107">
        <f t="shared" si="16"/>
        <v>0</v>
      </c>
      <c r="O86" s="107">
        <f t="shared" si="16"/>
        <v>29659</v>
      </c>
      <c r="P86" s="107">
        <f t="shared" si="16"/>
        <v>273455.98000000004</v>
      </c>
      <c r="Q86" s="107">
        <f t="shared" si="16"/>
        <v>101142</v>
      </c>
      <c r="R86" s="107">
        <f t="shared" si="16"/>
        <v>932529.2400000001</v>
      </c>
      <c r="S86" s="47"/>
      <c r="U86" s="10"/>
    </row>
    <row r="87" spans="1:21" ht="31.5" customHeight="1">
      <c r="A87" s="209"/>
      <c r="B87" s="347" t="s">
        <v>86</v>
      </c>
      <c r="C87" s="370"/>
      <c r="D87" s="371"/>
      <c r="E87" s="5"/>
      <c r="F87" s="106">
        <v>60</v>
      </c>
      <c r="G87" s="105">
        <f>F87*F94</f>
        <v>553.2</v>
      </c>
      <c r="H87" s="105">
        <f aca="true" t="shared" si="17" ref="H87:N87">G87*G94</f>
        <v>5100.504000000001</v>
      </c>
      <c r="I87" s="105">
        <v>60</v>
      </c>
      <c r="J87" s="105">
        <f>I87*F94</f>
        <v>553.2</v>
      </c>
      <c r="K87" s="105">
        <f t="shared" si="17"/>
        <v>0</v>
      </c>
      <c r="L87" s="105">
        <v>60</v>
      </c>
      <c r="M87" s="105">
        <f>L87*F94</f>
        <v>553.2</v>
      </c>
      <c r="N87" s="105">
        <f t="shared" si="17"/>
        <v>0</v>
      </c>
      <c r="O87" s="105">
        <v>60</v>
      </c>
      <c r="P87" s="105">
        <f>O87*F94</f>
        <v>553.2</v>
      </c>
      <c r="Q87" s="105">
        <f>F87+I87+L87+O87</f>
        <v>240</v>
      </c>
      <c r="R87" s="105">
        <f>G87+J87+M87+P87</f>
        <v>2212.8</v>
      </c>
      <c r="S87" s="47"/>
      <c r="U87" s="10"/>
    </row>
    <row r="88" spans="1:21" ht="31.5" customHeight="1">
      <c r="A88" s="209"/>
      <c r="B88" s="347" t="s">
        <v>108</v>
      </c>
      <c r="C88" s="370"/>
      <c r="D88" s="371"/>
      <c r="E88" s="5"/>
      <c r="F88" s="106">
        <v>32000</v>
      </c>
      <c r="G88" s="105">
        <f>F88*F94</f>
        <v>295040</v>
      </c>
      <c r="H88" s="105"/>
      <c r="I88" s="106">
        <v>19000</v>
      </c>
      <c r="J88" s="105">
        <f>I88*F94</f>
        <v>175180</v>
      </c>
      <c r="K88" s="105"/>
      <c r="L88" s="106">
        <v>16000</v>
      </c>
      <c r="M88" s="105">
        <f>L88*G94</f>
        <v>147520</v>
      </c>
      <c r="N88" s="105"/>
      <c r="O88" s="106">
        <v>28000</v>
      </c>
      <c r="P88" s="105">
        <f>O88*G94</f>
        <v>258160.00000000003</v>
      </c>
      <c r="Q88" s="105">
        <f aca="true" t="shared" si="18" ref="Q88:R91">F88+I88+L88+O88</f>
        <v>95000</v>
      </c>
      <c r="R88" s="105">
        <f t="shared" si="18"/>
        <v>875900</v>
      </c>
      <c r="S88" s="47"/>
      <c r="U88" s="10"/>
    </row>
    <row r="89" spans="1:21" ht="31.5" customHeight="1">
      <c r="A89" s="209"/>
      <c r="B89" s="347" t="s">
        <v>119</v>
      </c>
      <c r="C89" s="348"/>
      <c r="D89" s="349"/>
      <c r="E89" s="5"/>
      <c r="F89" s="106">
        <v>165</v>
      </c>
      <c r="G89" s="105">
        <f>F89*F94</f>
        <v>1521.3000000000002</v>
      </c>
      <c r="H89" s="105"/>
      <c r="I89" s="106">
        <v>171</v>
      </c>
      <c r="J89" s="105">
        <f>I89*F94</f>
        <v>1576.6200000000001</v>
      </c>
      <c r="K89" s="105"/>
      <c r="L89" s="106">
        <v>165</v>
      </c>
      <c r="M89" s="105">
        <f>L89*G94</f>
        <v>1521.3000000000002</v>
      </c>
      <c r="N89" s="105"/>
      <c r="O89" s="106">
        <v>165</v>
      </c>
      <c r="P89" s="105">
        <f>O89*G94</f>
        <v>1521.3000000000002</v>
      </c>
      <c r="Q89" s="105">
        <f t="shared" si="18"/>
        <v>666</v>
      </c>
      <c r="R89" s="105">
        <f t="shared" si="18"/>
        <v>6140.52</v>
      </c>
      <c r="S89" s="47"/>
      <c r="U89" s="10"/>
    </row>
    <row r="90" spans="1:21" ht="31.5" customHeight="1">
      <c r="A90" s="209"/>
      <c r="B90" s="347" t="s">
        <v>120</v>
      </c>
      <c r="C90" s="348"/>
      <c r="D90" s="349"/>
      <c r="E90" s="5"/>
      <c r="F90" s="106">
        <v>84</v>
      </c>
      <c r="G90" s="105">
        <f>F90*F94</f>
        <v>774.48</v>
      </c>
      <c r="H90" s="105"/>
      <c r="I90" s="106">
        <v>84</v>
      </c>
      <c r="J90" s="105">
        <f>I90*F94</f>
        <v>774.48</v>
      </c>
      <c r="K90" s="105"/>
      <c r="L90" s="106">
        <v>84</v>
      </c>
      <c r="M90" s="105">
        <f>L90*G94</f>
        <v>774.48</v>
      </c>
      <c r="N90" s="105"/>
      <c r="O90" s="106">
        <v>84</v>
      </c>
      <c r="P90" s="105">
        <f>O90*G94</f>
        <v>774.48</v>
      </c>
      <c r="Q90" s="105">
        <f t="shared" si="18"/>
        <v>336</v>
      </c>
      <c r="R90" s="105">
        <f t="shared" si="18"/>
        <v>3097.92</v>
      </c>
      <c r="S90" s="47"/>
      <c r="U90" s="10"/>
    </row>
    <row r="91" spans="1:21" ht="31.5" customHeight="1">
      <c r="A91" s="209"/>
      <c r="B91" s="347" t="s">
        <v>121</v>
      </c>
      <c r="C91" s="348"/>
      <c r="D91" s="349"/>
      <c r="E91" s="5"/>
      <c r="F91" s="106">
        <v>1350</v>
      </c>
      <c r="G91" s="105">
        <f>F91*F94</f>
        <v>12447</v>
      </c>
      <c r="H91" s="105"/>
      <c r="I91" s="106">
        <v>1050</v>
      </c>
      <c r="J91" s="105">
        <f>I91*F94</f>
        <v>9681</v>
      </c>
      <c r="K91" s="105"/>
      <c r="L91" s="106">
        <v>1150</v>
      </c>
      <c r="M91" s="105">
        <f>L91*G94</f>
        <v>10603</v>
      </c>
      <c r="N91" s="105"/>
      <c r="O91" s="106">
        <v>1350</v>
      </c>
      <c r="P91" s="105">
        <f>O91*G94</f>
        <v>12447</v>
      </c>
      <c r="Q91" s="105">
        <f t="shared" si="18"/>
        <v>4900</v>
      </c>
      <c r="R91" s="105">
        <f t="shared" si="18"/>
        <v>45178</v>
      </c>
      <c r="S91" s="47"/>
      <c r="U91" s="10"/>
    </row>
    <row r="92" spans="1:20" ht="30" customHeight="1">
      <c r="A92" s="25"/>
      <c r="B92" s="421" t="s">
        <v>19</v>
      </c>
      <c r="C92" s="421"/>
      <c r="D92" s="421"/>
      <c r="E92" s="11">
        <f>SUM(E55:E71)</f>
        <v>264400</v>
      </c>
      <c r="F92" s="107">
        <f>F55+F62+F67+F73+F79+F83+F86</f>
        <v>385040.29</v>
      </c>
      <c r="G92" s="44">
        <f>G55+G62+G67+G73+G79+G83+G86</f>
        <v>3550071.4738000003</v>
      </c>
      <c r="H92" s="44" t="e">
        <f>#REF!+H55+H62+H67+H73+H79+H83+H86</f>
        <v>#REF!</v>
      </c>
      <c r="I92" s="107">
        <f>I55+I62+I67+I73+I79+I83+I86</f>
        <v>257220.33000000002</v>
      </c>
      <c r="J92" s="44">
        <f>J55+J62+J67+J73+J79+J83+J86</f>
        <v>2371571.4425999997</v>
      </c>
      <c r="K92" s="44" t="e">
        <f>#REF!+K55+K62+K67+K73+K79+K83+K86</f>
        <v>#REF!</v>
      </c>
      <c r="L92" s="107">
        <f>L55+L62+L67+L73+L79+L83+L86</f>
        <v>175523</v>
      </c>
      <c r="M92" s="44">
        <f>M55+M62+M67+M73+M79+M83+M86</f>
        <v>1618322.06</v>
      </c>
      <c r="N92" s="44" t="e">
        <f>#REF!+N55+N62+N67+N73+N79+N83+N86</f>
        <v>#REF!</v>
      </c>
      <c r="O92" s="107">
        <f>O55+O62+O67+O73+O79+O83+O86</f>
        <v>369123.51</v>
      </c>
      <c r="P92" s="44">
        <f>P55+P62+P67+P73+P79+P83+P86</f>
        <v>3403318.7622</v>
      </c>
      <c r="Q92" s="44">
        <f>Q55+Q62+Q67+Q73+Q79+Q83+Q86</f>
        <v>1186907.13</v>
      </c>
      <c r="R92" s="44">
        <f>R55+R62+R67+R73+R79+R83+R86</f>
        <v>10943283.738599999</v>
      </c>
      <c r="S92" s="48"/>
      <c r="T92" s="125"/>
    </row>
    <row r="93" spans="1:18" ht="50.25" customHeight="1">
      <c r="A93" s="28"/>
      <c r="B93" s="440" t="s">
        <v>8</v>
      </c>
      <c r="C93" s="440"/>
      <c r="D93" s="440"/>
      <c r="E93" s="437" t="s">
        <v>149</v>
      </c>
      <c r="F93" s="438"/>
      <c r="G93" s="438"/>
      <c r="H93" s="438"/>
      <c r="I93" s="438"/>
      <c r="J93" s="438"/>
      <c r="K93" s="438"/>
      <c r="L93" s="438"/>
      <c r="M93" s="438"/>
      <c r="N93" s="438"/>
      <c r="O93" s="438"/>
      <c r="P93" s="438"/>
      <c r="Q93" s="438"/>
      <c r="R93" s="439"/>
    </row>
    <row r="94" spans="1:22" ht="32.25" customHeight="1">
      <c r="A94" s="3"/>
      <c r="B94" s="3"/>
      <c r="C94" s="3"/>
      <c r="D94" s="3"/>
      <c r="E94" s="3"/>
      <c r="F94" s="3">
        <v>9.22</v>
      </c>
      <c r="G94" s="3">
        <v>9.22</v>
      </c>
      <c r="H94" s="3"/>
      <c r="I94" s="3"/>
      <c r="J94" s="72"/>
      <c r="K94" s="3"/>
      <c r="L94" s="3"/>
      <c r="M94" s="72"/>
      <c r="N94" s="3"/>
      <c r="O94" s="3"/>
      <c r="P94" s="75"/>
      <c r="Q94" s="29"/>
      <c r="R94" s="72"/>
      <c r="T94" s="9"/>
      <c r="U94" s="9"/>
      <c r="V94" s="9"/>
    </row>
    <row r="95" spans="1:22" ht="21" customHeight="1">
      <c r="A95" s="30"/>
      <c r="B95" s="31"/>
      <c r="C95" s="31"/>
      <c r="D95" s="31"/>
      <c r="E95" s="32" t="s">
        <v>13</v>
      </c>
      <c r="F95" s="32"/>
      <c r="G95" s="167"/>
      <c r="H95" s="210"/>
      <c r="I95" s="210"/>
      <c r="J95" s="74"/>
      <c r="K95" s="33"/>
      <c r="L95" s="33"/>
      <c r="M95" s="74"/>
      <c r="N95" s="33"/>
      <c r="O95" s="33"/>
      <c r="P95" s="74"/>
      <c r="Q95" s="33"/>
      <c r="R95" s="74"/>
      <c r="T95" s="9"/>
      <c r="U95" s="9"/>
      <c r="V95" s="9"/>
    </row>
    <row r="96" spans="1:22" ht="2.25" customHeight="1">
      <c r="A96" s="30"/>
      <c r="B96" s="31"/>
      <c r="C96" s="31"/>
      <c r="D96" s="31"/>
      <c r="E96" s="32"/>
      <c r="F96" s="4"/>
      <c r="G96" s="72"/>
      <c r="H96" s="4"/>
      <c r="I96" s="4"/>
      <c r="J96" s="74"/>
      <c r="K96" s="33"/>
      <c r="L96" s="33"/>
      <c r="M96" s="74"/>
      <c r="N96" s="33"/>
      <c r="O96" s="33"/>
      <c r="P96" s="75"/>
      <c r="Q96" s="34"/>
      <c r="R96" s="76"/>
      <c r="T96" s="9"/>
      <c r="U96" s="9"/>
      <c r="V96" s="9"/>
    </row>
    <row r="97" spans="1:18" ht="14.25" customHeight="1">
      <c r="A97" s="211"/>
      <c r="B97" s="212"/>
      <c r="C97" s="212"/>
      <c r="D97" s="212"/>
      <c r="E97" s="4"/>
      <c r="F97" s="4"/>
      <c r="G97" s="4"/>
      <c r="H97" s="4"/>
      <c r="I97" s="4"/>
      <c r="J97" s="213"/>
      <c r="K97" s="213"/>
      <c r="L97" s="213"/>
      <c r="M97" s="213"/>
      <c r="N97" s="213"/>
      <c r="O97" s="213"/>
      <c r="P97" s="448"/>
      <c r="Q97" s="448"/>
      <c r="R97" s="448"/>
    </row>
    <row r="98" spans="1:18" ht="9.75" customHeight="1">
      <c r="A98" s="211"/>
      <c r="B98" s="212"/>
      <c r="C98" s="212"/>
      <c r="D98" s="212"/>
      <c r="E98" s="4"/>
      <c r="F98" s="4"/>
      <c r="G98" s="4"/>
      <c r="H98" s="4"/>
      <c r="I98" s="4"/>
      <c r="J98" s="213"/>
      <c r="K98" s="213"/>
      <c r="L98" s="213"/>
      <c r="M98" s="213"/>
      <c r="N98" s="213"/>
      <c r="O98" s="213"/>
      <c r="P98" s="448"/>
      <c r="Q98" s="448"/>
      <c r="R98" s="448"/>
    </row>
    <row r="99" spans="1:18" ht="13.5" customHeight="1" hidden="1">
      <c r="A99" s="211"/>
      <c r="B99" s="212"/>
      <c r="C99" s="212"/>
      <c r="D99" s="212"/>
      <c r="E99" s="4"/>
      <c r="F99" s="4"/>
      <c r="G99" s="4"/>
      <c r="H99" s="4"/>
      <c r="I99" s="4"/>
      <c r="J99" s="213"/>
      <c r="K99" s="213"/>
      <c r="L99" s="213"/>
      <c r="M99" s="213"/>
      <c r="N99" s="213"/>
      <c r="O99" s="213"/>
      <c r="P99" s="448"/>
      <c r="Q99" s="448"/>
      <c r="R99" s="448"/>
    </row>
    <row r="100" spans="1:18" ht="15.75" customHeight="1" hidden="1">
      <c r="A100" s="211"/>
      <c r="B100" s="212"/>
      <c r="C100" s="212"/>
      <c r="D100" s="212"/>
      <c r="E100" s="4"/>
      <c r="F100" s="4"/>
      <c r="G100" s="4"/>
      <c r="H100" s="4"/>
      <c r="I100" s="4"/>
      <c r="J100" s="213"/>
      <c r="K100" s="213"/>
      <c r="L100" s="213"/>
      <c r="M100" s="213"/>
      <c r="N100" s="213"/>
      <c r="O100" s="213"/>
      <c r="P100" s="213"/>
      <c r="Q100" s="213"/>
      <c r="R100" s="213"/>
    </row>
    <row r="101" spans="1:18" ht="26.25" customHeight="1">
      <c r="A101" s="449" t="s">
        <v>109</v>
      </c>
      <c r="B101" s="449"/>
      <c r="C101" s="449"/>
      <c r="D101" s="449"/>
      <c r="E101" s="449"/>
      <c r="F101" s="449"/>
      <c r="G101" s="449"/>
      <c r="H101" s="449"/>
      <c r="I101" s="449"/>
      <c r="J101" s="449"/>
      <c r="K101" s="449"/>
      <c r="L101" s="449"/>
      <c r="M101" s="449"/>
      <c r="N101" s="449"/>
      <c r="O101" s="449"/>
      <c r="P101" s="449"/>
      <c r="Q101" s="449"/>
      <c r="R101" s="449"/>
    </row>
    <row r="102" spans="1:18" ht="25.5">
      <c r="A102" s="441" t="s">
        <v>15</v>
      </c>
      <c r="B102" s="442" t="s">
        <v>0</v>
      </c>
      <c r="C102" s="443"/>
      <c r="D102" s="444"/>
      <c r="E102" s="372" t="s">
        <v>1</v>
      </c>
      <c r="F102" s="372"/>
      <c r="G102" s="372"/>
      <c r="H102" s="372" t="s">
        <v>3</v>
      </c>
      <c r="I102" s="372"/>
      <c r="J102" s="372"/>
      <c r="K102" s="372" t="s">
        <v>4</v>
      </c>
      <c r="L102" s="372"/>
      <c r="M102" s="372"/>
      <c r="N102" s="372" t="s">
        <v>6</v>
      </c>
      <c r="O102" s="372"/>
      <c r="P102" s="372"/>
      <c r="Q102" s="372" t="s">
        <v>7</v>
      </c>
      <c r="R102" s="372"/>
    </row>
    <row r="103" spans="1:18" ht="25.5">
      <c r="A103" s="441"/>
      <c r="B103" s="445"/>
      <c r="C103" s="446"/>
      <c r="D103" s="447"/>
      <c r="F103" s="164" t="s">
        <v>10</v>
      </c>
      <c r="G103" s="164" t="s">
        <v>5</v>
      </c>
      <c r="H103" s="164" t="s">
        <v>10</v>
      </c>
      <c r="I103" s="164" t="s">
        <v>10</v>
      </c>
      <c r="J103" s="164" t="s">
        <v>5</v>
      </c>
      <c r="K103" s="164" t="s">
        <v>10</v>
      </c>
      <c r="L103" s="164" t="s">
        <v>10</v>
      </c>
      <c r="M103" s="164" t="s">
        <v>5</v>
      </c>
      <c r="N103" s="164" t="s">
        <v>10</v>
      </c>
      <c r="O103" s="164" t="s">
        <v>10</v>
      </c>
      <c r="P103" s="164" t="s">
        <v>5</v>
      </c>
      <c r="Q103" s="164" t="s">
        <v>10</v>
      </c>
      <c r="R103" s="164" t="s">
        <v>5</v>
      </c>
    </row>
    <row r="104" spans="1:21" ht="32.25" customHeight="1">
      <c r="A104" s="161">
        <v>1</v>
      </c>
      <c r="B104" s="373" t="s">
        <v>41</v>
      </c>
      <c r="C104" s="374"/>
      <c r="D104" s="375"/>
      <c r="E104" s="5"/>
      <c r="F104" s="107">
        <f>F105+F106+F107+F108+F109+F110</f>
        <v>977.73</v>
      </c>
      <c r="G104" s="44">
        <f>G105+G106+G107+G108+G109+G110</f>
        <v>89511.1815</v>
      </c>
      <c r="H104" s="44"/>
      <c r="I104" s="107">
        <f>I105+I106+I107+I108+I109+I110</f>
        <v>1139.95</v>
      </c>
      <c r="J104" s="44">
        <f>J105+J106+J107+J108+J109+J110</f>
        <v>104362.42249999999</v>
      </c>
      <c r="K104" s="44"/>
      <c r="L104" s="107">
        <f>L105+L106+L107+L108+L109+L110</f>
        <v>1030.07</v>
      </c>
      <c r="M104" s="44">
        <f>M105+M106+M107+M108+M109+M110</f>
        <v>94302.90849999999</v>
      </c>
      <c r="N104" s="44"/>
      <c r="O104" s="107">
        <f>O105+O106+O107+O108+O109+O110</f>
        <v>1679.3899999999999</v>
      </c>
      <c r="P104" s="214">
        <f>P105+P106+P107+P108+P109+P110</f>
        <v>153748.15449999998</v>
      </c>
      <c r="Q104" s="214">
        <f aca="true" t="shared" si="19" ref="Q104:R110">F104+I104+L104+O104</f>
        <v>4827.139999999999</v>
      </c>
      <c r="R104" s="214">
        <f t="shared" si="19"/>
        <v>441924.6669999999</v>
      </c>
      <c r="S104" s="47"/>
      <c r="T104" s="10"/>
      <c r="U104" s="10"/>
    </row>
    <row r="105" spans="1:21" ht="49.5" customHeight="1">
      <c r="A105" s="161"/>
      <c r="B105" s="376" t="s">
        <v>34</v>
      </c>
      <c r="C105" s="377"/>
      <c r="D105" s="378"/>
      <c r="E105" s="5">
        <v>3068.8</v>
      </c>
      <c r="F105" s="106">
        <v>369.82</v>
      </c>
      <c r="G105" s="105">
        <f>F105*F133</f>
        <v>33857.021</v>
      </c>
      <c r="H105" s="105">
        <v>2511</v>
      </c>
      <c r="I105" s="106">
        <v>330.48</v>
      </c>
      <c r="J105" s="105">
        <f>I105*F133</f>
        <v>30255.444</v>
      </c>
      <c r="K105" s="105">
        <v>2511</v>
      </c>
      <c r="L105" s="106">
        <v>320</v>
      </c>
      <c r="M105" s="105">
        <f>L105*G133</f>
        <v>29296</v>
      </c>
      <c r="N105" s="105">
        <v>2511</v>
      </c>
      <c r="O105" s="106">
        <v>326.19</v>
      </c>
      <c r="P105" s="215">
        <f>O105*G133</f>
        <v>29862.694499999998</v>
      </c>
      <c r="Q105" s="215">
        <f t="shared" si="19"/>
        <v>1346.49</v>
      </c>
      <c r="R105" s="215">
        <f aca="true" t="shared" si="20" ref="R105:R110">G105+J105+M105+P105</f>
        <v>123271.1595</v>
      </c>
      <c r="S105" s="47" t="s">
        <v>77</v>
      </c>
      <c r="T105" s="10"/>
      <c r="U105" s="10"/>
    </row>
    <row r="106" spans="1:21" ht="48.75" customHeight="1">
      <c r="A106" s="161"/>
      <c r="B106" s="376" t="s">
        <v>35</v>
      </c>
      <c r="C106" s="377"/>
      <c r="D106" s="378"/>
      <c r="E106" s="5">
        <v>609</v>
      </c>
      <c r="F106" s="106">
        <v>92.91</v>
      </c>
      <c r="G106" s="105">
        <f>F106*F133</f>
        <v>8505.9105</v>
      </c>
      <c r="H106" s="105">
        <v>609</v>
      </c>
      <c r="I106" s="106">
        <v>146.47</v>
      </c>
      <c r="J106" s="105">
        <f>I106*F133</f>
        <v>13409.3285</v>
      </c>
      <c r="K106" s="105">
        <v>609</v>
      </c>
      <c r="L106" s="106">
        <v>134.07</v>
      </c>
      <c r="M106" s="105">
        <f>L106*G133</f>
        <v>12274.108499999998</v>
      </c>
      <c r="N106" s="105">
        <v>609</v>
      </c>
      <c r="O106" s="106">
        <v>155.2</v>
      </c>
      <c r="P106" s="215">
        <f>O106*G133</f>
        <v>14208.559999999998</v>
      </c>
      <c r="Q106" s="215">
        <f t="shared" si="19"/>
        <v>528.65</v>
      </c>
      <c r="R106" s="215">
        <f t="shared" si="20"/>
        <v>48397.9075</v>
      </c>
      <c r="S106" s="47" t="s">
        <v>77</v>
      </c>
      <c r="T106" s="10"/>
      <c r="U106" s="10"/>
    </row>
    <row r="107" spans="1:21" ht="47.25" customHeight="1">
      <c r="A107" s="161"/>
      <c r="B107" s="376" t="s">
        <v>36</v>
      </c>
      <c r="C107" s="377"/>
      <c r="D107" s="378"/>
      <c r="E107" s="5">
        <v>725.1</v>
      </c>
      <c r="F107" s="106">
        <v>100</v>
      </c>
      <c r="G107" s="105">
        <f>F107*F134</f>
        <v>9155</v>
      </c>
      <c r="H107" s="105">
        <v>885.2</v>
      </c>
      <c r="I107" s="106">
        <v>110</v>
      </c>
      <c r="J107" s="105">
        <f>I107*F134</f>
        <v>10070.5</v>
      </c>
      <c r="K107" s="105">
        <v>727.3</v>
      </c>
      <c r="L107" s="106">
        <v>100</v>
      </c>
      <c r="M107" s="105">
        <f>L107*G134</f>
        <v>9155</v>
      </c>
      <c r="N107" s="105">
        <v>892.61</v>
      </c>
      <c r="O107" s="106">
        <v>200</v>
      </c>
      <c r="P107" s="215">
        <f>O107*G134</f>
        <v>18310</v>
      </c>
      <c r="Q107" s="215">
        <f t="shared" si="19"/>
        <v>510</v>
      </c>
      <c r="R107" s="215">
        <f t="shared" si="20"/>
        <v>46690.5</v>
      </c>
      <c r="S107" s="47" t="s">
        <v>77</v>
      </c>
      <c r="T107" s="10"/>
      <c r="U107" s="10"/>
    </row>
    <row r="108" spans="1:21" ht="30.75" customHeight="1">
      <c r="A108" s="161"/>
      <c r="B108" s="414" t="s">
        <v>37</v>
      </c>
      <c r="C108" s="414"/>
      <c r="D108" s="414"/>
      <c r="E108" s="5">
        <v>1639</v>
      </c>
      <c r="F108" s="106">
        <v>46</v>
      </c>
      <c r="G108" s="105">
        <f>F108*F134</f>
        <v>4211.3</v>
      </c>
      <c r="H108" s="105">
        <v>1584</v>
      </c>
      <c r="I108" s="106">
        <v>46</v>
      </c>
      <c r="J108" s="105">
        <f>I108*F134</f>
        <v>4211.3</v>
      </c>
      <c r="K108" s="105">
        <v>1344</v>
      </c>
      <c r="L108" s="106">
        <v>42</v>
      </c>
      <c r="M108" s="105">
        <f>L108*G134</f>
        <v>3845.1</v>
      </c>
      <c r="N108" s="105">
        <v>1639</v>
      </c>
      <c r="O108" s="106">
        <v>110</v>
      </c>
      <c r="P108" s="215">
        <f>O108*G134</f>
        <v>10070.5</v>
      </c>
      <c r="Q108" s="215">
        <f t="shared" si="19"/>
        <v>244</v>
      </c>
      <c r="R108" s="215">
        <f t="shared" si="20"/>
        <v>22338.2</v>
      </c>
      <c r="S108" s="47" t="s">
        <v>77</v>
      </c>
      <c r="T108" s="10"/>
      <c r="U108" s="10"/>
    </row>
    <row r="109" spans="1:21" ht="33" customHeight="1">
      <c r="A109" s="161"/>
      <c r="B109" s="414" t="s">
        <v>38</v>
      </c>
      <c r="C109" s="414"/>
      <c r="D109" s="414"/>
      <c r="E109" s="5">
        <v>53.7</v>
      </c>
      <c r="F109" s="106">
        <v>323</v>
      </c>
      <c r="G109" s="105">
        <f>F109*F133</f>
        <v>29570.649999999998</v>
      </c>
      <c r="H109" s="105">
        <v>43.6</v>
      </c>
      <c r="I109" s="106">
        <v>474</v>
      </c>
      <c r="J109" s="105">
        <f>I109*F133</f>
        <v>43394.7</v>
      </c>
      <c r="K109" s="105">
        <v>43.8</v>
      </c>
      <c r="L109" s="106">
        <v>356</v>
      </c>
      <c r="M109" s="105">
        <f>L109*G133</f>
        <v>32591.8</v>
      </c>
      <c r="N109" s="105">
        <v>43.8</v>
      </c>
      <c r="O109" s="106">
        <v>837</v>
      </c>
      <c r="P109" s="215">
        <f>O109*G133</f>
        <v>76627.34999999999</v>
      </c>
      <c r="Q109" s="215">
        <f t="shared" si="19"/>
        <v>1990</v>
      </c>
      <c r="R109" s="215">
        <f t="shared" si="20"/>
        <v>182184.5</v>
      </c>
      <c r="S109" s="47" t="s">
        <v>77</v>
      </c>
      <c r="T109" s="10"/>
      <c r="U109" s="10"/>
    </row>
    <row r="110" spans="1:21" ht="54.75" customHeight="1">
      <c r="A110" s="161"/>
      <c r="B110" s="414" t="s">
        <v>39</v>
      </c>
      <c r="C110" s="414"/>
      <c r="D110" s="414"/>
      <c r="E110" s="5">
        <v>51</v>
      </c>
      <c r="F110" s="106">
        <v>46</v>
      </c>
      <c r="G110" s="105">
        <f>F110*F133</f>
        <v>4211.3</v>
      </c>
      <c r="H110" s="105">
        <v>48</v>
      </c>
      <c r="I110" s="106">
        <v>33</v>
      </c>
      <c r="J110" s="105">
        <f>I110*F133</f>
        <v>3021.15</v>
      </c>
      <c r="K110" s="105">
        <v>48</v>
      </c>
      <c r="L110" s="106">
        <v>78</v>
      </c>
      <c r="M110" s="105">
        <f>L110*G133</f>
        <v>7140.9</v>
      </c>
      <c r="N110" s="105">
        <v>51</v>
      </c>
      <c r="O110" s="106">
        <v>51</v>
      </c>
      <c r="P110" s="215">
        <f>O110*G133</f>
        <v>4669.05</v>
      </c>
      <c r="Q110" s="215">
        <f t="shared" si="19"/>
        <v>208</v>
      </c>
      <c r="R110" s="215">
        <f t="shared" si="20"/>
        <v>19042.4</v>
      </c>
      <c r="S110" s="47" t="s">
        <v>77</v>
      </c>
      <c r="T110" s="10"/>
      <c r="U110" s="10"/>
    </row>
    <row r="111" spans="1:21" ht="55.5" customHeight="1">
      <c r="A111" s="161">
        <v>2</v>
      </c>
      <c r="B111" s="373" t="s">
        <v>42</v>
      </c>
      <c r="C111" s="374"/>
      <c r="D111" s="375"/>
      <c r="E111" s="5">
        <v>76.86</v>
      </c>
      <c r="F111" s="216">
        <f>SUM(F112:F115)</f>
        <v>74.49</v>
      </c>
      <c r="G111" s="44">
        <f aca="true" t="shared" si="21" ref="G111:R111">SUM(G112:G115)</f>
        <v>6819.559499999999</v>
      </c>
      <c r="H111" s="44">
        <f t="shared" si="21"/>
        <v>0</v>
      </c>
      <c r="I111" s="217">
        <f t="shared" si="21"/>
        <v>89.09</v>
      </c>
      <c r="J111" s="44">
        <f t="shared" si="21"/>
        <v>8156.1894999999995</v>
      </c>
      <c r="K111" s="44">
        <f t="shared" si="21"/>
        <v>0</v>
      </c>
      <c r="L111" s="217">
        <f t="shared" si="21"/>
        <v>83.83000000000001</v>
      </c>
      <c r="M111" s="44">
        <f t="shared" si="21"/>
        <v>7674.6365000000005</v>
      </c>
      <c r="N111" s="44">
        <f t="shared" si="21"/>
        <v>0</v>
      </c>
      <c r="O111" s="217">
        <f t="shared" si="21"/>
        <v>65.29</v>
      </c>
      <c r="P111" s="214">
        <f t="shared" si="21"/>
        <v>5977.2995</v>
      </c>
      <c r="Q111" s="218">
        <f t="shared" si="21"/>
        <v>312.70000000000005</v>
      </c>
      <c r="R111" s="214">
        <f t="shared" si="21"/>
        <v>28627.684999999998</v>
      </c>
      <c r="S111" s="47" t="s">
        <v>21</v>
      </c>
      <c r="T111" s="10"/>
      <c r="U111" s="10"/>
    </row>
    <row r="112" spans="1:21" ht="28.5" customHeight="1">
      <c r="A112" s="161"/>
      <c r="B112" s="347" t="s">
        <v>92</v>
      </c>
      <c r="C112" s="388"/>
      <c r="D112" s="389"/>
      <c r="E112" s="5"/>
      <c r="F112" s="219">
        <v>58</v>
      </c>
      <c r="G112" s="105">
        <f>F112*F133</f>
        <v>5309.9</v>
      </c>
      <c r="H112" s="105"/>
      <c r="I112" s="219">
        <v>57</v>
      </c>
      <c r="J112" s="105">
        <f>I112*F133</f>
        <v>5218.349999999999</v>
      </c>
      <c r="K112" s="105"/>
      <c r="L112" s="219">
        <v>59</v>
      </c>
      <c r="M112" s="105">
        <f>L112*G133</f>
        <v>5401.45</v>
      </c>
      <c r="N112" s="105"/>
      <c r="O112" s="219">
        <v>46</v>
      </c>
      <c r="P112" s="215">
        <f>O112*G133</f>
        <v>4211.3</v>
      </c>
      <c r="Q112" s="215">
        <f aca="true" t="shared" si="22" ref="Q112:R115">F112+I112+L112+O112</f>
        <v>220</v>
      </c>
      <c r="R112" s="215">
        <f t="shared" si="22"/>
        <v>20141</v>
      </c>
      <c r="S112" s="47"/>
      <c r="T112" s="10"/>
      <c r="U112" s="10"/>
    </row>
    <row r="113" spans="1:21" ht="24.75" customHeight="1">
      <c r="A113" s="161"/>
      <c r="B113" s="347" t="s">
        <v>93</v>
      </c>
      <c r="C113" s="388"/>
      <c r="D113" s="389"/>
      <c r="E113" s="5"/>
      <c r="F113" s="220">
        <v>2.95</v>
      </c>
      <c r="G113" s="105">
        <f>F113*F134</f>
        <v>270.0725</v>
      </c>
      <c r="H113" s="44"/>
      <c r="I113" s="220">
        <v>5.1</v>
      </c>
      <c r="J113" s="105">
        <f>I113*F134</f>
        <v>466.905</v>
      </c>
      <c r="K113" s="44"/>
      <c r="L113" s="220">
        <v>5.15</v>
      </c>
      <c r="M113" s="105">
        <f>L113*G134</f>
        <v>471.4825</v>
      </c>
      <c r="N113" s="44"/>
      <c r="O113" s="220">
        <v>4.56</v>
      </c>
      <c r="P113" s="215">
        <f>O113*G134</f>
        <v>417.46799999999996</v>
      </c>
      <c r="Q113" s="215">
        <f t="shared" si="22"/>
        <v>17.76</v>
      </c>
      <c r="R113" s="215">
        <f t="shared" si="22"/>
        <v>1625.9279999999999</v>
      </c>
      <c r="S113" s="47"/>
      <c r="T113" s="10"/>
      <c r="U113" s="10"/>
    </row>
    <row r="114" spans="1:21" ht="26.25" customHeight="1">
      <c r="A114" s="161"/>
      <c r="B114" s="347" t="s">
        <v>95</v>
      </c>
      <c r="C114" s="388"/>
      <c r="D114" s="389"/>
      <c r="E114" s="5"/>
      <c r="F114" s="220">
        <v>5.1</v>
      </c>
      <c r="G114" s="105">
        <f>F114*F133</f>
        <v>466.905</v>
      </c>
      <c r="H114" s="44"/>
      <c r="I114" s="220">
        <v>18.66</v>
      </c>
      <c r="J114" s="156">
        <f>I114*F133</f>
        <v>1708.3229999999999</v>
      </c>
      <c r="K114" s="44"/>
      <c r="L114" s="220">
        <v>7.68</v>
      </c>
      <c r="M114" s="105">
        <f>L114*G133</f>
        <v>703.1039999999999</v>
      </c>
      <c r="N114" s="44"/>
      <c r="O114" s="220">
        <v>6.03</v>
      </c>
      <c r="P114" s="215">
        <f>O114*G133</f>
        <v>552.0465</v>
      </c>
      <c r="Q114" s="215">
        <f t="shared" si="22"/>
        <v>37.47</v>
      </c>
      <c r="R114" s="215">
        <f t="shared" si="22"/>
        <v>3430.3785</v>
      </c>
      <c r="S114" s="47"/>
      <c r="T114" s="10"/>
      <c r="U114" s="10"/>
    </row>
    <row r="115" spans="1:21" ht="26.25" customHeight="1">
      <c r="A115" s="161"/>
      <c r="B115" s="347" t="s">
        <v>94</v>
      </c>
      <c r="C115" s="388"/>
      <c r="D115" s="389"/>
      <c r="E115" s="5"/>
      <c r="F115" s="220">
        <v>8.44</v>
      </c>
      <c r="G115" s="105">
        <f>F115*F133</f>
        <v>772.6819999999999</v>
      </c>
      <c r="H115" s="44"/>
      <c r="I115" s="220">
        <v>8.33</v>
      </c>
      <c r="J115" s="105">
        <f>I115*F133</f>
        <v>762.6115</v>
      </c>
      <c r="K115" s="44"/>
      <c r="L115" s="220">
        <v>12</v>
      </c>
      <c r="M115" s="105">
        <f>L115*G133</f>
        <v>1098.6</v>
      </c>
      <c r="N115" s="44"/>
      <c r="O115" s="220">
        <v>8.7</v>
      </c>
      <c r="P115" s="215">
        <f>O115*G133</f>
        <v>796.4849999999999</v>
      </c>
      <c r="Q115" s="215">
        <f t="shared" si="22"/>
        <v>37.47</v>
      </c>
      <c r="R115" s="215">
        <f t="shared" si="22"/>
        <v>3430.3785</v>
      </c>
      <c r="S115" s="47"/>
      <c r="T115" s="10"/>
      <c r="U115" s="10"/>
    </row>
    <row r="116" spans="1:21" ht="30.75" customHeight="1">
      <c r="A116" s="161">
        <v>3</v>
      </c>
      <c r="B116" s="373" t="s">
        <v>43</v>
      </c>
      <c r="C116" s="374"/>
      <c r="D116" s="375"/>
      <c r="E116" s="5">
        <v>172</v>
      </c>
      <c r="F116" s="107">
        <f>F117</f>
        <v>14</v>
      </c>
      <c r="G116" s="44">
        <f>G117</f>
        <v>1281.7</v>
      </c>
      <c r="H116" s="44"/>
      <c r="I116" s="107">
        <f>I117</f>
        <v>22</v>
      </c>
      <c r="J116" s="44">
        <f>J117</f>
        <v>2014.1</v>
      </c>
      <c r="K116" s="44"/>
      <c r="L116" s="107">
        <f>L117</f>
        <v>20</v>
      </c>
      <c r="M116" s="44">
        <f>M117</f>
        <v>1831</v>
      </c>
      <c r="N116" s="44"/>
      <c r="O116" s="107">
        <f>O117</f>
        <v>28</v>
      </c>
      <c r="P116" s="214">
        <f>P117</f>
        <v>2563.4</v>
      </c>
      <c r="Q116" s="214">
        <f>Q117</f>
        <v>84</v>
      </c>
      <c r="R116" s="214">
        <f>R117</f>
        <v>7690.200000000001</v>
      </c>
      <c r="S116" s="47" t="s">
        <v>21</v>
      </c>
      <c r="T116" s="10"/>
      <c r="U116" s="10"/>
    </row>
    <row r="117" spans="1:21" ht="36.75" customHeight="1">
      <c r="A117" s="161"/>
      <c r="B117" s="376" t="s">
        <v>44</v>
      </c>
      <c r="C117" s="377"/>
      <c r="D117" s="378"/>
      <c r="E117" s="5"/>
      <c r="F117" s="106">
        <v>14</v>
      </c>
      <c r="G117" s="105">
        <f>F117*F133</f>
        <v>1281.7</v>
      </c>
      <c r="H117" s="105"/>
      <c r="I117" s="106">
        <v>22</v>
      </c>
      <c r="J117" s="105">
        <f>I117*F133</f>
        <v>2014.1</v>
      </c>
      <c r="K117" s="105"/>
      <c r="L117" s="106">
        <v>20</v>
      </c>
      <c r="M117" s="105">
        <f>L117*G133</f>
        <v>1831</v>
      </c>
      <c r="N117" s="105"/>
      <c r="O117" s="106">
        <v>28</v>
      </c>
      <c r="P117" s="215">
        <f>O117*G133</f>
        <v>2563.4</v>
      </c>
      <c r="Q117" s="215">
        <f>F117+I117+L117+O117</f>
        <v>84</v>
      </c>
      <c r="R117" s="215">
        <f>G117+J117+M117+P117</f>
        <v>7690.200000000001</v>
      </c>
      <c r="S117" s="47"/>
      <c r="T117" s="10"/>
      <c r="U117" s="10"/>
    </row>
    <row r="118" spans="1:21" ht="48.75" customHeight="1">
      <c r="A118" s="161">
        <v>4</v>
      </c>
      <c r="B118" s="373" t="s">
        <v>47</v>
      </c>
      <c r="C118" s="374"/>
      <c r="D118" s="375"/>
      <c r="E118" s="5"/>
      <c r="F118" s="107">
        <f>F119+F120+F121+F122+F123</f>
        <v>85.2</v>
      </c>
      <c r="G118" s="107">
        <f aca="true" t="shared" si="23" ref="G118:Q118">G119+G120+G121+G122+G123</f>
        <v>7800.0599999999995</v>
      </c>
      <c r="H118" s="107">
        <f t="shared" si="23"/>
        <v>0</v>
      </c>
      <c r="I118" s="107">
        <f t="shared" si="23"/>
        <v>113.5</v>
      </c>
      <c r="J118" s="107">
        <f t="shared" si="23"/>
        <v>10390.925</v>
      </c>
      <c r="K118" s="107">
        <f t="shared" si="23"/>
        <v>0</v>
      </c>
      <c r="L118" s="107">
        <f t="shared" si="23"/>
        <v>89.1</v>
      </c>
      <c r="M118" s="107">
        <f t="shared" si="23"/>
        <v>8157.1050000000005</v>
      </c>
      <c r="N118" s="107">
        <f t="shared" si="23"/>
        <v>0</v>
      </c>
      <c r="O118" s="107">
        <f t="shared" si="23"/>
        <v>98.5</v>
      </c>
      <c r="P118" s="107">
        <f t="shared" si="23"/>
        <v>9017.675</v>
      </c>
      <c r="Q118" s="107">
        <f t="shared" si="23"/>
        <v>386.3</v>
      </c>
      <c r="R118" s="214">
        <f>SUM(R119:R123)</f>
        <v>35365.765</v>
      </c>
      <c r="S118" s="47"/>
      <c r="T118" s="10"/>
      <c r="U118" s="10"/>
    </row>
    <row r="119" spans="1:21" ht="33.75" customHeight="1">
      <c r="A119" s="161"/>
      <c r="B119" s="376" t="s">
        <v>89</v>
      </c>
      <c r="C119" s="377"/>
      <c r="D119" s="378"/>
      <c r="E119" s="5"/>
      <c r="F119" s="106">
        <v>17</v>
      </c>
      <c r="G119" s="105">
        <f>F119*F133</f>
        <v>1556.35</v>
      </c>
      <c r="H119" s="105"/>
      <c r="I119" s="106">
        <v>17</v>
      </c>
      <c r="J119" s="105">
        <f>I119*F133</f>
        <v>1556.35</v>
      </c>
      <c r="K119" s="105"/>
      <c r="L119" s="106">
        <v>19</v>
      </c>
      <c r="M119" s="105">
        <f>L119*G133</f>
        <v>1739.45</v>
      </c>
      <c r="N119" s="105"/>
      <c r="O119" s="106">
        <v>14</v>
      </c>
      <c r="P119" s="215">
        <f>O119*G133</f>
        <v>1281.7</v>
      </c>
      <c r="Q119" s="215">
        <f aca="true" t="shared" si="24" ref="Q119:R123">F119+I119+L119+O119</f>
        <v>67</v>
      </c>
      <c r="R119" s="215">
        <f t="shared" si="24"/>
        <v>6133.849999999999</v>
      </c>
      <c r="S119" s="47"/>
      <c r="T119" s="10"/>
      <c r="U119" s="10"/>
    </row>
    <row r="120" spans="1:21" ht="35.25" customHeight="1">
      <c r="A120" s="161"/>
      <c r="B120" s="376" t="s">
        <v>112</v>
      </c>
      <c r="C120" s="377"/>
      <c r="D120" s="378"/>
      <c r="E120" s="5"/>
      <c r="F120" s="106">
        <v>25</v>
      </c>
      <c r="G120" s="105">
        <f>F120*F134</f>
        <v>2288.75</v>
      </c>
      <c r="H120" s="105"/>
      <c r="I120" s="106">
        <v>28</v>
      </c>
      <c r="J120" s="105">
        <f>I120*F133</f>
        <v>2563.4</v>
      </c>
      <c r="K120" s="105"/>
      <c r="L120" s="106">
        <v>33</v>
      </c>
      <c r="M120" s="105">
        <f>L120*G133</f>
        <v>3021.15</v>
      </c>
      <c r="N120" s="105"/>
      <c r="O120" s="106">
        <v>35</v>
      </c>
      <c r="P120" s="215">
        <f>O120*G133</f>
        <v>3204.25</v>
      </c>
      <c r="Q120" s="215">
        <f t="shared" si="24"/>
        <v>121</v>
      </c>
      <c r="R120" s="215">
        <f t="shared" si="24"/>
        <v>11077.55</v>
      </c>
      <c r="S120" s="47"/>
      <c r="T120" s="10"/>
      <c r="U120" s="10"/>
    </row>
    <row r="121" spans="1:21" ht="33.75" customHeight="1">
      <c r="A121" s="161"/>
      <c r="B121" s="376" t="s">
        <v>110</v>
      </c>
      <c r="C121" s="377"/>
      <c r="D121" s="378"/>
      <c r="E121" s="5"/>
      <c r="F121" s="106">
        <v>20.2</v>
      </c>
      <c r="G121" s="105">
        <f>F121*F133</f>
        <v>1849.31</v>
      </c>
      <c r="H121" s="105"/>
      <c r="I121" s="106">
        <v>36.5</v>
      </c>
      <c r="J121" s="105">
        <f>I121*F133</f>
        <v>3341.575</v>
      </c>
      <c r="K121" s="105"/>
      <c r="L121" s="106">
        <v>22.1</v>
      </c>
      <c r="M121" s="105">
        <f>L121*G133</f>
        <v>2023.255</v>
      </c>
      <c r="N121" s="105"/>
      <c r="O121" s="106">
        <v>24.5</v>
      </c>
      <c r="P121" s="215">
        <f>O121*G133</f>
        <v>2242.975</v>
      </c>
      <c r="Q121" s="215">
        <f t="shared" si="24"/>
        <v>103.30000000000001</v>
      </c>
      <c r="R121" s="215">
        <f>G121+J121+M121+P121</f>
        <v>9457.115</v>
      </c>
      <c r="S121" s="47"/>
      <c r="T121" s="10"/>
      <c r="U121" s="10"/>
    </row>
    <row r="122" spans="1:21" ht="35.25" customHeight="1">
      <c r="A122" s="161"/>
      <c r="B122" s="414" t="s">
        <v>115</v>
      </c>
      <c r="C122" s="414"/>
      <c r="D122" s="414"/>
      <c r="E122" s="5"/>
      <c r="F122" s="106">
        <v>20</v>
      </c>
      <c r="G122" s="105">
        <f>F122*F133</f>
        <v>1831</v>
      </c>
      <c r="H122" s="105"/>
      <c r="I122" s="106">
        <v>29</v>
      </c>
      <c r="J122" s="105">
        <f>I122*F133</f>
        <v>2654.95</v>
      </c>
      <c r="K122" s="105"/>
      <c r="L122" s="106">
        <v>11</v>
      </c>
      <c r="M122" s="105">
        <f>L122*G133</f>
        <v>1007.05</v>
      </c>
      <c r="N122" s="105"/>
      <c r="O122" s="106">
        <v>21</v>
      </c>
      <c r="P122" s="215">
        <f>O122*G133</f>
        <v>1922.55</v>
      </c>
      <c r="Q122" s="215">
        <f t="shared" si="24"/>
        <v>81</v>
      </c>
      <c r="R122" s="215">
        <f t="shared" si="24"/>
        <v>7415.55</v>
      </c>
      <c r="S122" s="47" t="s">
        <v>78</v>
      </c>
      <c r="T122" s="10"/>
      <c r="U122" s="10"/>
    </row>
    <row r="123" spans="1:21" ht="35.25" customHeight="1">
      <c r="A123" s="161"/>
      <c r="B123" s="364" t="s">
        <v>99</v>
      </c>
      <c r="C123" s="365"/>
      <c r="D123" s="366"/>
      <c r="E123" s="5"/>
      <c r="F123" s="106">
        <v>3</v>
      </c>
      <c r="G123" s="105">
        <f>F133*F123</f>
        <v>274.65</v>
      </c>
      <c r="H123" s="105"/>
      <c r="I123" s="106">
        <v>3</v>
      </c>
      <c r="J123" s="105">
        <f>I123*F133</f>
        <v>274.65</v>
      </c>
      <c r="K123" s="105"/>
      <c r="L123" s="106">
        <v>4</v>
      </c>
      <c r="M123" s="105">
        <f>L123*G133</f>
        <v>366.2</v>
      </c>
      <c r="N123" s="105"/>
      <c r="O123" s="106">
        <v>4</v>
      </c>
      <c r="P123" s="215">
        <f>O123*G133</f>
        <v>366.2</v>
      </c>
      <c r="Q123" s="215">
        <f t="shared" si="24"/>
        <v>14</v>
      </c>
      <c r="R123" s="215">
        <f>G123+J123+M123+P123</f>
        <v>1281.7</v>
      </c>
      <c r="S123" s="47"/>
      <c r="T123" s="10"/>
      <c r="U123" s="10"/>
    </row>
    <row r="124" spans="1:21" ht="30.75" customHeight="1">
      <c r="A124" s="161">
        <v>5</v>
      </c>
      <c r="B124" s="373" t="s">
        <v>53</v>
      </c>
      <c r="C124" s="374"/>
      <c r="D124" s="375"/>
      <c r="E124" s="5"/>
      <c r="F124" s="107">
        <f>F125+F126+F127</f>
        <v>457.5</v>
      </c>
      <c r="G124" s="44">
        <f>G125+G126+G127</f>
        <v>41884.125</v>
      </c>
      <c r="H124" s="44"/>
      <c r="I124" s="107">
        <f>I125+I126+I127</f>
        <v>190</v>
      </c>
      <c r="J124" s="44">
        <f>J125+J126+J127</f>
        <v>17394.5</v>
      </c>
      <c r="K124" s="44"/>
      <c r="L124" s="107">
        <f>L125+L126+L127</f>
        <v>148.5</v>
      </c>
      <c r="M124" s="44">
        <f>M125+M126+M127</f>
        <v>13595.175</v>
      </c>
      <c r="N124" s="44"/>
      <c r="O124" s="107">
        <f>O125+O126+O127</f>
        <v>577</v>
      </c>
      <c r="P124" s="214">
        <f>P125+P126+P127</f>
        <v>52824.35</v>
      </c>
      <c r="Q124" s="214">
        <f aca="true" t="shared" si="25" ref="Q124:R126">F124+I124+L124+O124</f>
        <v>1373</v>
      </c>
      <c r="R124" s="214">
        <f t="shared" si="25"/>
        <v>125698.15</v>
      </c>
      <c r="S124" s="47"/>
      <c r="T124" s="10"/>
      <c r="U124" s="10"/>
    </row>
    <row r="125" spans="1:21" ht="36.75" customHeight="1">
      <c r="A125" s="25"/>
      <c r="B125" s="411" t="s">
        <v>104</v>
      </c>
      <c r="C125" s="412"/>
      <c r="D125" s="413"/>
      <c r="E125" s="5"/>
      <c r="F125" s="106">
        <v>46.5</v>
      </c>
      <c r="G125" s="105">
        <f>F125*F133</f>
        <v>4257.075</v>
      </c>
      <c r="H125" s="105"/>
      <c r="I125" s="106">
        <v>37</v>
      </c>
      <c r="J125" s="105">
        <f>I125*F133</f>
        <v>3387.35</v>
      </c>
      <c r="K125" s="105"/>
      <c r="L125" s="106">
        <v>11</v>
      </c>
      <c r="M125" s="105">
        <f>L125*G133</f>
        <v>1007.05</v>
      </c>
      <c r="N125" s="105"/>
      <c r="O125" s="106">
        <v>44</v>
      </c>
      <c r="P125" s="215">
        <f>O125*G133</f>
        <v>4028.2</v>
      </c>
      <c r="Q125" s="215">
        <f t="shared" si="25"/>
        <v>138.5</v>
      </c>
      <c r="R125" s="215">
        <f t="shared" si="25"/>
        <v>12679.675</v>
      </c>
      <c r="S125" s="47"/>
      <c r="T125" s="10"/>
      <c r="U125" s="10"/>
    </row>
    <row r="126" spans="1:21" ht="35.25" customHeight="1">
      <c r="A126" s="25"/>
      <c r="B126" s="376" t="s">
        <v>55</v>
      </c>
      <c r="C126" s="377"/>
      <c r="D126" s="378"/>
      <c r="E126" s="5"/>
      <c r="F126" s="106">
        <v>211</v>
      </c>
      <c r="G126" s="105">
        <f>F126*F133</f>
        <v>19317.05</v>
      </c>
      <c r="H126" s="105"/>
      <c r="I126" s="106">
        <v>53</v>
      </c>
      <c r="J126" s="105">
        <f>I126*F133</f>
        <v>4852.15</v>
      </c>
      <c r="K126" s="105"/>
      <c r="L126" s="106">
        <v>17.5</v>
      </c>
      <c r="M126" s="105">
        <f>L126*G133</f>
        <v>1602.125</v>
      </c>
      <c r="N126" s="105"/>
      <c r="O126" s="106">
        <v>91</v>
      </c>
      <c r="P126" s="215">
        <f>O126*G133</f>
        <v>8331.05</v>
      </c>
      <c r="Q126" s="215">
        <f t="shared" si="25"/>
        <v>372.5</v>
      </c>
      <c r="R126" s="215">
        <f t="shared" si="25"/>
        <v>34102.375</v>
      </c>
      <c r="S126" s="47"/>
      <c r="T126" s="10"/>
      <c r="U126" s="10"/>
    </row>
    <row r="127" spans="1:21" ht="36.75" customHeight="1">
      <c r="A127" s="25"/>
      <c r="B127" s="376" t="s">
        <v>80</v>
      </c>
      <c r="C127" s="377"/>
      <c r="D127" s="378"/>
      <c r="E127" s="5"/>
      <c r="F127" s="106">
        <v>200</v>
      </c>
      <c r="G127" s="105">
        <f>SUM(F127)*F133</f>
        <v>18310</v>
      </c>
      <c r="H127" s="105"/>
      <c r="I127" s="106">
        <v>100</v>
      </c>
      <c r="J127" s="105">
        <f>SUM(I127)*F133</f>
        <v>9155</v>
      </c>
      <c r="K127" s="105"/>
      <c r="L127" s="106">
        <v>120</v>
      </c>
      <c r="M127" s="105">
        <f>SUM(L127)*G133</f>
        <v>10986</v>
      </c>
      <c r="N127" s="105"/>
      <c r="O127" s="106">
        <v>442</v>
      </c>
      <c r="P127" s="215">
        <f>SUM(O127)*G133</f>
        <v>40465.1</v>
      </c>
      <c r="Q127" s="215">
        <f>F127+I127+L127+O127</f>
        <v>862</v>
      </c>
      <c r="R127" s="215">
        <f>SUM(G127)+J127+M127+P127</f>
        <v>78916.1</v>
      </c>
      <c r="S127" s="47"/>
      <c r="T127" s="10"/>
      <c r="U127" s="10"/>
    </row>
    <row r="128" spans="1:21" ht="36.75" customHeight="1">
      <c r="A128" s="209">
        <v>6</v>
      </c>
      <c r="B128" s="373" t="s">
        <v>81</v>
      </c>
      <c r="C128" s="374"/>
      <c r="D128" s="375"/>
      <c r="E128" s="5"/>
      <c r="F128" s="107">
        <f>SUM(F129:F130)</f>
        <v>6</v>
      </c>
      <c r="G128" s="44">
        <f aca="true" t="shared" si="26" ref="G128:R128">SUM(G129:G130)</f>
        <v>549.3</v>
      </c>
      <c r="H128" s="44">
        <f t="shared" si="26"/>
        <v>0</v>
      </c>
      <c r="I128" s="107">
        <f t="shared" si="26"/>
        <v>21.25</v>
      </c>
      <c r="J128" s="44">
        <f t="shared" si="26"/>
        <v>1945.4375</v>
      </c>
      <c r="K128" s="44">
        <f t="shared" si="26"/>
        <v>0</v>
      </c>
      <c r="L128" s="107">
        <f t="shared" si="26"/>
        <v>24</v>
      </c>
      <c r="M128" s="44">
        <f t="shared" si="26"/>
        <v>2197.2</v>
      </c>
      <c r="N128" s="44">
        <f t="shared" si="26"/>
        <v>0</v>
      </c>
      <c r="O128" s="107">
        <f t="shared" si="26"/>
        <v>15</v>
      </c>
      <c r="P128" s="214">
        <f t="shared" si="26"/>
        <v>1373.25</v>
      </c>
      <c r="Q128" s="214">
        <f t="shared" si="26"/>
        <v>66.25</v>
      </c>
      <c r="R128" s="214">
        <f t="shared" si="26"/>
        <v>6065.1875</v>
      </c>
      <c r="S128" s="47"/>
      <c r="T128" s="10"/>
      <c r="U128" s="10"/>
    </row>
    <row r="129" spans="1:21" ht="36.75" customHeight="1">
      <c r="A129" s="209"/>
      <c r="B129" s="347" t="s">
        <v>82</v>
      </c>
      <c r="C129" s="348"/>
      <c r="D129" s="349"/>
      <c r="E129" s="5"/>
      <c r="F129" s="106">
        <v>0</v>
      </c>
      <c r="G129" s="105"/>
      <c r="H129" s="105"/>
      <c r="I129" s="106">
        <v>0</v>
      </c>
      <c r="J129" s="105"/>
      <c r="K129" s="105"/>
      <c r="L129" s="106">
        <v>0</v>
      </c>
      <c r="M129" s="105"/>
      <c r="N129" s="105"/>
      <c r="O129" s="106">
        <v>0</v>
      </c>
      <c r="P129" s="215"/>
      <c r="Q129" s="215">
        <v>0</v>
      </c>
      <c r="R129" s="215">
        <v>0</v>
      </c>
      <c r="S129" s="47"/>
      <c r="T129" s="10"/>
      <c r="U129" s="10"/>
    </row>
    <row r="130" spans="1:21" ht="36.75" customHeight="1">
      <c r="A130" s="209"/>
      <c r="B130" s="347" t="s">
        <v>83</v>
      </c>
      <c r="C130" s="348"/>
      <c r="D130" s="349"/>
      <c r="E130" s="5"/>
      <c r="F130" s="106">
        <v>6</v>
      </c>
      <c r="G130" s="105">
        <f>SUM(F130)*F133</f>
        <v>549.3</v>
      </c>
      <c r="H130" s="105"/>
      <c r="I130" s="106">
        <v>21.25</v>
      </c>
      <c r="J130" s="105">
        <f>SUM(I130)*F133</f>
        <v>1945.4375</v>
      </c>
      <c r="K130" s="105"/>
      <c r="L130" s="106">
        <v>24</v>
      </c>
      <c r="M130" s="105">
        <f>SUM(L130)*G133</f>
        <v>2197.2</v>
      </c>
      <c r="N130" s="105"/>
      <c r="O130" s="106">
        <v>15</v>
      </c>
      <c r="P130" s="215">
        <f>SUM(O130)*G133</f>
        <v>1373.25</v>
      </c>
      <c r="Q130" s="215">
        <f>F130+I130+L130+O130</f>
        <v>66.25</v>
      </c>
      <c r="R130" s="215">
        <f>SUM(G130)+J130+M130+P130</f>
        <v>6065.1875</v>
      </c>
      <c r="S130" s="47"/>
      <c r="T130" s="10"/>
      <c r="U130" s="10"/>
    </row>
    <row r="131" spans="1:18" ht="31.5" customHeight="1">
      <c r="A131" s="28"/>
      <c r="B131" s="415" t="s">
        <v>19</v>
      </c>
      <c r="C131" s="416"/>
      <c r="D131" s="417"/>
      <c r="E131" s="11" t="e">
        <f>#REF!+#REF!+#REF!+E105+E106+E107+#REF!+E108+E109+E110+E111+E116+#REF!</f>
        <v>#REF!</v>
      </c>
      <c r="F131" s="107">
        <f>F104+F111+F116+F118+F124+F128</f>
        <v>1614.92</v>
      </c>
      <c r="G131" s="44">
        <f>G104+G111+G116+G118+G124+G128</f>
        <v>147845.92599999998</v>
      </c>
      <c r="H131" s="44" t="e">
        <f>#REF!+H104+H111+H116+H118+H124+H128</f>
        <v>#REF!</v>
      </c>
      <c r="I131" s="109">
        <f>I104+I111+I116+I118+I124+I128</f>
        <v>1575.79</v>
      </c>
      <c r="J131" s="44">
        <f>J104+J111+J116+J118+J124+J128</f>
        <v>144263.5745</v>
      </c>
      <c r="K131" s="44" t="e">
        <f>#REF!+K104+K111+K116+K118+K124+K128</f>
        <v>#REF!</v>
      </c>
      <c r="L131" s="107">
        <f>L104+L111+L116+L118+L124+L128</f>
        <v>1395.4999999999998</v>
      </c>
      <c r="M131" s="44">
        <f>M104+M111+M116+M118+M124+M128</f>
        <v>127758.02499999998</v>
      </c>
      <c r="N131" s="44" t="e">
        <f>#REF!+N104+N111+N116+N118+N124+N128</f>
        <v>#REF!</v>
      </c>
      <c r="O131" s="107">
        <f>O104+O111+O116+O118+O124+O128</f>
        <v>2463.18</v>
      </c>
      <c r="P131" s="214">
        <f>P104+P111+P116+P118+P124+P128</f>
        <v>225504.12899999996</v>
      </c>
      <c r="Q131" s="214">
        <f>Q104+Q111+Q116+Q118+Q124+Q128</f>
        <v>7049.389999999999</v>
      </c>
      <c r="R131" s="214">
        <f>R104+R111+R116+R118+R124+R128</f>
        <v>645371.6545</v>
      </c>
    </row>
    <row r="132" spans="1:18" ht="26.25" customHeight="1">
      <c r="A132" s="28"/>
      <c r="B132" s="440" t="s">
        <v>17</v>
      </c>
      <c r="C132" s="440"/>
      <c r="D132" s="440"/>
      <c r="E132" s="372" t="s">
        <v>150</v>
      </c>
      <c r="F132" s="372"/>
      <c r="G132" s="372"/>
      <c r="H132" s="372"/>
      <c r="I132" s="372"/>
      <c r="J132" s="372"/>
      <c r="K132" s="372"/>
      <c r="L132" s="372"/>
      <c r="M132" s="372"/>
      <c r="N132" s="372"/>
      <c r="O132" s="372"/>
      <c r="P132" s="372"/>
      <c r="Q132" s="372"/>
      <c r="R132" s="372"/>
    </row>
    <row r="133" spans="1:22" ht="25.5" customHeight="1" hidden="1">
      <c r="A133" s="35"/>
      <c r="B133" s="35"/>
      <c r="C133" s="35"/>
      <c r="D133" s="32"/>
      <c r="E133" s="32"/>
      <c r="F133" s="3">
        <v>91.55</v>
      </c>
      <c r="G133" s="210">
        <v>91.55</v>
      </c>
      <c r="H133" s="210"/>
      <c r="I133" s="210"/>
      <c r="J133" s="221"/>
      <c r="K133" s="32"/>
      <c r="L133" s="32"/>
      <c r="M133" s="72"/>
      <c r="N133" s="32"/>
      <c r="O133" s="32"/>
      <c r="P133" s="72"/>
      <c r="Q133" s="32"/>
      <c r="R133" s="72"/>
      <c r="T133" s="9"/>
      <c r="U133" s="9"/>
      <c r="V133" s="9"/>
    </row>
    <row r="134" spans="1:22" ht="33" customHeight="1" hidden="1">
      <c r="A134" s="35"/>
      <c r="B134" s="35"/>
      <c r="C134" s="35"/>
      <c r="D134" s="32"/>
      <c r="E134" s="32"/>
      <c r="F134" s="263">
        <v>91.55</v>
      </c>
      <c r="G134" s="210">
        <v>91.55</v>
      </c>
      <c r="H134" s="210"/>
      <c r="I134" s="210"/>
      <c r="J134" s="167"/>
      <c r="K134" s="32"/>
      <c r="L134" s="32"/>
      <c r="M134" s="72"/>
      <c r="N134" s="32"/>
      <c r="O134" s="32"/>
      <c r="P134" s="75"/>
      <c r="Q134" s="34"/>
      <c r="R134" s="72"/>
      <c r="T134" s="9"/>
      <c r="U134" s="9"/>
      <c r="V134" s="9"/>
    </row>
    <row r="135" spans="1:18" ht="34.5" customHeight="1">
      <c r="A135" s="449" t="s">
        <v>111</v>
      </c>
      <c r="B135" s="449"/>
      <c r="C135" s="449"/>
      <c r="D135" s="449"/>
      <c r="E135" s="449"/>
      <c r="F135" s="449"/>
      <c r="G135" s="449"/>
      <c r="H135" s="449"/>
      <c r="I135" s="449"/>
      <c r="J135" s="449"/>
      <c r="K135" s="449"/>
      <c r="L135" s="449"/>
      <c r="M135" s="449"/>
      <c r="N135" s="449"/>
      <c r="O135" s="449"/>
      <c r="P135" s="449"/>
      <c r="Q135" s="449"/>
      <c r="R135" s="449"/>
    </row>
    <row r="136" spans="1:18" ht="25.5">
      <c r="A136" s="441" t="s">
        <v>15</v>
      </c>
      <c r="B136" s="442" t="s">
        <v>0</v>
      </c>
      <c r="C136" s="443"/>
      <c r="D136" s="444"/>
      <c r="E136" s="372" t="s">
        <v>1</v>
      </c>
      <c r="F136" s="372"/>
      <c r="G136" s="372"/>
      <c r="H136" s="372" t="s">
        <v>3</v>
      </c>
      <c r="I136" s="372"/>
      <c r="J136" s="372"/>
      <c r="K136" s="372" t="s">
        <v>4</v>
      </c>
      <c r="L136" s="372"/>
      <c r="M136" s="372"/>
      <c r="N136" s="372" t="s">
        <v>6</v>
      </c>
      <c r="O136" s="372"/>
      <c r="P136" s="372"/>
      <c r="Q136" s="372" t="s">
        <v>7</v>
      </c>
      <c r="R136" s="372"/>
    </row>
    <row r="137" spans="1:18" ht="25.5">
      <c r="A137" s="441"/>
      <c r="B137" s="445"/>
      <c r="C137" s="446"/>
      <c r="D137" s="447"/>
      <c r="E137" s="164" t="s">
        <v>10</v>
      </c>
      <c r="F137" s="164" t="s">
        <v>10</v>
      </c>
      <c r="G137" s="164" t="s">
        <v>5</v>
      </c>
      <c r="H137" s="164" t="s">
        <v>10</v>
      </c>
      <c r="I137" s="164" t="s">
        <v>10</v>
      </c>
      <c r="J137" s="164" t="s">
        <v>5</v>
      </c>
      <c r="K137" s="164" t="s">
        <v>10</v>
      </c>
      <c r="L137" s="164" t="s">
        <v>10</v>
      </c>
      <c r="M137" s="164" t="s">
        <v>5</v>
      </c>
      <c r="N137" s="164" t="s">
        <v>10</v>
      </c>
      <c r="O137" s="164" t="s">
        <v>10</v>
      </c>
      <c r="P137" s="164" t="s">
        <v>5</v>
      </c>
      <c r="Q137" s="164" t="s">
        <v>10</v>
      </c>
      <c r="R137" s="164" t="s">
        <v>5</v>
      </c>
    </row>
    <row r="138" spans="1:21" ht="36" customHeight="1">
      <c r="A138" s="161">
        <v>1</v>
      </c>
      <c r="B138" s="373" t="s">
        <v>41</v>
      </c>
      <c r="C138" s="374"/>
      <c r="D138" s="375"/>
      <c r="E138" s="5"/>
      <c r="F138" s="107">
        <f>F139+F140+F141+F142+F143+F144</f>
        <v>1750.4299999999998</v>
      </c>
      <c r="G138" s="214">
        <f>G139+G140+G141+G142+G144+G143</f>
        <v>112675.17910000001</v>
      </c>
      <c r="H138" s="44"/>
      <c r="I138" s="107">
        <f>I139+I140+I141+I142+I143+I144</f>
        <v>1837.24</v>
      </c>
      <c r="J138" s="214">
        <f>J139+J140+J141+J142+J143+J144</f>
        <v>118263.13880000002</v>
      </c>
      <c r="K138" s="44"/>
      <c r="L138" s="107">
        <f>L139+L140+L141+L142+L143+L144</f>
        <v>1442.72</v>
      </c>
      <c r="M138" s="214">
        <f>M139+M140+M141+M142+M143+M144</f>
        <v>92867.88640000002</v>
      </c>
      <c r="N138" s="44"/>
      <c r="O138" s="107">
        <f>O139+O140+O141+O142+O143+O144</f>
        <v>2696.37</v>
      </c>
      <c r="P138" s="214">
        <f>P139+P140+P141+P142+P143+P144</f>
        <v>173565.3369</v>
      </c>
      <c r="Q138" s="44">
        <f>F138+I138+L138+O138</f>
        <v>7726.76</v>
      </c>
      <c r="R138" s="44">
        <f>G138+J138+M138+P138</f>
        <v>497371.54120000004</v>
      </c>
      <c r="S138" s="47"/>
      <c r="T138" s="10"/>
      <c r="U138" s="10"/>
    </row>
    <row r="139" spans="1:21" ht="51.75" customHeight="1">
      <c r="A139" s="25"/>
      <c r="B139" s="376" t="s">
        <v>34</v>
      </c>
      <c r="C139" s="377"/>
      <c r="D139" s="378"/>
      <c r="E139" s="5">
        <v>2715</v>
      </c>
      <c r="F139" s="106">
        <v>535.81</v>
      </c>
      <c r="G139" s="215">
        <f>F139*F167</f>
        <v>34490.0897</v>
      </c>
      <c r="H139" s="105">
        <v>2715</v>
      </c>
      <c r="I139" s="106">
        <v>458.74</v>
      </c>
      <c r="J139" s="215">
        <f>I139*F167</f>
        <v>29529.093800000002</v>
      </c>
      <c r="K139" s="105">
        <v>2715</v>
      </c>
      <c r="L139" s="106">
        <v>440</v>
      </c>
      <c r="M139" s="215">
        <f>L139*G167</f>
        <v>28322.800000000003</v>
      </c>
      <c r="N139" s="105">
        <v>2715</v>
      </c>
      <c r="O139" s="106">
        <v>527.43</v>
      </c>
      <c r="P139" s="215">
        <f>O139*G167</f>
        <v>33950.6691</v>
      </c>
      <c r="Q139" s="105">
        <f aca="true" t="shared" si="27" ref="Q139:Q144">F139+I139+L139+O139</f>
        <v>1961.98</v>
      </c>
      <c r="R139" s="105">
        <f aca="true" t="shared" si="28" ref="R139:R144">G139+J139+M139+P139</f>
        <v>126292.6526</v>
      </c>
      <c r="S139" s="47" t="s">
        <v>77</v>
      </c>
      <c r="T139" s="10"/>
      <c r="U139" s="10"/>
    </row>
    <row r="140" spans="1:21" ht="51.75" customHeight="1">
      <c r="A140" s="25"/>
      <c r="B140" s="376" t="s">
        <v>35</v>
      </c>
      <c r="C140" s="377"/>
      <c r="D140" s="378"/>
      <c r="E140" s="5">
        <v>816</v>
      </c>
      <c r="F140" s="106">
        <v>137.62</v>
      </c>
      <c r="G140" s="215">
        <f>F140*F167</f>
        <v>8858.599400000001</v>
      </c>
      <c r="H140" s="105">
        <v>816</v>
      </c>
      <c r="I140" s="106">
        <v>227.5</v>
      </c>
      <c r="J140" s="215">
        <f>I140*F167</f>
        <v>14644.175000000001</v>
      </c>
      <c r="K140" s="105">
        <v>816</v>
      </c>
      <c r="L140" s="106">
        <v>169.72</v>
      </c>
      <c r="M140" s="215">
        <f>L140*G167</f>
        <v>10924.876400000001</v>
      </c>
      <c r="N140" s="105">
        <v>816</v>
      </c>
      <c r="O140" s="106">
        <v>218.94</v>
      </c>
      <c r="P140" s="215">
        <f>O140*G167</f>
        <v>14093.167800000001</v>
      </c>
      <c r="Q140" s="105">
        <f t="shared" si="27"/>
        <v>753.78</v>
      </c>
      <c r="R140" s="105">
        <f t="shared" si="28"/>
        <v>48520.818600000006</v>
      </c>
      <c r="S140" s="47" t="s">
        <v>77</v>
      </c>
      <c r="T140" s="10"/>
      <c r="U140" s="10"/>
    </row>
    <row r="141" spans="1:21" ht="51" customHeight="1">
      <c r="A141" s="25"/>
      <c r="B141" s="376" t="s">
        <v>36</v>
      </c>
      <c r="C141" s="377"/>
      <c r="D141" s="378"/>
      <c r="E141" s="5">
        <v>910.2</v>
      </c>
      <c r="F141" s="106">
        <v>193</v>
      </c>
      <c r="G141" s="215">
        <f>F141*F168</f>
        <v>12423.410000000002</v>
      </c>
      <c r="H141" s="105">
        <v>1072.5</v>
      </c>
      <c r="I141" s="106">
        <v>213</v>
      </c>
      <c r="J141" s="215">
        <f>I141*F168</f>
        <v>13710.810000000001</v>
      </c>
      <c r="K141" s="105">
        <v>905.1</v>
      </c>
      <c r="L141" s="106">
        <v>214</v>
      </c>
      <c r="M141" s="215">
        <f>L141*G168</f>
        <v>13775.18</v>
      </c>
      <c r="N141" s="105">
        <v>1121.6</v>
      </c>
      <c r="O141" s="106">
        <v>350</v>
      </c>
      <c r="P141" s="215">
        <f>O141*G168</f>
        <v>22529.5</v>
      </c>
      <c r="Q141" s="105">
        <f t="shared" si="27"/>
        <v>970</v>
      </c>
      <c r="R141" s="105">
        <f t="shared" si="28"/>
        <v>62438.9</v>
      </c>
      <c r="S141" s="47" t="s">
        <v>77</v>
      </c>
      <c r="T141" s="10"/>
      <c r="U141" s="10"/>
    </row>
    <row r="142" spans="1:21" ht="36" customHeight="1">
      <c r="A142" s="25"/>
      <c r="B142" s="414" t="s">
        <v>37</v>
      </c>
      <c r="C142" s="414"/>
      <c r="D142" s="414"/>
      <c r="E142" s="5">
        <v>1845</v>
      </c>
      <c r="F142" s="106">
        <v>224</v>
      </c>
      <c r="G142" s="215">
        <f>F142*F168</f>
        <v>14418.880000000001</v>
      </c>
      <c r="H142" s="105">
        <v>1803</v>
      </c>
      <c r="I142" s="106">
        <v>124</v>
      </c>
      <c r="J142" s="215">
        <f>I142*F168</f>
        <v>7981.880000000001</v>
      </c>
      <c r="K142" s="105">
        <v>1803</v>
      </c>
      <c r="L142" s="106">
        <v>76</v>
      </c>
      <c r="M142" s="215">
        <f>L142*G168</f>
        <v>4892.120000000001</v>
      </c>
      <c r="N142" s="105">
        <v>1813.3</v>
      </c>
      <c r="O142" s="106">
        <v>205</v>
      </c>
      <c r="P142" s="215">
        <f>O142*G168</f>
        <v>13195.85</v>
      </c>
      <c r="Q142" s="105">
        <f t="shared" si="27"/>
        <v>629</v>
      </c>
      <c r="R142" s="105">
        <f t="shared" si="28"/>
        <v>40488.73</v>
      </c>
      <c r="S142" s="47" t="s">
        <v>77</v>
      </c>
      <c r="T142" s="10"/>
      <c r="U142" s="10"/>
    </row>
    <row r="143" spans="1:21" ht="33" customHeight="1">
      <c r="A143" s="25"/>
      <c r="B143" s="414" t="s">
        <v>38</v>
      </c>
      <c r="C143" s="414"/>
      <c r="D143" s="414"/>
      <c r="E143" s="5">
        <v>74.5</v>
      </c>
      <c r="F143" s="106">
        <v>591</v>
      </c>
      <c r="G143" s="215">
        <f>F143*F167</f>
        <v>38042.670000000006</v>
      </c>
      <c r="H143" s="105">
        <v>72.8</v>
      </c>
      <c r="I143" s="106">
        <v>757</v>
      </c>
      <c r="J143" s="215">
        <f>I143*F167</f>
        <v>48728.090000000004</v>
      </c>
      <c r="K143" s="105">
        <v>72.9</v>
      </c>
      <c r="L143" s="106">
        <v>456</v>
      </c>
      <c r="M143" s="215">
        <f>L143*G167</f>
        <v>29352.72</v>
      </c>
      <c r="N143" s="105">
        <v>72.9</v>
      </c>
      <c r="O143" s="106">
        <v>1320</v>
      </c>
      <c r="P143" s="215">
        <f>O143*G167</f>
        <v>84968.40000000001</v>
      </c>
      <c r="Q143" s="105">
        <f t="shared" si="27"/>
        <v>3124</v>
      </c>
      <c r="R143" s="105">
        <f t="shared" si="28"/>
        <v>201091.88</v>
      </c>
      <c r="S143" s="47" t="s">
        <v>77</v>
      </c>
      <c r="T143" s="10"/>
      <c r="U143" s="10"/>
    </row>
    <row r="144" spans="1:21" ht="55.5" customHeight="1">
      <c r="A144" s="25"/>
      <c r="B144" s="414" t="s">
        <v>39</v>
      </c>
      <c r="C144" s="414"/>
      <c r="D144" s="414"/>
      <c r="E144" s="5">
        <v>88.6</v>
      </c>
      <c r="F144" s="219">
        <v>69</v>
      </c>
      <c r="G144" s="215">
        <f>F144*F167</f>
        <v>4441.530000000001</v>
      </c>
      <c r="H144" s="105">
        <v>88.5</v>
      </c>
      <c r="I144" s="222">
        <v>57</v>
      </c>
      <c r="J144" s="215">
        <f>I144*F167</f>
        <v>3669.09</v>
      </c>
      <c r="K144" s="105">
        <v>88.5</v>
      </c>
      <c r="L144" s="106">
        <v>87</v>
      </c>
      <c r="M144" s="215">
        <f>L144*G167</f>
        <v>5600.1900000000005</v>
      </c>
      <c r="N144" s="105">
        <v>88.5</v>
      </c>
      <c r="O144" s="222">
        <v>75</v>
      </c>
      <c r="P144" s="215">
        <f>O144*G167</f>
        <v>4827.75</v>
      </c>
      <c r="Q144" s="105">
        <f t="shared" si="27"/>
        <v>288</v>
      </c>
      <c r="R144" s="105">
        <f t="shared" si="28"/>
        <v>18538.56</v>
      </c>
      <c r="S144" s="47" t="s">
        <v>77</v>
      </c>
      <c r="T144" s="10"/>
      <c r="U144" s="10"/>
    </row>
    <row r="145" spans="1:21" ht="51.75" customHeight="1">
      <c r="A145" s="161">
        <v>2</v>
      </c>
      <c r="B145" s="373" t="s">
        <v>42</v>
      </c>
      <c r="C145" s="374"/>
      <c r="D145" s="375"/>
      <c r="E145" s="5">
        <v>118.05</v>
      </c>
      <c r="F145" s="217">
        <f>SUM(F146:F149)</f>
        <v>79.91</v>
      </c>
      <c r="G145" s="214">
        <f aca="true" t="shared" si="29" ref="G145:R145">SUM(G146:G149)</f>
        <v>5143.8067</v>
      </c>
      <c r="H145" s="44">
        <f t="shared" si="29"/>
        <v>0</v>
      </c>
      <c r="I145" s="217">
        <f t="shared" si="29"/>
        <v>94.38</v>
      </c>
      <c r="J145" s="214">
        <f t="shared" si="29"/>
        <v>6075.2406</v>
      </c>
      <c r="K145" s="44">
        <f t="shared" si="29"/>
        <v>0</v>
      </c>
      <c r="L145" s="217">
        <f t="shared" si="29"/>
        <v>88.86</v>
      </c>
      <c r="M145" s="214">
        <f t="shared" si="29"/>
        <v>5719.918200000001</v>
      </c>
      <c r="N145" s="44">
        <f t="shared" si="29"/>
        <v>0</v>
      </c>
      <c r="O145" s="217">
        <f t="shared" si="29"/>
        <v>71.17</v>
      </c>
      <c r="P145" s="214">
        <f t="shared" si="29"/>
        <v>4581.2129</v>
      </c>
      <c r="Q145" s="223">
        <f t="shared" si="29"/>
        <v>334.32</v>
      </c>
      <c r="R145" s="44">
        <f t="shared" si="29"/>
        <v>21520.1784</v>
      </c>
      <c r="S145" s="47"/>
      <c r="T145" s="10"/>
      <c r="U145" s="10"/>
    </row>
    <row r="146" spans="1:21" ht="42.75" customHeight="1">
      <c r="A146" s="161"/>
      <c r="B146" s="347" t="s">
        <v>92</v>
      </c>
      <c r="C146" s="388"/>
      <c r="D146" s="389"/>
      <c r="E146" s="5"/>
      <c r="F146" s="224">
        <v>59.14</v>
      </c>
      <c r="G146" s="215">
        <f>F146*F167</f>
        <v>3806.8418</v>
      </c>
      <c r="H146" s="44"/>
      <c r="I146" s="224">
        <v>58</v>
      </c>
      <c r="J146" s="215">
        <f>I146*F167</f>
        <v>3733.46</v>
      </c>
      <c r="K146" s="105"/>
      <c r="L146" s="224">
        <v>59.5</v>
      </c>
      <c r="M146" s="215">
        <f>L146*G167</f>
        <v>3830.0150000000003</v>
      </c>
      <c r="N146" s="105"/>
      <c r="O146" s="224">
        <v>47.2</v>
      </c>
      <c r="P146" s="215">
        <f>O146*G167</f>
        <v>3038.2640000000006</v>
      </c>
      <c r="Q146" s="155">
        <f aca="true" t="shared" si="30" ref="Q146:R149">F146+I146+L146+O146</f>
        <v>223.83999999999997</v>
      </c>
      <c r="R146" s="105">
        <f t="shared" si="30"/>
        <v>14408.580800000002</v>
      </c>
      <c r="S146" s="47"/>
      <c r="T146" s="10"/>
      <c r="U146" s="10"/>
    </row>
    <row r="147" spans="1:21" ht="39.75" customHeight="1">
      <c r="A147" s="161"/>
      <c r="B147" s="347" t="s">
        <v>93</v>
      </c>
      <c r="C147" s="388"/>
      <c r="D147" s="389"/>
      <c r="E147" s="5"/>
      <c r="F147" s="220">
        <v>5.5</v>
      </c>
      <c r="G147" s="215">
        <f>F147*F168</f>
        <v>354.035</v>
      </c>
      <c r="H147" s="44"/>
      <c r="I147" s="220">
        <v>8.1</v>
      </c>
      <c r="J147" s="215">
        <f>I147*F168</f>
        <v>521.397</v>
      </c>
      <c r="K147" s="105"/>
      <c r="L147" s="220">
        <v>8.65</v>
      </c>
      <c r="M147" s="215">
        <f>L147*G168</f>
        <v>556.8005</v>
      </c>
      <c r="N147" s="105"/>
      <c r="O147" s="220">
        <v>7.74</v>
      </c>
      <c r="P147" s="215">
        <f>O147*G168</f>
        <v>498.22380000000004</v>
      </c>
      <c r="Q147" s="105">
        <f t="shared" si="30"/>
        <v>29.990000000000002</v>
      </c>
      <c r="R147" s="105">
        <f t="shared" si="30"/>
        <v>1930.4563</v>
      </c>
      <c r="S147" s="47"/>
      <c r="T147" s="10"/>
      <c r="U147" s="10"/>
    </row>
    <row r="148" spans="1:21" ht="39.75" customHeight="1">
      <c r="A148" s="161"/>
      <c r="B148" s="347" t="s">
        <v>95</v>
      </c>
      <c r="C148" s="388"/>
      <c r="D148" s="389"/>
      <c r="E148" s="5"/>
      <c r="F148" s="220">
        <v>6.3</v>
      </c>
      <c r="G148" s="215">
        <f>F148*F167</f>
        <v>405.531</v>
      </c>
      <c r="H148" s="44"/>
      <c r="I148" s="220">
        <v>19.58</v>
      </c>
      <c r="J148" s="215">
        <f>I148*F167</f>
        <v>1260.3645999999999</v>
      </c>
      <c r="K148" s="105"/>
      <c r="L148" s="220">
        <v>8.58</v>
      </c>
      <c r="M148" s="215">
        <f>L148*G167</f>
        <v>552.2946000000001</v>
      </c>
      <c r="N148" s="105"/>
      <c r="O148" s="220">
        <v>6.99</v>
      </c>
      <c r="P148" s="215">
        <f>O148*G167</f>
        <v>449.94630000000006</v>
      </c>
      <c r="Q148" s="105">
        <f t="shared" si="30"/>
        <v>41.45</v>
      </c>
      <c r="R148" s="105">
        <f t="shared" si="30"/>
        <v>2668.1365</v>
      </c>
      <c r="S148" s="47"/>
      <c r="T148" s="10"/>
      <c r="U148" s="10"/>
    </row>
    <row r="149" spans="1:21" ht="33.75" customHeight="1">
      <c r="A149" s="161"/>
      <c r="B149" s="347" t="s">
        <v>94</v>
      </c>
      <c r="C149" s="388"/>
      <c r="D149" s="389"/>
      <c r="E149" s="5"/>
      <c r="F149" s="220">
        <v>8.97</v>
      </c>
      <c r="G149" s="215">
        <f>F149*F167</f>
        <v>577.3989</v>
      </c>
      <c r="H149" s="44"/>
      <c r="I149" s="220">
        <v>8.7</v>
      </c>
      <c r="J149" s="215">
        <f>I149*F167</f>
        <v>560.019</v>
      </c>
      <c r="K149" s="105"/>
      <c r="L149" s="220">
        <v>12.13</v>
      </c>
      <c r="M149" s="215">
        <f>L149*G167</f>
        <v>780.8081000000001</v>
      </c>
      <c r="N149" s="105"/>
      <c r="O149" s="220">
        <v>9.24</v>
      </c>
      <c r="P149" s="215">
        <f>O149*G167</f>
        <v>594.7788</v>
      </c>
      <c r="Q149" s="105">
        <f t="shared" si="30"/>
        <v>39.040000000000006</v>
      </c>
      <c r="R149" s="105">
        <f t="shared" si="30"/>
        <v>2513.0048</v>
      </c>
      <c r="S149" s="47"/>
      <c r="T149" s="10"/>
      <c r="U149" s="10"/>
    </row>
    <row r="150" spans="1:21" ht="33.75" customHeight="1">
      <c r="A150" s="161">
        <v>3</v>
      </c>
      <c r="B150" s="373" t="s">
        <v>43</v>
      </c>
      <c r="C150" s="374"/>
      <c r="D150" s="375"/>
      <c r="E150" s="5">
        <v>180</v>
      </c>
      <c r="F150" s="107">
        <f>F151</f>
        <v>14</v>
      </c>
      <c r="G150" s="214">
        <f>G151</f>
        <v>901.1800000000001</v>
      </c>
      <c r="H150" s="44"/>
      <c r="I150" s="107">
        <f>I151</f>
        <v>22</v>
      </c>
      <c r="J150" s="214">
        <f>J151</f>
        <v>1416.14</v>
      </c>
      <c r="K150" s="44"/>
      <c r="L150" s="107">
        <f>L151</f>
        <v>20</v>
      </c>
      <c r="M150" s="214">
        <f>M151</f>
        <v>1287.4</v>
      </c>
      <c r="N150" s="44"/>
      <c r="O150" s="107">
        <f>O151</f>
        <v>28</v>
      </c>
      <c r="P150" s="214">
        <f>P151</f>
        <v>1802.3600000000001</v>
      </c>
      <c r="Q150" s="44">
        <f>Q151</f>
        <v>84</v>
      </c>
      <c r="R150" s="44">
        <f>G150+J150+M150+P150</f>
        <v>5407.08</v>
      </c>
      <c r="S150" s="47"/>
      <c r="T150" s="10"/>
      <c r="U150" s="10"/>
    </row>
    <row r="151" spans="1:21" ht="33.75" customHeight="1">
      <c r="A151" s="25"/>
      <c r="B151" s="376" t="s">
        <v>44</v>
      </c>
      <c r="C151" s="377"/>
      <c r="D151" s="378"/>
      <c r="E151" s="5"/>
      <c r="F151" s="106">
        <v>14</v>
      </c>
      <c r="G151" s="215">
        <f>F151*F167</f>
        <v>901.1800000000001</v>
      </c>
      <c r="H151" s="105"/>
      <c r="I151" s="106">
        <v>22</v>
      </c>
      <c r="J151" s="215">
        <f>I151*F167</f>
        <v>1416.14</v>
      </c>
      <c r="K151" s="105"/>
      <c r="L151" s="106">
        <v>20</v>
      </c>
      <c r="M151" s="215">
        <f>L151*G167</f>
        <v>1287.4</v>
      </c>
      <c r="N151" s="105"/>
      <c r="O151" s="106">
        <v>28</v>
      </c>
      <c r="P151" s="215">
        <f>O151*G167</f>
        <v>1802.3600000000001</v>
      </c>
      <c r="Q151" s="105">
        <f>F151+I151+L151+O151</f>
        <v>84</v>
      </c>
      <c r="R151" s="105">
        <f>G151+J151+M151+P151</f>
        <v>5407.08</v>
      </c>
      <c r="S151" s="47"/>
      <c r="T151" s="10"/>
      <c r="U151" s="10"/>
    </row>
    <row r="152" spans="1:21" ht="53.25" customHeight="1">
      <c r="A152" s="161">
        <v>4</v>
      </c>
      <c r="B152" s="373" t="s">
        <v>47</v>
      </c>
      <c r="C152" s="374"/>
      <c r="D152" s="375"/>
      <c r="E152" s="5"/>
      <c r="F152" s="107">
        <f>F153+F154+F155+F156+F157</f>
        <v>125.78000000000002</v>
      </c>
      <c r="G152" s="107">
        <f aca="true" t="shared" si="31" ref="G152:R152">G153+G154+G155+G156+G157</f>
        <v>8096.458600000001</v>
      </c>
      <c r="H152" s="107">
        <f t="shared" si="31"/>
        <v>0</v>
      </c>
      <c r="I152" s="107">
        <f t="shared" si="31"/>
        <v>157.32</v>
      </c>
      <c r="J152" s="107">
        <f t="shared" si="31"/>
        <v>10126.6884</v>
      </c>
      <c r="K152" s="107">
        <f t="shared" si="31"/>
        <v>0</v>
      </c>
      <c r="L152" s="107">
        <f t="shared" si="31"/>
        <v>116.26</v>
      </c>
      <c r="M152" s="107">
        <f t="shared" si="31"/>
        <v>7483.6562</v>
      </c>
      <c r="N152" s="107">
        <f t="shared" si="31"/>
        <v>0</v>
      </c>
      <c r="O152" s="107">
        <f t="shared" si="31"/>
        <v>140.5</v>
      </c>
      <c r="P152" s="107">
        <f t="shared" si="31"/>
        <v>9043.985</v>
      </c>
      <c r="Q152" s="107">
        <f t="shared" si="31"/>
        <v>539.86</v>
      </c>
      <c r="R152" s="107">
        <f t="shared" si="31"/>
        <v>34750.7882</v>
      </c>
      <c r="S152" s="47"/>
      <c r="T152" s="10"/>
      <c r="U152" s="10"/>
    </row>
    <row r="153" spans="1:21" ht="33.75" customHeight="1">
      <c r="A153" s="161"/>
      <c r="B153" s="376" t="s">
        <v>97</v>
      </c>
      <c r="C153" s="377"/>
      <c r="D153" s="378"/>
      <c r="E153" s="5"/>
      <c r="F153" s="224">
        <v>19.6</v>
      </c>
      <c r="G153" s="215">
        <f>F153*F167</f>
        <v>1261.6520000000003</v>
      </c>
      <c r="H153" s="105"/>
      <c r="I153" s="224">
        <v>19.6</v>
      </c>
      <c r="J153" s="215">
        <f>I153*F167</f>
        <v>1261.6520000000003</v>
      </c>
      <c r="K153" s="105"/>
      <c r="L153" s="224">
        <v>21.7</v>
      </c>
      <c r="M153" s="215">
        <f>L153*G167</f>
        <v>1396.829</v>
      </c>
      <c r="N153" s="105"/>
      <c r="O153" s="224">
        <v>16.4</v>
      </c>
      <c r="P153" s="215">
        <f>O153*G167</f>
        <v>1055.668</v>
      </c>
      <c r="Q153" s="105">
        <f aca="true" t="shared" si="32" ref="Q153:R157">F153+I153+L153+O153</f>
        <v>77.30000000000001</v>
      </c>
      <c r="R153" s="105">
        <f>G153+J153+M153+P153</f>
        <v>4975.801</v>
      </c>
      <c r="S153" s="47"/>
      <c r="T153" s="10"/>
      <c r="U153" s="10"/>
    </row>
    <row r="154" spans="1:21" ht="33.75" customHeight="1">
      <c r="A154" s="161"/>
      <c r="B154" s="376" t="s">
        <v>112</v>
      </c>
      <c r="C154" s="377"/>
      <c r="D154" s="378"/>
      <c r="E154" s="5"/>
      <c r="F154" s="106">
        <v>42</v>
      </c>
      <c r="G154" s="215">
        <f>F154*F167</f>
        <v>2703.54</v>
      </c>
      <c r="H154" s="105"/>
      <c r="I154" s="106">
        <v>48</v>
      </c>
      <c r="J154" s="215">
        <f>I154*F167</f>
        <v>3089.76</v>
      </c>
      <c r="K154" s="105"/>
      <c r="L154" s="106">
        <v>47</v>
      </c>
      <c r="M154" s="215">
        <f>L154*G167</f>
        <v>3025.3900000000003</v>
      </c>
      <c r="N154" s="105"/>
      <c r="O154" s="106">
        <v>53</v>
      </c>
      <c r="P154" s="215">
        <f>O154*G167</f>
        <v>3411.61</v>
      </c>
      <c r="Q154" s="105">
        <f t="shared" si="32"/>
        <v>190</v>
      </c>
      <c r="R154" s="105">
        <f t="shared" si="32"/>
        <v>12230.300000000001</v>
      </c>
      <c r="S154" s="47"/>
      <c r="T154" s="10"/>
      <c r="U154" s="10"/>
    </row>
    <row r="155" spans="1:21" ht="33.75" customHeight="1">
      <c r="A155" s="161"/>
      <c r="B155" s="376" t="s">
        <v>110</v>
      </c>
      <c r="C155" s="377"/>
      <c r="D155" s="378"/>
      <c r="E155" s="5"/>
      <c r="F155" s="106">
        <v>36.2</v>
      </c>
      <c r="G155" s="215">
        <f>F155*F167</f>
        <v>2330.1940000000004</v>
      </c>
      <c r="H155" s="105"/>
      <c r="I155" s="106">
        <v>51.5</v>
      </c>
      <c r="J155" s="215">
        <f>I155*F167</f>
        <v>3315.0550000000003</v>
      </c>
      <c r="K155" s="105"/>
      <c r="L155" s="106">
        <v>31.1</v>
      </c>
      <c r="M155" s="215">
        <f>L155*G167</f>
        <v>2001.9070000000002</v>
      </c>
      <c r="N155" s="105"/>
      <c r="O155" s="106">
        <v>36.5</v>
      </c>
      <c r="P155" s="215">
        <f>O155*G167</f>
        <v>2349.505</v>
      </c>
      <c r="Q155" s="105">
        <f t="shared" si="32"/>
        <v>155.3</v>
      </c>
      <c r="R155" s="105">
        <f>G155+J155+M155+P155</f>
        <v>9996.661</v>
      </c>
      <c r="S155" s="47" t="s">
        <v>77</v>
      </c>
      <c r="T155" s="10"/>
      <c r="U155" s="10"/>
    </row>
    <row r="156" spans="1:21" ht="33.75" customHeight="1">
      <c r="A156" s="161"/>
      <c r="B156" s="414" t="s">
        <v>103</v>
      </c>
      <c r="C156" s="414"/>
      <c r="D156" s="414"/>
      <c r="E156" s="5"/>
      <c r="F156" s="106">
        <v>24.5</v>
      </c>
      <c r="G156" s="215">
        <f>F156*F167</f>
        <v>1577.065</v>
      </c>
      <c r="H156" s="105"/>
      <c r="I156" s="106">
        <v>34.5</v>
      </c>
      <c r="J156" s="215">
        <f>I156*F167</f>
        <v>2220.7650000000003</v>
      </c>
      <c r="K156" s="105"/>
      <c r="L156" s="106">
        <v>12</v>
      </c>
      <c r="M156" s="215">
        <f>L156*G167</f>
        <v>772.44</v>
      </c>
      <c r="N156" s="105"/>
      <c r="O156" s="106">
        <v>27</v>
      </c>
      <c r="P156" s="215">
        <f>O156*G167</f>
        <v>1737.9900000000002</v>
      </c>
      <c r="Q156" s="105">
        <f t="shared" si="32"/>
        <v>98</v>
      </c>
      <c r="R156" s="105">
        <f t="shared" si="32"/>
        <v>6308.26</v>
      </c>
      <c r="S156" s="47" t="s">
        <v>77</v>
      </c>
      <c r="T156" s="10"/>
      <c r="U156" s="10"/>
    </row>
    <row r="157" spans="1:21" ht="33.75" customHeight="1">
      <c r="A157" s="161"/>
      <c r="B157" s="347" t="s">
        <v>99</v>
      </c>
      <c r="C157" s="348"/>
      <c r="D157" s="349"/>
      <c r="E157" s="5"/>
      <c r="F157" s="106">
        <v>3.48</v>
      </c>
      <c r="G157" s="215">
        <f>F157*F167</f>
        <v>224.00760000000002</v>
      </c>
      <c r="H157" s="105"/>
      <c r="I157" s="106">
        <v>3.72</v>
      </c>
      <c r="J157" s="215">
        <f>I157*F167</f>
        <v>239.45640000000003</v>
      </c>
      <c r="K157" s="105"/>
      <c r="L157" s="106">
        <v>4.46</v>
      </c>
      <c r="M157" s="215">
        <f>L157*G167</f>
        <v>287.09020000000004</v>
      </c>
      <c r="N157" s="105"/>
      <c r="O157" s="106">
        <v>7.6</v>
      </c>
      <c r="P157" s="215">
        <f>O157*G167</f>
        <v>489.212</v>
      </c>
      <c r="Q157" s="105">
        <f t="shared" si="32"/>
        <v>19.259999999999998</v>
      </c>
      <c r="R157" s="105">
        <f>G157+J157+M157+P157</f>
        <v>1239.7662</v>
      </c>
      <c r="S157" s="47"/>
      <c r="T157" s="10"/>
      <c r="U157" s="10"/>
    </row>
    <row r="158" spans="1:21" ht="33.75" customHeight="1">
      <c r="A158" s="161">
        <v>5</v>
      </c>
      <c r="B158" s="373" t="s">
        <v>53</v>
      </c>
      <c r="C158" s="374"/>
      <c r="D158" s="375"/>
      <c r="E158" s="5"/>
      <c r="F158" s="107">
        <f>F159+F160+F161</f>
        <v>777.5</v>
      </c>
      <c r="G158" s="214">
        <f>G159+G160+G161</f>
        <v>50047.675</v>
      </c>
      <c r="H158" s="44"/>
      <c r="I158" s="107">
        <f>I159+I160+I161</f>
        <v>472.1</v>
      </c>
      <c r="J158" s="214">
        <f>J159+J160+J161</f>
        <v>30389.077000000005</v>
      </c>
      <c r="K158" s="44"/>
      <c r="L158" s="107">
        <f>L159+L160+L161</f>
        <v>243.5</v>
      </c>
      <c r="M158" s="214">
        <f>M159+M160+M161</f>
        <v>15674.095000000001</v>
      </c>
      <c r="N158" s="44"/>
      <c r="O158" s="107">
        <f>O159+O160+O161</f>
        <v>885.5</v>
      </c>
      <c r="P158" s="214">
        <f>P159+P160+P161</f>
        <v>56999.635</v>
      </c>
      <c r="Q158" s="44">
        <f aca="true" t="shared" si="33" ref="Q158:R161">F158+I158+L158+O158</f>
        <v>2378.6</v>
      </c>
      <c r="R158" s="44">
        <f>G158+J158+M158+P158</f>
        <v>153110.48200000002</v>
      </c>
      <c r="S158" s="47"/>
      <c r="T158" s="10"/>
      <c r="U158" s="10"/>
    </row>
    <row r="159" spans="1:21" ht="38.25" customHeight="1">
      <c r="A159" s="25"/>
      <c r="B159" s="411" t="s">
        <v>104</v>
      </c>
      <c r="C159" s="412"/>
      <c r="D159" s="413"/>
      <c r="E159" s="5"/>
      <c r="F159" s="106">
        <v>81.5</v>
      </c>
      <c r="G159" s="215">
        <f>F159*F167</f>
        <v>5246.155000000001</v>
      </c>
      <c r="H159" s="105"/>
      <c r="I159" s="106">
        <v>59.1</v>
      </c>
      <c r="J159" s="215">
        <f>I159*F167</f>
        <v>3804.2670000000003</v>
      </c>
      <c r="K159" s="105"/>
      <c r="L159" s="106">
        <v>28</v>
      </c>
      <c r="M159" s="215">
        <f>L159*G167</f>
        <v>1802.3600000000001</v>
      </c>
      <c r="N159" s="105"/>
      <c r="O159" s="106">
        <v>82</v>
      </c>
      <c r="P159" s="215">
        <f>O159*G167</f>
        <v>5278.34</v>
      </c>
      <c r="Q159" s="105">
        <f t="shared" si="33"/>
        <v>250.6</v>
      </c>
      <c r="R159" s="105">
        <f t="shared" si="33"/>
        <v>16131.122000000001</v>
      </c>
      <c r="S159" s="47" t="s">
        <v>77</v>
      </c>
      <c r="T159" s="10"/>
      <c r="U159" s="10"/>
    </row>
    <row r="160" spans="1:21" ht="36.75" customHeight="1">
      <c r="A160" s="25"/>
      <c r="B160" s="376" t="s">
        <v>55</v>
      </c>
      <c r="C160" s="377"/>
      <c r="D160" s="378"/>
      <c r="E160" s="5"/>
      <c r="F160" s="106">
        <v>316</v>
      </c>
      <c r="G160" s="215">
        <f>F160*F167</f>
        <v>20340.920000000002</v>
      </c>
      <c r="H160" s="105"/>
      <c r="I160" s="106">
        <v>133</v>
      </c>
      <c r="J160" s="215">
        <f>I160*F167</f>
        <v>8561.210000000001</v>
      </c>
      <c r="K160" s="105"/>
      <c r="L160" s="220">
        <v>45.5</v>
      </c>
      <c r="M160" s="215">
        <f>L160*G167</f>
        <v>2928.835</v>
      </c>
      <c r="N160" s="105"/>
      <c r="O160" s="220">
        <v>181.5</v>
      </c>
      <c r="P160" s="215">
        <f>O160*G167</f>
        <v>11683.155</v>
      </c>
      <c r="Q160" s="105">
        <f t="shared" si="33"/>
        <v>676</v>
      </c>
      <c r="R160" s="105">
        <f t="shared" si="33"/>
        <v>43514.12</v>
      </c>
      <c r="S160" s="47" t="s">
        <v>77</v>
      </c>
      <c r="T160" s="10"/>
      <c r="U160" s="10"/>
    </row>
    <row r="161" spans="1:21" ht="33.75" customHeight="1">
      <c r="A161" s="25"/>
      <c r="B161" s="376" t="s">
        <v>80</v>
      </c>
      <c r="C161" s="377"/>
      <c r="D161" s="378"/>
      <c r="E161" s="5"/>
      <c r="F161" s="106">
        <v>380</v>
      </c>
      <c r="G161" s="215">
        <f>SUM(F161)*F167</f>
        <v>24460.600000000002</v>
      </c>
      <c r="H161" s="105"/>
      <c r="I161" s="106">
        <v>280</v>
      </c>
      <c r="J161" s="215">
        <f>SUM(I161)*F167</f>
        <v>18023.600000000002</v>
      </c>
      <c r="K161" s="105"/>
      <c r="L161" s="220">
        <v>170</v>
      </c>
      <c r="M161" s="215">
        <f>SUM(L161)*G167</f>
        <v>10942.900000000001</v>
      </c>
      <c r="N161" s="105"/>
      <c r="O161" s="220">
        <v>622</v>
      </c>
      <c r="P161" s="215">
        <f>SUM(O161)*G167</f>
        <v>40038.14</v>
      </c>
      <c r="Q161" s="105">
        <f t="shared" si="33"/>
        <v>1452</v>
      </c>
      <c r="R161" s="105">
        <f t="shared" si="33"/>
        <v>93465.24</v>
      </c>
      <c r="S161" s="47"/>
      <c r="T161" s="10"/>
      <c r="U161" s="10"/>
    </row>
    <row r="162" spans="1:21" ht="33.75" customHeight="1">
      <c r="A162" s="209">
        <v>6</v>
      </c>
      <c r="B162" s="373" t="s">
        <v>81</v>
      </c>
      <c r="C162" s="374"/>
      <c r="D162" s="375"/>
      <c r="E162" s="5"/>
      <c r="F162" s="107">
        <f>SUM(F163:F164)</f>
        <v>7.83</v>
      </c>
      <c r="G162" s="214">
        <f aca="true" t="shared" si="34" ref="G162:R162">SUM(G163:G164)</f>
        <v>504.0171</v>
      </c>
      <c r="H162" s="44">
        <f t="shared" si="34"/>
        <v>0</v>
      </c>
      <c r="I162" s="107">
        <f t="shared" si="34"/>
        <v>23.25</v>
      </c>
      <c r="J162" s="214">
        <f t="shared" si="34"/>
        <v>1496.6025</v>
      </c>
      <c r="K162" s="44">
        <f t="shared" si="34"/>
        <v>0</v>
      </c>
      <c r="L162" s="217">
        <f t="shared" si="34"/>
        <v>24.38</v>
      </c>
      <c r="M162" s="214">
        <f t="shared" si="34"/>
        <v>1569.3406000000002</v>
      </c>
      <c r="N162" s="44">
        <f t="shared" si="34"/>
        <v>0</v>
      </c>
      <c r="O162" s="217">
        <f t="shared" si="34"/>
        <v>19.599999999999998</v>
      </c>
      <c r="P162" s="214">
        <f t="shared" si="34"/>
        <v>1261.652</v>
      </c>
      <c r="Q162" s="44">
        <f t="shared" si="34"/>
        <v>75.06</v>
      </c>
      <c r="R162" s="44">
        <f t="shared" si="34"/>
        <v>4831.6122000000005</v>
      </c>
      <c r="S162" s="47"/>
      <c r="T162" s="10"/>
      <c r="U162" s="10"/>
    </row>
    <row r="163" spans="1:21" ht="33.75" customHeight="1">
      <c r="A163" s="209"/>
      <c r="B163" s="347" t="s">
        <v>82</v>
      </c>
      <c r="C163" s="348"/>
      <c r="D163" s="349"/>
      <c r="E163" s="5"/>
      <c r="F163" s="106">
        <v>0.83</v>
      </c>
      <c r="G163" s="215">
        <f>SUM(F163)*F167</f>
        <v>53.4271</v>
      </c>
      <c r="H163" s="105"/>
      <c r="I163" s="106">
        <v>0.87</v>
      </c>
      <c r="J163" s="215">
        <f>SUM(I163)*F167</f>
        <v>56.001900000000006</v>
      </c>
      <c r="K163" s="105"/>
      <c r="L163" s="106">
        <v>0.31</v>
      </c>
      <c r="M163" s="215">
        <f>SUM(L163)*G167</f>
        <v>19.954700000000003</v>
      </c>
      <c r="N163" s="105"/>
      <c r="O163" s="106">
        <v>1.9</v>
      </c>
      <c r="P163" s="215">
        <f>SUM(O163)*G167</f>
        <v>122.303</v>
      </c>
      <c r="Q163" s="105">
        <f>F163+I163+L163+O163</f>
        <v>3.9099999999999997</v>
      </c>
      <c r="R163" s="105">
        <f>SUM(G163)+J163+M163+P163</f>
        <v>251.6867</v>
      </c>
      <c r="S163" s="47"/>
      <c r="T163" s="10"/>
      <c r="U163" s="10"/>
    </row>
    <row r="164" spans="1:21" ht="33.75" customHeight="1">
      <c r="A164" s="209"/>
      <c r="B164" s="347" t="s">
        <v>83</v>
      </c>
      <c r="C164" s="348"/>
      <c r="D164" s="349"/>
      <c r="E164" s="5"/>
      <c r="F164" s="106">
        <v>7</v>
      </c>
      <c r="G164" s="215">
        <f>SUM(F164)*F167</f>
        <v>450.59000000000003</v>
      </c>
      <c r="H164" s="105"/>
      <c r="I164" s="106">
        <v>22.38</v>
      </c>
      <c r="J164" s="215">
        <f>SUM(I164)*F167</f>
        <v>1440.6006</v>
      </c>
      <c r="K164" s="105"/>
      <c r="L164" s="220">
        <v>24.07</v>
      </c>
      <c r="M164" s="215">
        <f>SUM(L164)*G167</f>
        <v>1549.3859000000002</v>
      </c>
      <c r="N164" s="105"/>
      <c r="O164" s="220">
        <v>17.7</v>
      </c>
      <c r="P164" s="215">
        <f>SUM(O164)*G167</f>
        <v>1139.349</v>
      </c>
      <c r="Q164" s="105">
        <f>F164+I164+L164+O164</f>
        <v>71.15</v>
      </c>
      <c r="R164" s="105">
        <f>SUM(G164)+J164+M164+P164</f>
        <v>4579.9255</v>
      </c>
      <c r="S164" s="47"/>
      <c r="T164" s="10"/>
      <c r="U164" s="10"/>
    </row>
    <row r="165" spans="1:19" ht="35.25">
      <c r="A165" s="225"/>
      <c r="B165" s="421" t="s">
        <v>19</v>
      </c>
      <c r="C165" s="421"/>
      <c r="D165" s="421"/>
      <c r="E165" s="11">
        <f>SUM(E138:E150)</f>
        <v>6747.35</v>
      </c>
      <c r="F165" s="107">
        <f>F138+F145+F150+F152+F158+F162</f>
        <v>2755.45</v>
      </c>
      <c r="G165" s="214">
        <f>SUM(G138+G145+G150+G152+G158+G162)</f>
        <v>177368.31650000002</v>
      </c>
      <c r="H165" s="44" t="e">
        <f>#REF!+H138+H145+H150+H152+H158+H162</f>
        <v>#REF!</v>
      </c>
      <c r="I165" s="107">
        <f>I138+I145+I150+I152+I158+I162</f>
        <v>2606.29</v>
      </c>
      <c r="J165" s="214">
        <f>J138+J145+J150+J152+J158+J162</f>
        <v>167766.88730000003</v>
      </c>
      <c r="K165" s="44" t="e">
        <f>#REF!+K138+K145+K150+K152+K158+K162</f>
        <v>#REF!</v>
      </c>
      <c r="L165" s="107">
        <f>L138+L145+L150+L152+L158+L162</f>
        <v>1935.72</v>
      </c>
      <c r="M165" s="214">
        <f>M138+M145+M150+M152+M158+M162</f>
        <v>124602.2964</v>
      </c>
      <c r="N165" s="44" t="e">
        <f>#REF!+N138+N145+N150+N152+N158+N162</f>
        <v>#REF!</v>
      </c>
      <c r="O165" s="107">
        <f>O138+O145+O150+O152+O158+O162</f>
        <v>3841.14</v>
      </c>
      <c r="P165" s="214">
        <f>P138+P145+P150+P152+P158+P162</f>
        <v>247254.18180000002</v>
      </c>
      <c r="Q165" s="44">
        <f>Q138+Q145+Q150+Q152+Q158+Q162</f>
        <v>11138.6</v>
      </c>
      <c r="R165" s="44">
        <f>R138+R145+R150+R152+R158+R162</f>
        <v>716991.6819999999</v>
      </c>
      <c r="S165" s="47"/>
    </row>
    <row r="166" spans="1:18" ht="51.75" customHeight="1">
      <c r="A166" s="28"/>
      <c r="B166" s="418" t="s">
        <v>17</v>
      </c>
      <c r="C166" s="419"/>
      <c r="D166" s="420"/>
      <c r="E166" s="437" t="s">
        <v>151</v>
      </c>
      <c r="F166" s="438"/>
      <c r="G166" s="438"/>
      <c r="H166" s="438"/>
      <c r="I166" s="438"/>
      <c r="J166" s="438"/>
      <c r="K166" s="438"/>
      <c r="L166" s="438"/>
      <c r="M166" s="438"/>
      <c r="N166" s="438"/>
      <c r="O166" s="438"/>
      <c r="P166" s="438"/>
      <c r="Q166" s="438"/>
      <c r="R166" s="439"/>
    </row>
    <row r="167" spans="1:18" ht="26.25">
      <c r="A167" s="4"/>
      <c r="B167" s="4"/>
      <c r="C167" s="4"/>
      <c r="D167" s="4"/>
      <c r="E167" s="4"/>
      <c r="F167" s="263">
        <v>64.37</v>
      </c>
      <c r="G167" s="210">
        <v>64.37</v>
      </c>
      <c r="H167" s="210"/>
      <c r="I167" s="210"/>
      <c r="J167" s="226"/>
      <c r="K167" s="4"/>
      <c r="L167" s="4"/>
      <c r="M167" s="4"/>
      <c r="N167" s="4"/>
      <c r="O167" s="4"/>
      <c r="P167" s="4"/>
      <c r="Q167" s="4"/>
      <c r="R167" s="4"/>
    </row>
    <row r="168" spans="1:18" ht="26.25">
      <c r="A168" s="4"/>
      <c r="B168" s="4"/>
      <c r="C168" s="4"/>
      <c r="D168" s="4"/>
      <c r="E168" s="4"/>
      <c r="F168" s="263">
        <v>64.37</v>
      </c>
      <c r="G168" s="210">
        <v>64.37</v>
      </c>
      <c r="H168" s="210"/>
      <c r="I168" s="210"/>
      <c r="J168" s="226"/>
      <c r="K168" s="4"/>
      <c r="L168" s="4"/>
      <c r="M168" s="4"/>
      <c r="N168" s="4"/>
      <c r="O168" s="4"/>
      <c r="P168" s="4"/>
      <c r="Q168" s="4"/>
      <c r="R168" s="4"/>
    </row>
    <row r="169" spans="1:18" s="37" customFormat="1" ht="25.5" customHeight="1">
      <c r="A169" s="352" t="s">
        <v>113</v>
      </c>
      <c r="B169" s="352"/>
      <c r="C169" s="352"/>
      <c r="D169" s="352"/>
      <c r="E169" s="352"/>
      <c r="F169" s="352"/>
      <c r="G169" s="352"/>
      <c r="H169" s="352"/>
      <c r="I169" s="352"/>
      <c r="J169" s="352"/>
      <c r="K169" s="352"/>
      <c r="L169" s="352"/>
      <c r="M169" s="352"/>
      <c r="N169" s="352"/>
      <c r="O169" s="352"/>
      <c r="P169" s="352"/>
      <c r="Q169" s="352"/>
      <c r="R169" s="352"/>
    </row>
    <row r="170" spans="1:18" s="37" customFormat="1" ht="25.5" customHeight="1">
      <c r="A170" s="353" t="s">
        <v>15</v>
      </c>
      <c r="B170" s="355" t="s">
        <v>0</v>
      </c>
      <c r="C170" s="356"/>
      <c r="D170" s="357"/>
      <c r="E170" s="361" t="s">
        <v>1</v>
      </c>
      <c r="F170" s="362"/>
      <c r="G170" s="363"/>
      <c r="H170" s="361" t="s">
        <v>3</v>
      </c>
      <c r="I170" s="362"/>
      <c r="J170" s="363"/>
      <c r="K170" s="361" t="s">
        <v>4</v>
      </c>
      <c r="L170" s="362"/>
      <c r="M170" s="363"/>
      <c r="N170" s="361" t="s">
        <v>6</v>
      </c>
      <c r="O170" s="362"/>
      <c r="P170" s="363"/>
      <c r="Q170" s="361" t="s">
        <v>7</v>
      </c>
      <c r="R170" s="363"/>
    </row>
    <row r="171" spans="1:18" s="37" customFormat="1" ht="51">
      <c r="A171" s="354"/>
      <c r="B171" s="358"/>
      <c r="C171" s="359"/>
      <c r="D171" s="360"/>
      <c r="E171" s="227"/>
      <c r="F171" s="227" t="s">
        <v>96</v>
      </c>
      <c r="G171" s="227" t="s">
        <v>5</v>
      </c>
      <c r="H171" s="227"/>
      <c r="I171" s="228" t="s">
        <v>96</v>
      </c>
      <c r="J171" s="227" t="s">
        <v>5</v>
      </c>
      <c r="K171" s="227"/>
      <c r="L171" s="227" t="s">
        <v>96</v>
      </c>
      <c r="M171" s="227" t="s">
        <v>5</v>
      </c>
      <c r="N171" s="227" t="s">
        <v>2</v>
      </c>
      <c r="O171" s="227" t="s">
        <v>96</v>
      </c>
      <c r="P171" s="227" t="s">
        <v>5</v>
      </c>
      <c r="Q171" s="227" t="s">
        <v>96</v>
      </c>
      <c r="R171" s="227" t="s">
        <v>5</v>
      </c>
    </row>
    <row r="172" spans="1:18" s="37" customFormat="1" ht="25.5" customHeight="1">
      <c r="A172" s="229">
        <v>1</v>
      </c>
      <c r="B172" s="333" t="s">
        <v>41</v>
      </c>
      <c r="C172" s="334"/>
      <c r="D172" s="335"/>
      <c r="E172" s="22"/>
      <c r="F172" s="230">
        <f>F173+F174+F175+F176+F177+F178</f>
        <v>150.2</v>
      </c>
      <c r="G172" s="23">
        <f aca="true" t="shared" si="35" ref="G172:M172">G173+G174+G175+G176+G177+G178</f>
        <v>61882.4</v>
      </c>
      <c r="H172" s="23">
        <f t="shared" si="35"/>
        <v>1508.1</v>
      </c>
      <c r="I172" s="231">
        <f t="shared" si="35"/>
        <v>147.2</v>
      </c>
      <c r="J172" s="23">
        <f>J173+J174+J175+J176+J177+J178</f>
        <v>60646.4</v>
      </c>
      <c r="K172" s="23">
        <f>K173+K174+K175+K176+K177+K178</f>
        <v>453.7</v>
      </c>
      <c r="L172" s="231">
        <f>L173+L174+L175+L176+L177+L178</f>
        <v>153.7</v>
      </c>
      <c r="M172" s="23">
        <f t="shared" si="35"/>
        <v>63324.4</v>
      </c>
      <c r="N172" s="23">
        <f>N173+N174+N175+N176+N177+N178</f>
        <v>3033.1</v>
      </c>
      <c r="O172" s="231">
        <f>O173+O174+O175+O176+O177+O178</f>
        <v>171.7</v>
      </c>
      <c r="P172" s="232">
        <f>P173+P174+P175+P176+P177+P178</f>
        <v>70740.4</v>
      </c>
      <c r="Q172" s="23">
        <f>Q173+Q174+Q175+Q176+Q177+Q178</f>
        <v>622.8</v>
      </c>
      <c r="R172" s="23">
        <f>R173+R174+R175+R176+R177+R178</f>
        <v>256593.6</v>
      </c>
    </row>
    <row r="173" spans="1:18" s="37" customFormat="1" ht="54" customHeight="1">
      <c r="A173" s="229"/>
      <c r="B173" s="330" t="s">
        <v>34</v>
      </c>
      <c r="C173" s="331"/>
      <c r="D173" s="332"/>
      <c r="E173" s="22">
        <v>968.6</v>
      </c>
      <c r="F173" s="233">
        <v>24</v>
      </c>
      <c r="G173" s="234">
        <f>F173*F201</f>
        <v>9888</v>
      </c>
      <c r="H173" s="24">
        <v>347.1</v>
      </c>
      <c r="I173" s="235">
        <v>25.5</v>
      </c>
      <c r="J173" s="234">
        <f>I173*F201</f>
        <v>10506</v>
      </c>
      <c r="K173" s="24">
        <v>138.9</v>
      </c>
      <c r="L173" s="235">
        <v>24</v>
      </c>
      <c r="M173" s="234">
        <f>L173*G201</f>
        <v>9888</v>
      </c>
      <c r="N173" s="24">
        <v>879.1</v>
      </c>
      <c r="O173" s="235">
        <v>38.5</v>
      </c>
      <c r="P173" s="234">
        <f>O173*G201</f>
        <v>15862</v>
      </c>
      <c r="Q173" s="24">
        <f aca="true" t="shared" si="36" ref="Q173:R178">F173+I173+L173+O173</f>
        <v>112</v>
      </c>
      <c r="R173" s="24">
        <f>G173+J173+M173+P173</f>
        <v>46144</v>
      </c>
    </row>
    <row r="174" spans="1:18" s="37" customFormat="1" ht="46.5" customHeight="1">
      <c r="A174" s="229"/>
      <c r="B174" s="330" t="s">
        <v>35</v>
      </c>
      <c r="C174" s="331"/>
      <c r="D174" s="332"/>
      <c r="E174" s="22">
        <v>275.5</v>
      </c>
      <c r="F174" s="233">
        <v>18</v>
      </c>
      <c r="G174" s="236">
        <f>F174*F201</f>
        <v>7416</v>
      </c>
      <c r="H174" s="24">
        <v>101.3</v>
      </c>
      <c r="I174" s="235">
        <v>15.5</v>
      </c>
      <c r="J174" s="234">
        <f>I174*F201</f>
        <v>6386</v>
      </c>
      <c r="K174" s="24">
        <v>40.3</v>
      </c>
      <c r="L174" s="235">
        <v>17.5</v>
      </c>
      <c r="M174" s="234">
        <f>L174*G201</f>
        <v>7210</v>
      </c>
      <c r="N174" s="24">
        <v>245.5</v>
      </c>
      <c r="O174" s="235">
        <v>16</v>
      </c>
      <c r="P174" s="234">
        <f>O174*G201</f>
        <v>6592</v>
      </c>
      <c r="Q174" s="24">
        <f t="shared" si="36"/>
        <v>67</v>
      </c>
      <c r="R174" s="24">
        <f>G174+J174+M174+P174</f>
        <v>27604</v>
      </c>
    </row>
    <row r="175" spans="1:18" s="37" customFormat="1" ht="27" customHeight="1">
      <c r="A175" s="229"/>
      <c r="B175" s="330" t="s">
        <v>36</v>
      </c>
      <c r="C175" s="331"/>
      <c r="D175" s="332"/>
      <c r="E175" s="22">
        <v>1020.1</v>
      </c>
      <c r="F175" s="233">
        <v>20</v>
      </c>
      <c r="G175" s="234">
        <f>F175*F201</f>
        <v>8240</v>
      </c>
      <c r="H175" s="24">
        <v>343</v>
      </c>
      <c r="I175" s="235">
        <v>24</v>
      </c>
      <c r="J175" s="234">
        <f>I175*F201</f>
        <v>9888</v>
      </c>
      <c r="K175" s="24">
        <v>122.2</v>
      </c>
      <c r="L175" s="235">
        <v>24</v>
      </c>
      <c r="M175" s="234">
        <f>L175*G201</f>
        <v>9888</v>
      </c>
      <c r="N175" s="24">
        <v>920.9</v>
      </c>
      <c r="O175" s="235">
        <v>22</v>
      </c>
      <c r="P175" s="234">
        <f>O175*G201</f>
        <v>9064</v>
      </c>
      <c r="Q175" s="24">
        <f t="shared" si="36"/>
        <v>90</v>
      </c>
      <c r="R175" s="24">
        <f>G175+J175+M175+P175</f>
        <v>37080</v>
      </c>
    </row>
    <row r="176" spans="1:18" s="37" customFormat="1" ht="25.5" customHeight="1">
      <c r="A176" s="237"/>
      <c r="B176" s="330" t="s">
        <v>37</v>
      </c>
      <c r="C176" s="331"/>
      <c r="D176" s="332"/>
      <c r="E176" s="238">
        <v>186.3</v>
      </c>
      <c r="F176" s="233">
        <v>18</v>
      </c>
      <c r="G176" s="234">
        <f>F176*F201</f>
        <v>7416</v>
      </c>
      <c r="H176" s="24">
        <v>55.3</v>
      </c>
      <c r="I176" s="235">
        <v>12</v>
      </c>
      <c r="J176" s="234">
        <f>I176*F201</f>
        <v>4944</v>
      </c>
      <c r="K176" s="24">
        <v>2.8</v>
      </c>
      <c r="L176" s="235">
        <v>18</v>
      </c>
      <c r="M176" s="234">
        <f>L176*G201</f>
        <v>7416</v>
      </c>
      <c r="N176" s="24">
        <v>158.5</v>
      </c>
      <c r="O176" s="235">
        <v>25</v>
      </c>
      <c r="P176" s="234">
        <f>O176*G201</f>
        <v>10300</v>
      </c>
      <c r="Q176" s="24">
        <f t="shared" si="36"/>
        <v>73</v>
      </c>
      <c r="R176" s="24">
        <f>G176+J176+M176+P176</f>
        <v>30076</v>
      </c>
    </row>
    <row r="177" spans="1:18" s="37" customFormat="1" ht="25.5" customHeight="1">
      <c r="A177" s="237"/>
      <c r="B177" s="330" t="s">
        <v>38</v>
      </c>
      <c r="C177" s="331"/>
      <c r="D177" s="332"/>
      <c r="E177" s="238">
        <v>619</v>
      </c>
      <c r="F177" s="233">
        <v>55.2</v>
      </c>
      <c r="G177" s="234">
        <f>F177*F201</f>
        <v>22742.4</v>
      </c>
      <c r="H177" s="24">
        <v>532.4</v>
      </c>
      <c r="I177" s="235">
        <v>55.2</v>
      </c>
      <c r="J177" s="234">
        <f>I177*F201</f>
        <v>22742.4</v>
      </c>
      <c r="K177" s="24">
        <v>142.3</v>
      </c>
      <c r="L177" s="235">
        <v>55.2</v>
      </c>
      <c r="M177" s="234">
        <f>L177*G201</f>
        <v>22742.4</v>
      </c>
      <c r="N177" s="24">
        <v>646.5</v>
      </c>
      <c r="O177" s="235">
        <v>55.2</v>
      </c>
      <c r="P177" s="234">
        <f>O177*G201</f>
        <v>22742.4</v>
      </c>
      <c r="Q177" s="24">
        <f t="shared" si="36"/>
        <v>220.8</v>
      </c>
      <c r="R177" s="24">
        <f>G177+J177+M177+P177</f>
        <v>90969.6</v>
      </c>
    </row>
    <row r="178" spans="1:18" s="37" customFormat="1" ht="25.5" customHeight="1">
      <c r="A178" s="237"/>
      <c r="B178" s="330" t="s">
        <v>39</v>
      </c>
      <c r="C178" s="331"/>
      <c r="D178" s="332"/>
      <c r="E178" s="238">
        <v>277.52</v>
      </c>
      <c r="F178" s="239">
        <v>15</v>
      </c>
      <c r="G178" s="234">
        <f>F178*F201</f>
        <v>6180</v>
      </c>
      <c r="H178" s="24">
        <v>129</v>
      </c>
      <c r="I178" s="240">
        <v>15</v>
      </c>
      <c r="J178" s="234">
        <f>I178*F201</f>
        <v>6180</v>
      </c>
      <c r="K178" s="24">
        <v>7.2</v>
      </c>
      <c r="L178" s="240">
        <v>15</v>
      </c>
      <c r="M178" s="234">
        <f>L178*G201</f>
        <v>6180</v>
      </c>
      <c r="N178" s="24">
        <v>182.6</v>
      </c>
      <c r="O178" s="240">
        <v>15</v>
      </c>
      <c r="P178" s="234">
        <f>O178*G201</f>
        <v>6180</v>
      </c>
      <c r="Q178" s="24">
        <f t="shared" si="36"/>
        <v>60</v>
      </c>
      <c r="R178" s="24">
        <f t="shared" si="36"/>
        <v>24720</v>
      </c>
    </row>
    <row r="179" spans="1:18" s="37" customFormat="1" ht="25.5" customHeight="1">
      <c r="A179" s="229">
        <v>2</v>
      </c>
      <c r="B179" s="333" t="s">
        <v>42</v>
      </c>
      <c r="C179" s="334"/>
      <c r="D179" s="335"/>
      <c r="E179" s="238"/>
      <c r="F179" s="241">
        <f aca="true" t="shared" si="37" ref="F179:R179">SUM(F180:F181)</f>
        <v>19.75</v>
      </c>
      <c r="G179" s="23">
        <f t="shared" si="37"/>
        <v>8137</v>
      </c>
      <c r="H179" s="23">
        <f t="shared" si="37"/>
        <v>0</v>
      </c>
      <c r="I179" s="242">
        <f t="shared" si="37"/>
        <v>19.75</v>
      </c>
      <c r="J179" s="23">
        <f t="shared" si="37"/>
        <v>8137</v>
      </c>
      <c r="K179" s="23">
        <f t="shared" si="37"/>
        <v>0</v>
      </c>
      <c r="L179" s="242">
        <f t="shared" si="37"/>
        <v>19.75</v>
      </c>
      <c r="M179" s="23">
        <f>M180+M181</f>
        <v>8137</v>
      </c>
      <c r="N179" s="23">
        <f t="shared" si="37"/>
        <v>0</v>
      </c>
      <c r="O179" s="241">
        <f t="shared" si="37"/>
        <v>19.75</v>
      </c>
      <c r="P179" s="232">
        <f t="shared" si="37"/>
        <v>8137</v>
      </c>
      <c r="Q179" s="243">
        <f t="shared" si="37"/>
        <v>79</v>
      </c>
      <c r="R179" s="23">
        <f t="shared" si="37"/>
        <v>32548</v>
      </c>
    </row>
    <row r="180" spans="1:18" s="37" customFormat="1" ht="31.5" customHeight="1">
      <c r="A180" s="229"/>
      <c r="B180" s="330" t="s">
        <v>92</v>
      </c>
      <c r="C180" s="350"/>
      <c r="D180" s="351"/>
      <c r="E180" s="238"/>
      <c r="F180" s="244">
        <v>18.5</v>
      </c>
      <c r="G180" s="24">
        <f>F180*F201</f>
        <v>7622</v>
      </c>
      <c r="H180" s="24"/>
      <c r="I180" s="245">
        <v>18.5</v>
      </c>
      <c r="J180" s="24">
        <f>I180*F201</f>
        <v>7622</v>
      </c>
      <c r="K180" s="24"/>
      <c r="L180" s="245">
        <v>18.5</v>
      </c>
      <c r="M180" s="24">
        <f>L180*G201</f>
        <v>7622</v>
      </c>
      <c r="N180" s="24"/>
      <c r="O180" s="244">
        <v>18.5</v>
      </c>
      <c r="P180" s="234">
        <f>O180*G201</f>
        <v>7622</v>
      </c>
      <c r="Q180" s="246">
        <f>F180+I180+L180+O180</f>
        <v>74</v>
      </c>
      <c r="R180" s="24">
        <f>G180+J180+M180+P180</f>
        <v>30488</v>
      </c>
    </row>
    <row r="181" spans="1:18" s="37" customFormat="1" ht="31.5" customHeight="1">
      <c r="A181" s="229"/>
      <c r="B181" s="330" t="s">
        <v>93</v>
      </c>
      <c r="C181" s="350"/>
      <c r="D181" s="351"/>
      <c r="E181" s="238"/>
      <c r="F181" s="244">
        <v>1.25</v>
      </c>
      <c r="G181" s="24">
        <f>F181*F201</f>
        <v>515</v>
      </c>
      <c r="H181" s="24"/>
      <c r="I181" s="245">
        <v>1.25</v>
      </c>
      <c r="J181" s="24">
        <f>I181*F201</f>
        <v>515</v>
      </c>
      <c r="K181" s="24"/>
      <c r="L181" s="245">
        <v>1.25</v>
      </c>
      <c r="M181" s="24">
        <f>L181*G201</f>
        <v>515</v>
      </c>
      <c r="N181" s="24"/>
      <c r="O181" s="244">
        <v>1.25</v>
      </c>
      <c r="P181" s="234">
        <f>O181*G201</f>
        <v>515</v>
      </c>
      <c r="Q181" s="246">
        <f>F181+I181+L181+O181</f>
        <v>5</v>
      </c>
      <c r="R181" s="24">
        <f>G181+J181+M181+P181</f>
        <v>2060</v>
      </c>
    </row>
    <row r="182" spans="1:18" s="37" customFormat="1" ht="25.5" customHeight="1">
      <c r="A182" s="229">
        <v>3</v>
      </c>
      <c r="B182" s="333" t="s">
        <v>43</v>
      </c>
      <c r="C182" s="334"/>
      <c r="D182" s="335"/>
      <c r="E182" s="238"/>
      <c r="F182" s="230">
        <f aca="true" t="shared" si="38" ref="F182:R182">SUM(F183:F184)</f>
        <v>1.8</v>
      </c>
      <c r="G182" s="23">
        <f t="shared" si="38"/>
        <v>741.6</v>
      </c>
      <c r="H182" s="23">
        <f t="shared" si="38"/>
        <v>0</v>
      </c>
      <c r="I182" s="231">
        <f t="shared" si="38"/>
        <v>5.2</v>
      </c>
      <c r="J182" s="23">
        <f t="shared" si="38"/>
        <v>2142.4</v>
      </c>
      <c r="K182" s="23">
        <f t="shared" si="38"/>
        <v>0</v>
      </c>
      <c r="L182" s="231">
        <f t="shared" si="38"/>
        <v>5.5</v>
      </c>
      <c r="M182" s="23">
        <f>M183</f>
        <v>2266</v>
      </c>
      <c r="N182" s="23">
        <f t="shared" si="38"/>
        <v>0</v>
      </c>
      <c r="O182" s="231">
        <f t="shared" si="38"/>
        <v>8.8</v>
      </c>
      <c r="P182" s="232">
        <f t="shared" si="38"/>
        <v>3625.6000000000004</v>
      </c>
      <c r="Q182" s="23">
        <f t="shared" si="38"/>
        <v>21.3</v>
      </c>
      <c r="R182" s="23">
        <f t="shared" si="38"/>
        <v>8775.6</v>
      </c>
    </row>
    <row r="183" spans="1:18" s="37" customFormat="1" ht="27" customHeight="1">
      <c r="A183" s="339"/>
      <c r="B183" s="341" t="s">
        <v>44</v>
      </c>
      <c r="C183" s="342"/>
      <c r="D183" s="343"/>
      <c r="E183" s="238"/>
      <c r="F183" s="466">
        <v>1.8</v>
      </c>
      <c r="G183" s="457">
        <f>F183*F201</f>
        <v>741.6</v>
      </c>
      <c r="H183" s="24"/>
      <c r="I183" s="460">
        <v>5.2</v>
      </c>
      <c r="J183" s="457">
        <f>I183*F201</f>
        <v>2142.4</v>
      </c>
      <c r="K183" s="24"/>
      <c r="L183" s="460">
        <v>5.5</v>
      </c>
      <c r="M183" s="457">
        <f>L183*G201</f>
        <v>2266</v>
      </c>
      <c r="N183" s="24"/>
      <c r="O183" s="460">
        <v>8.8</v>
      </c>
      <c r="P183" s="464">
        <f>O183*G201</f>
        <v>3625.6000000000004</v>
      </c>
      <c r="Q183" s="457">
        <f>F183+I183+L183+O183</f>
        <v>21.3</v>
      </c>
      <c r="R183" s="457">
        <f>G183+J183+M183+P183</f>
        <v>8775.6</v>
      </c>
    </row>
    <row r="184" spans="1:18" s="37" customFormat="1" ht="25.5" customHeight="1">
      <c r="A184" s="340"/>
      <c r="B184" s="344"/>
      <c r="C184" s="345"/>
      <c r="D184" s="346"/>
      <c r="E184" s="238"/>
      <c r="F184" s="467"/>
      <c r="G184" s="340"/>
      <c r="H184" s="24"/>
      <c r="I184" s="340"/>
      <c r="J184" s="340">
        <f>(I184/3*296.21)+(I184/3*2*661.31)</f>
        <v>0</v>
      </c>
      <c r="K184" s="24"/>
      <c r="L184" s="340"/>
      <c r="M184" s="340"/>
      <c r="N184" s="24"/>
      <c r="O184" s="340"/>
      <c r="P184" s="465"/>
      <c r="Q184" s="340"/>
      <c r="R184" s="340"/>
    </row>
    <row r="185" spans="1:18" s="37" customFormat="1" ht="25.5" customHeight="1">
      <c r="A185" s="229">
        <v>4</v>
      </c>
      <c r="B185" s="333" t="s">
        <v>47</v>
      </c>
      <c r="C185" s="334"/>
      <c r="D185" s="335"/>
      <c r="E185" s="238"/>
      <c r="F185" s="230">
        <f>F186+F187+F188+F189+F190</f>
        <v>93.97999999999999</v>
      </c>
      <c r="G185" s="23">
        <f>G186+G187+G188+G189+G190</f>
        <v>38719.759999999995</v>
      </c>
      <c r="H185" s="23"/>
      <c r="I185" s="231">
        <f>I186+I187+I188+I189+I190</f>
        <v>84.15</v>
      </c>
      <c r="J185" s="23">
        <f>J186+J187+J188+J189+J190</f>
        <v>34669.8</v>
      </c>
      <c r="K185" s="23"/>
      <c r="L185" s="231">
        <f>L186+L187+L188+L189+L190</f>
        <v>72.05</v>
      </c>
      <c r="M185" s="23">
        <f>M186+M187+M188+M189+M190</f>
        <v>29684.6</v>
      </c>
      <c r="N185" s="23"/>
      <c r="O185" s="231">
        <f>O186+O187+O188+O189+O190</f>
        <v>68.05</v>
      </c>
      <c r="P185" s="232">
        <f>P186+P187+P188+P189+P190</f>
        <v>28036.6</v>
      </c>
      <c r="Q185" s="23">
        <f>Q186+Q187+Q188+Q189+Q190</f>
        <v>318.23</v>
      </c>
      <c r="R185" s="23">
        <f>R186+R187+R188+R189+R190</f>
        <v>131110.76</v>
      </c>
    </row>
    <row r="186" spans="1:18" s="37" customFormat="1" ht="33" customHeight="1">
      <c r="A186" s="237"/>
      <c r="B186" s="330" t="s">
        <v>89</v>
      </c>
      <c r="C186" s="331"/>
      <c r="D186" s="332"/>
      <c r="E186" s="238"/>
      <c r="F186" s="233">
        <v>7</v>
      </c>
      <c r="G186" s="24">
        <f>F186*F201</f>
        <v>2884</v>
      </c>
      <c r="H186" s="24"/>
      <c r="I186" s="235">
        <v>6.3</v>
      </c>
      <c r="J186" s="24">
        <f>I186*F201</f>
        <v>2595.6</v>
      </c>
      <c r="K186" s="24"/>
      <c r="L186" s="235">
        <v>6.3</v>
      </c>
      <c r="M186" s="24">
        <f>L186*G201</f>
        <v>2595.6</v>
      </c>
      <c r="N186" s="24"/>
      <c r="O186" s="235">
        <v>6.3</v>
      </c>
      <c r="P186" s="234">
        <f>O186*G201</f>
        <v>2595.6</v>
      </c>
      <c r="Q186" s="24">
        <f aca="true" t="shared" si="39" ref="Q186:R190">F186+I186+L186+O186</f>
        <v>25.900000000000002</v>
      </c>
      <c r="R186" s="24">
        <f t="shared" si="39"/>
        <v>10670.800000000001</v>
      </c>
    </row>
    <row r="187" spans="1:18" s="37" customFormat="1" ht="36" customHeight="1">
      <c r="A187" s="237"/>
      <c r="B187" s="330" t="s">
        <v>112</v>
      </c>
      <c r="C187" s="331"/>
      <c r="D187" s="332"/>
      <c r="E187" s="238"/>
      <c r="F187" s="233">
        <v>35</v>
      </c>
      <c r="G187" s="24">
        <f>F187*F201</f>
        <v>14420</v>
      </c>
      <c r="H187" s="24"/>
      <c r="I187" s="235">
        <v>35</v>
      </c>
      <c r="J187" s="24">
        <f>I187*F201</f>
        <v>14420</v>
      </c>
      <c r="K187" s="24"/>
      <c r="L187" s="235">
        <v>35</v>
      </c>
      <c r="M187" s="24">
        <f>L187*G201</f>
        <v>14420</v>
      </c>
      <c r="N187" s="24"/>
      <c r="O187" s="235">
        <v>35</v>
      </c>
      <c r="P187" s="234">
        <f>O187*G201</f>
        <v>14420</v>
      </c>
      <c r="Q187" s="24">
        <f t="shared" si="39"/>
        <v>140</v>
      </c>
      <c r="R187" s="24">
        <f t="shared" si="39"/>
        <v>57680</v>
      </c>
    </row>
    <row r="188" spans="1:18" s="37" customFormat="1" ht="31.5" customHeight="1">
      <c r="A188" s="237"/>
      <c r="B188" s="330" t="s">
        <v>110</v>
      </c>
      <c r="C188" s="331"/>
      <c r="D188" s="332"/>
      <c r="E188" s="238"/>
      <c r="F188" s="233">
        <v>36.73</v>
      </c>
      <c r="G188" s="24">
        <f>F188*F201</f>
        <v>15132.759999999998</v>
      </c>
      <c r="H188" s="24"/>
      <c r="I188" s="235">
        <v>27.6</v>
      </c>
      <c r="J188" s="24">
        <f>I188*F201</f>
        <v>11371.2</v>
      </c>
      <c r="K188" s="24"/>
      <c r="L188" s="235">
        <v>22</v>
      </c>
      <c r="M188" s="24">
        <f>L188*G201</f>
        <v>9064</v>
      </c>
      <c r="N188" s="24"/>
      <c r="O188" s="235">
        <v>22</v>
      </c>
      <c r="P188" s="234">
        <f>O188*G201</f>
        <v>9064</v>
      </c>
      <c r="Q188" s="24">
        <f t="shared" si="39"/>
        <v>108.33</v>
      </c>
      <c r="R188" s="24">
        <f t="shared" si="39"/>
        <v>44631.96</v>
      </c>
    </row>
    <row r="189" spans="1:18" s="37" customFormat="1" ht="30" customHeight="1">
      <c r="A189" s="237"/>
      <c r="B189" s="330" t="s">
        <v>103</v>
      </c>
      <c r="C189" s="331"/>
      <c r="D189" s="332"/>
      <c r="E189" s="238">
        <v>112.1</v>
      </c>
      <c r="F189" s="233">
        <v>13.5</v>
      </c>
      <c r="G189" s="24">
        <f>F189*F201</f>
        <v>5562</v>
      </c>
      <c r="H189" s="24"/>
      <c r="I189" s="235">
        <v>13.5</v>
      </c>
      <c r="J189" s="24">
        <f>I189*F201</f>
        <v>5562</v>
      </c>
      <c r="K189" s="24"/>
      <c r="L189" s="235">
        <v>7</v>
      </c>
      <c r="M189" s="24">
        <f>L189*G201</f>
        <v>2884</v>
      </c>
      <c r="N189" s="24"/>
      <c r="O189" s="235">
        <v>3</v>
      </c>
      <c r="P189" s="234">
        <f>O189*G201</f>
        <v>1236</v>
      </c>
      <c r="Q189" s="24">
        <f t="shared" si="39"/>
        <v>37</v>
      </c>
      <c r="R189" s="24">
        <f t="shared" si="39"/>
        <v>15244</v>
      </c>
    </row>
    <row r="190" spans="1:18" s="37" customFormat="1" ht="30" customHeight="1">
      <c r="A190" s="237"/>
      <c r="B190" s="347" t="s">
        <v>99</v>
      </c>
      <c r="C190" s="348"/>
      <c r="D190" s="349"/>
      <c r="E190" s="238"/>
      <c r="F190" s="233">
        <v>1.75</v>
      </c>
      <c r="G190" s="24">
        <f>F190*F201</f>
        <v>721</v>
      </c>
      <c r="H190" s="24"/>
      <c r="I190" s="235">
        <v>1.75</v>
      </c>
      <c r="J190" s="24">
        <f>I190*F201</f>
        <v>721</v>
      </c>
      <c r="K190" s="24"/>
      <c r="L190" s="235">
        <v>1.75</v>
      </c>
      <c r="M190" s="24">
        <f>G201*L190</f>
        <v>721</v>
      </c>
      <c r="N190" s="24"/>
      <c r="O190" s="235">
        <v>1.75</v>
      </c>
      <c r="P190" s="234">
        <f>O190*G201</f>
        <v>721</v>
      </c>
      <c r="Q190" s="24">
        <f t="shared" si="39"/>
        <v>7</v>
      </c>
      <c r="R190" s="24">
        <f t="shared" si="39"/>
        <v>2884</v>
      </c>
    </row>
    <row r="191" spans="1:18" s="37" customFormat="1" ht="33" customHeight="1">
      <c r="A191" s="229">
        <v>5</v>
      </c>
      <c r="B191" s="333" t="s">
        <v>53</v>
      </c>
      <c r="C191" s="334"/>
      <c r="D191" s="335"/>
      <c r="E191" s="238"/>
      <c r="F191" s="230">
        <f>F192+F193+F194</f>
        <v>7.6</v>
      </c>
      <c r="G191" s="23">
        <f>G192+G193+G194</f>
        <v>3131.2</v>
      </c>
      <c r="H191" s="23"/>
      <c r="I191" s="231">
        <f>I192+I193+I194</f>
        <v>7.6</v>
      </c>
      <c r="J191" s="23">
        <f>J192+J193+J194</f>
        <v>3131.2</v>
      </c>
      <c r="K191" s="23"/>
      <c r="L191" s="231">
        <f>L192+L193+L194</f>
        <v>7.6</v>
      </c>
      <c r="M191" s="23">
        <f>M192+M193+M194</f>
        <v>3131.2</v>
      </c>
      <c r="N191" s="23"/>
      <c r="O191" s="231">
        <f>O192+O193+O194</f>
        <v>7.6</v>
      </c>
      <c r="P191" s="232">
        <f>P192+P193+P194</f>
        <v>3131.2</v>
      </c>
      <c r="Q191" s="23">
        <f>Q192+Q193+Q194</f>
        <v>30.4</v>
      </c>
      <c r="R191" s="23">
        <f>R192+R193+R194</f>
        <v>12524.8</v>
      </c>
    </row>
    <row r="192" spans="1:18" s="37" customFormat="1" ht="31.5" customHeight="1">
      <c r="A192" s="237"/>
      <c r="B192" s="327" t="s">
        <v>104</v>
      </c>
      <c r="C192" s="328"/>
      <c r="D192" s="329"/>
      <c r="E192" s="238"/>
      <c r="F192" s="233">
        <v>2.3</v>
      </c>
      <c r="G192" s="24">
        <f>F192*F201</f>
        <v>947.5999999999999</v>
      </c>
      <c r="H192" s="24"/>
      <c r="I192" s="235">
        <v>2.3</v>
      </c>
      <c r="J192" s="24">
        <f>I192*F201</f>
        <v>947.5999999999999</v>
      </c>
      <c r="K192" s="24"/>
      <c r="L192" s="235">
        <v>2.3</v>
      </c>
      <c r="M192" s="24">
        <f>L192*G201</f>
        <v>947.5999999999999</v>
      </c>
      <c r="N192" s="24"/>
      <c r="O192" s="235">
        <v>2.3</v>
      </c>
      <c r="P192" s="234">
        <f>O192*G201</f>
        <v>947.5999999999999</v>
      </c>
      <c r="Q192" s="24">
        <f aca="true" t="shared" si="40" ref="Q192:R194">F192+I192+L192+O192</f>
        <v>9.2</v>
      </c>
      <c r="R192" s="24">
        <f t="shared" si="40"/>
        <v>3790.3999999999996</v>
      </c>
    </row>
    <row r="193" spans="1:18" s="37" customFormat="1" ht="34.5" customHeight="1">
      <c r="A193" s="237"/>
      <c r="B193" s="330" t="s">
        <v>55</v>
      </c>
      <c r="C193" s="331"/>
      <c r="D193" s="332"/>
      <c r="E193" s="238"/>
      <c r="F193" s="233">
        <v>2.3</v>
      </c>
      <c r="G193" s="234">
        <f>F193*F201</f>
        <v>947.5999999999999</v>
      </c>
      <c r="H193" s="24"/>
      <c r="I193" s="235">
        <v>2.3</v>
      </c>
      <c r="J193" s="234">
        <f>I193*F201</f>
        <v>947.5999999999999</v>
      </c>
      <c r="K193" s="24"/>
      <c r="L193" s="235">
        <v>2.3</v>
      </c>
      <c r="M193" s="234">
        <f>L193*G201</f>
        <v>947.5999999999999</v>
      </c>
      <c r="N193" s="24"/>
      <c r="O193" s="235">
        <v>2.3</v>
      </c>
      <c r="P193" s="234">
        <f>O193*G201</f>
        <v>947.5999999999999</v>
      </c>
      <c r="Q193" s="24">
        <f t="shared" si="40"/>
        <v>9.2</v>
      </c>
      <c r="R193" s="234">
        <f t="shared" si="40"/>
        <v>3790.3999999999996</v>
      </c>
    </row>
    <row r="194" spans="1:18" s="37" customFormat="1" ht="31.5" customHeight="1">
      <c r="A194" s="237"/>
      <c r="B194" s="330" t="s">
        <v>80</v>
      </c>
      <c r="C194" s="331"/>
      <c r="D194" s="332"/>
      <c r="E194" s="238"/>
      <c r="F194" s="233">
        <v>3</v>
      </c>
      <c r="G194" s="24">
        <f>SUM(F194)*F201</f>
        <v>1236</v>
      </c>
      <c r="H194" s="24"/>
      <c r="I194" s="235">
        <v>3</v>
      </c>
      <c r="J194" s="24">
        <f>I194*F201</f>
        <v>1236</v>
      </c>
      <c r="K194" s="24"/>
      <c r="L194" s="235">
        <v>3</v>
      </c>
      <c r="M194" s="24">
        <f>L194*G201</f>
        <v>1236</v>
      </c>
      <c r="N194" s="24"/>
      <c r="O194" s="235">
        <v>3</v>
      </c>
      <c r="P194" s="234">
        <f>O194*G201</f>
        <v>1236</v>
      </c>
      <c r="Q194" s="24">
        <f t="shared" si="40"/>
        <v>12</v>
      </c>
      <c r="R194" s="24">
        <f t="shared" si="40"/>
        <v>4944</v>
      </c>
    </row>
    <row r="195" spans="1:18" s="37" customFormat="1" ht="31.5" customHeight="1">
      <c r="A195" s="229">
        <v>6</v>
      </c>
      <c r="B195" s="333" t="s">
        <v>56</v>
      </c>
      <c r="C195" s="334"/>
      <c r="D195" s="335"/>
      <c r="E195" s="238"/>
      <c r="F195" s="241">
        <v>0</v>
      </c>
      <c r="G195" s="23">
        <v>0</v>
      </c>
      <c r="H195" s="23"/>
      <c r="I195" s="242">
        <v>0</v>
      </c>
      <c r="J195" s="23">
        <v>0</v>
      </c>
      <c r="K195" s="23"/>
      <c r="L195" s="242">
        <v>0</v>
      </c>
      <c r="M195" s="23">
        <f>L195*F201</f>
        <v>0</v>
      </c>
      <c r="N195" s="23"/>
      <c r="O195" s="242">
        <v>0</v>
      </c>
      <c r="P195" s="232">
        <f>O195*F201</f>
        <v>0</v>
      </c>
      <c r="Q195" s="23">
        <v>0</v>
      </c>
      <c r="R195" s="23">
        <v>0</v>
      </c>
    </row>
    <row r="196" spans="1:18" s="37" customFormat="1" ht="33" customHeight="1">
      <c r="A196" s="229">
        <v>7</v>
      </c>
      <c r="B196" s="336" t="s">
        <v>81</v>
      </c>
      <c r="C196" s="337"/>
      <c r="D196" s="338"/>
      <c r="E196" s="238"/>
      <c r="F196" s="241">
        <f>SUM(F197:F197)</f>
        <v>3</v>
      </c>
      <c r="G196" s="23">
        <f>SUM(G197:G197)</f>
        <v>1236</v>
      </c>
      <c r="H196" s="23">
        <f>SUM(H197:H197)</f>
        <v>0</v>
      </c>
      <c r="I196" s="242">
        <f>SUM(I197:I197)</f>
        <v>3</v>
      </c>
      <c r="J196" s="23">
        <f>SUM(J197:J197)</f>
        <v>1236</v>
      </c>
      <c r="K196" s="23">
        <f aca="true" t="shared" si="41" ref="K196:R196">SUM(K197:K197)</f>
        <v>0</v>
      </c>
      <c r="L196" s="242">
        <f t="shared" si="41"/>
        <v>3</v>
      </c>
      <c r="M196" s="23">
        <f t="shared" si="41"/>
        <v>1236</v>
      </c>
      <c r="N196" s="23">
        <f t="shared" si="41"/>
        <v>0</v>
      </c>
      <c r="O196" s="242">
        <f t="shared" si="41"/>
        <v>3</v>
      </c>
      <c r="P196" s="232">
        <f t="shared" si="41"/>
        <v>1236</v>
      </c>
      <c r="Q196" s="232">
        <f t="shared" si="41"/>
        <v>12</v>
      </c>
      <c r="R196" s="23">
        <f t="shared" si="41"/>
        <v>4944</v>
      </c>
    </row>
    <row r="197" spans="1:18" s="37" customFormat="1" ht="30" customHeight="1">
      <c r="A197" s="229"/>
      <c r="B197" s="330" t="s">
        <v>82</v>
      </c>
      <c r="C197" s="331"/>
      <c r="D197" s="332"/>
      <c r="E197" s="238"/>
      <c r="F197" s="244">
        <v>3</v>
      </c>
      <c r="G197" s="24">
        <f>SUM(F197)*F201</f>
        <v>1236</v>
      </c>
      <c r="H197" s="24"/>
      <c r="I197" s="245">
        <v>3</v>
      </c>
      <c r="J197" s="24">
        <f>F201*I197</f>
        <v>1236</v>
      </c>
      <c r="K197" s="24"/>
      <c r="L197" s="245">
        <v>3</v>
      </c>
      <c r="M197" s="24">
        <f>L197*G201</f>
        <v>1236</v>
      </c>
      <c r="N197" s="24"/>
      <c r="O197" s="245">
        <v>3</v>
      </c>
      <c r="P197" s="234">
        <f>O197*G201</f>
        <v>1236</v>
      </c>
      <c r="Q197" s="234">
        <f>F197+I197+L197+O197</f>
        <v>12</v>
      </c>
      <c r="R197" s="24">
        <f>G197+J197+M197+P197</f>
        <v>4944</v>
      </c>
    </row>
    <row r="198" spans="1:18" s="37" customFormat="1" ht="42" customHeight="1">
      <c r="A198" s="237"/>
      <c r="B198" s="321" t="s">
        <v>19</v>
      </c>
      <c r="C198" s="322"/>
      <c r="D198" s="323"/>
      <c r="E198" s="22" t="e">
        <f>#REF!+#REF!+#REF!+E173+E174+E175+E176+E177+E178+E189+#REF!+#REF!+#REF!</f>
        <v>#REF!</v>
      </c>
      <c r="F198" s="231">
        <f>F172+F179+F182+F185+F191+F195+F196</f>
        <v>276.33000000000004</v>
      </c>
      <c r="G198" s="23">
        <f>G172+G179+G182+G185+G191+G196</f>
        <v>113847.95999999999</v>
      </c>
      <c r="H198" s="23" t="e">
        <f>#REF!+H172+H179+H182+H185+H191+H195+H196</f>
        <v>#REF!</v>
      </c>
      <c r="I198" s="231">
        <f>+I172+I179+I182+I185+I191+I195+I196</f>
        <v>266.9</v>
      </c>
      <c r="J198" s="23">
        <f>J172+J179+J182+J185+J191+J196</f>
        <v>109962.79999999999</v>
      </c>
      <c r="K198" s="23" t="e">
        <f>#REF!+K172+K179+K182+K185+K191+K195+K196</f>
        <v>#REF!</v>
      </c>
      <c r="L198" s="231">
        <f>L172+L179+L182+L185+L191+L195+L196</f>
        <v>261.6</v>
      </c>
      <c r="M198" s="23">
        <f>M172+M179+M182+M185+M191+M196</f>
        <v>107779.2</v>
      </c>
      <c r="N198" s="23" t="e">
        <f>#REF!+N172+N179+N182+N185+N191+N195+N196</f>
        <v>#REF!</v>
      </c>
      <c r="O198" s="231">
        <f>+O172+O179+O182+O185+O191+O195+O196</f>
        <v>278.90000000000003</v>
      </c>
      <c r="P198" s="232">
        <f>P172+P179+P182+P185+P191+P196</f>
        <v>114906.8</v>
      </c>
      <c r="Q198" s="23">
        <f>Q172+Q179+Q182+Q185+Q191+Q195+Q196</f>
        <v>1083.73</v>
      </c>
      <c r="R198" s="23">
        <f>R172+R179+R182+R185+R191+R195+R196</f>
        <v>446496.75999999995</v>
      </c>
    </row>
    <row r="199" spans="1:18" s="37" customFormat="1" ht="65.25" customHeight="1">
      <c r="A199" s="247"/>
      <c r="B199" s="324" t="s">
        <v>17</v>
      </c>
      <c r="C199" s="325"/>
      <c r="D199" s="326"/>
      <c r="E199" s="461" t="s">
        <v>114</v>
      </c>
      <c r="F199" s="462"/>
      <c r="G199" s="462"/>
      <c r="H199" s="462"/>
      <c r="I199" s="462"/>
      <c r="J199" s="462"/>
      <c r="K199" s="462"/>
      <c r="L199" s="462"/>
      <c r="M199" s="462"/>
      <c r="N199" s="462"/>
      <c r="O199" s="462"/>
      <c r="P199" s="462"/>
      <c r="Q199" s="462"/>
      <c r="R199" s="463"/>
    </row>
    <row r="200" spans="6:7" s="37" customFormat="1" ht="25.5" customHeight="1">
      <c r="F200" s="166"/>
      <c r="G200" s="166"/>
    </row>
    <row r="201" spans="1:7" s="37" customFormat="1" ht="25.5" customHeight="1">
      <c r="A201" s="7"/>
      <c r="F201" s="77">
        <v>412</v>
      </c>
      <c r="G201" s="77">
        <v>412</v>
      </c>
    </row>
    <row r="202" spans="1:18" ht="25.5" customHeight="1">
      <c r="A202" s="534"/>
      <c r="B202" s="534"/>
      <c r="C202" s="534"/>
      <c r="D202" s="534"/>
      <c r="E202" s="534"/>
      <c r="F202" s="534"/>
      <c r="G202" s="534"/>
      <c r="H202" s="534"/>
      <c r="I202" s="534"/>
      <c r="J202" s="534"/>
      <c r="K202" s="534"/>
      <c r="L202" s="534"/>
      <c r="M202" s="534"/>
      <c r="N202" s="534"/>
      <c r="O202" s="534"/>
      <c r="P202" s="534"/>
      <c r="Q202" s="534"/>
      <c r="R202" s="534"/>
    </row>
    <row r="203" spans="4:12" ht="25.5" customHeight="1">
      <c r="D203" s="166"/>
      <c r="E203" s="166"/>
      <c r="F203" s="166"/>
      <c r="G203" s="166"/>
      <c r="H203" s="166"/>
      <c r="I203" s="166"/>
      <c r="J203" s="166"/>
      <c r="K203" s="166"/>
      <c r="L203" s="166"/>
    </row>
    <row r="204" ht="25.5" customHeight="1"/>
    <row r="205" ht="25.5" customHeight="1">
      <c r="Q205" s="266">
        <f>R198+R165+R131+R48+'гор. вода 2024'!S147+8791862.85</f>
        <v>115936547.09188</v>
      </c>
    </row>
    <row r="206" spans="1:18" ht="25.5">
      <c r="A206" s="248"/>
      <c r="B206" s="110"/>
      <c r="C206" s="111"/>
      <c r="D206" s="111"/>
      <c r="E206" s="249"/>
      <c r="F206" s="112"/>
      <c r="G206" s="113"/>
      <c r="H206" s="114"/>
      <c r="I206" s="115"/>
      <c r="J206" s="113"/>
      <c r="K206" s="114"/>
      <c r="L206" s="115"/>
      <c r="M206" s="113"/>
      <c r="N206" s="114"/>
      <c r="O206" s="115"/>
      <c r="P206" s="116"/>
      <c r="Q206" s="117"/>
      <c r="R206" s="113"/>
    </row>
    <row r="207" spans="1:18" ht="25.5">
      <c r="A207" s="118"/>
      <c r="B207" s="318"/>
      <c r="C207" s="318"/>
      <c r="D207" s="318"/>
      <c r="E207" s="119"/>
      <c r="F207" s="120"/>
      <c r="G207" s="121"/>
      <c r="H207" s="122"/>
      <c r="I207" s="120"/>
      <c r="J207" s="121"/>
      <c r="K207" s="122"/>
      <c r="L207" s="120"/>
      <c r="M207" s="121"/>
      <c r="N207" s="122"/>
      <c r="O207" s="120"/>
      <c r="P207" s="123"/>
      <c r="Q207" s="122"/>
      <c r="R207" s="121"/>
    </row>
    <row r="208" spans="1:18" ht="25.5">
      <c r="A208" s="124"/>
      <c r="B208" s="319"/>
      <c r="C208" s="319"/>
      <c r="D208" s="319"/>
      <c r="E208" s="320"/>
      <c r="F208" s="320"/>
      <c r="G208" s="320"/>
      <c r="H208" s="320"/>
      <c r="I208" s="320"/>
      <c r="J208" s="320"/>
      <c r="K208" s="320"/>
      <c r="L208" s="320"/>
      <c r="M208" s="320"/>
      <c r="N208" s="320"/>
      <c r="O208" s="320"/>
      <c r="P208" s="320"/>
      <c r="Q208" s="320"/>
      <c r="R208" s="320"/>
    </row>
    <row r="209" spans="1:18" ht="25.5">
      <c r="A209" s="125"/>
      <c r="B209" s="125"/>
      <c r="C209" s="125"/>
      <c r="D209" s="125"/>
      <c r="E209" s="125"/>
      <c r="F209" s="125"/>
      <c r="G209" s="126"/>
      <c r="H209" s="125"/>
      <c r="I209" s="125"/>
      <c r="J209" s="126"/>
      <c r="K209" s="125"/>
      <c r="L209" s="125"/>
      <c r="M209" s="126"/>
      <c r="N209" s="125"/>
      <c r="O209" s="125"/>
      <c r="P209" s="126"/>
      <c r="Q209" s="125"/>
      <c r="R209" s="126"/>
    </row>
    <row r="210" spans="1:18" ht="25.5">
      <c r="A210" s="125"/>
      <c r="B210" s="125"/>
      <c r="C210" s="125"/>
      <c r="D210" s="125"/>
      <c r="E210" s="125"/>
      <c r="F210" s="125"/>
      <c r="G210" s="126"/>
      <c r="H210" s="125"/>
      <c r="I210" s="125"/>
      <c r="J210" s="126"/>
      <c r="K210" s="125"/>
      <c r="L210" s="125"/>
      <c r="M210" s="126"/>
      <c r="N210" s="125"/>
      <c r="O210" s="125"/>
      <c r="P210" s="126"/>
      <c r="Q210" s="125"/>
      <c r="R210" s="126"/>
    </row>
    <row r="211" spans="1:18" ht="25.5">
      <c r="A211" s="125"/>
      <c r="B211" s="125"/>
      <c r="C211" s="125"/>
      <c r="D211" s="125"/>
      <c r="E211" s="125"/>
      <c r="F211" s="125"/>
      <c r="G211" s="126"/>
      <c r="H211" s="125"/>
      <c r="I211" s="125"/>
      <c r="J211" s="126"/>
      <c r="K211" s="125"/>
      <c r="L211" s="125"/>
      <c r="M211" s="126"/>
      <c r="N211" s="125"/>
      <c r="O211" s="125"/>
      <c r="P211" s="126"/>
      <c r="Q211" s="125"/>
      <c r="R211" s="126"/>
    </row>
    <row r="212" spans="1:18" ht="25.5">
      <c r="A212" s="125"/>
      <c r="B212" s="125"/>
      <c r="C212" s="125"/>
      <c r="D212" s="125"/>
      <c r="E212" s="125"/>
      <c r="F212" s="125"/>
      <c r="G212" s="126"/>
      <c r="H212" s="125"/>
      <c r="I212" s="125"/>
      <c r="J212" s="126"/>
      <c r="K212" s="125"/>
      <c r="L212" s="125"/>
      <c r="M212" s="126"/>
      <c r="N212" s="125"/>
      <c r="O212" s="125"/>
      <c r="P212" s="126"/>
      <c r="Q212" s="125"/>
      <c r="R212" s="126"/>
    </row>
  </sheetData>
  <sheetProtection/>
  <mergeCells count="242">
    <mergeCell ref="A202:R202"/>
    <mergeCell ref="B69:D69"/>
    <mergeCell ref="B70:D70"/>
    <mergeCell ref="E199:R199"/>
    <mergeCell ref="O183:O184"/>
    <mergeCell ref="P183:P184"/>
    <mergeCell ref="Q183:Q184"/>
    <mergeCell ref="R183:R184"/>
    <mergeCell ref="B185:D185"/>
    <mergeCell ref="F183:F184"/>
    <mergeCell ref="G183:G184"/>
    <mergeCell ref="I183:I184"/>
    <mergeCell ref="J183:J184"/>
    <mergeCell ref="L183:L184"/>
    <mergeCell ref="B36:D36"/>
    <mergeCell ref="B78:D78"/>
    <mergeCell ref="B123:D123"/>
    <mergeCell ref="B157:D157"/>
    <mergeCell ref="K136:M136"/>
    <mergeCell ref="B136:D137"/>
    <mergeCell ref="B37:D37"/>
    <mergeCell ref="M183:M184"/>
    <mergeCell ref="B85:D85"/>
    <mergeCell ref="B148:D148"/>
    <mergeCell ref="B145:D145"/>
    <mergeCell ref="B138:D138"/>
    <mergeCell ref="A9:R9"/>
    <mergeCell ref="B120:D120"/>
    <mergeCell ref="B119:D119"/>
    <mergeCell ref="E102:G102"/>
    <mergeCell ref="Q102:R102"/>
    <mergeCell ref="A53:A54"/>
    <mergeCell ref="B53:D54"/>
    <mergeCell ref="B56:D56"/>
    <mergeCell ref="B57:D57"/>
    <mergeCell ref="B116:D116"/>
    <mergeCell ref="B23:D23"/>
    <mergeCell ref="B24:D24"/>
    <mergeCell ref="B65:D65"/>
    <mergeCell ref="B66:D66"/>
    <mergeCell ref="B73:D73"/>
    <mergeCell ref="Q136:R136"/>
    <mergeCell ref="B129:D129"/>
    <mergeCell ref="B114:D114"/>
    <mergeCell ref="B121:D121"/>
    <mergeCell ref="H136:J136"/>
    <mergeCell ref="N136:P136"/>
    <mergeCell ref="E132:R132"/>
    <mergeCell ref="B132:D132"/>
    <mergeCell ref="B127:D127"/>
    <mergeCell ref="B128:D128"/>
    <mergeCell ref="B162:D162"/>
    <mergeCell ref="B163:D163"/>
    <mergeCell ref="B164:D164"/>
    <mergeCell ref="E136:G136"/>
    <mergeCell ref="A135:R135"/>
    <mergeCell ref="A136:A137"/>
    <mergeCell ref="B153:D153"/>
    <mergeCell ref="B150:D150"/>
    <mergeCell ref="B158:D158"/>
    <mergeCell ref="B160:D160"/>
    <mergeCell ref="E166:R166"/>
    <mergeCell ref="B141:D141"/>
    <mergeCell ref="B142:D142"/>
    <mergeCell ref="B143:D143"/>
    <mergeCell ref="B144:D144"/>
    <mergeCell ref="B154:D154"/>
    <mergeCell ref="B147:D147"/>
    <mergeCell ref="B152:D152"/>
    <mergeCell ref="B149:D149"/>
    <mergeCell ref="B161:D161"/>
    <mergeCell ref="B109:D109"/>
    <mergeCell ref="B110:D110"/>
    <mergeCell ref="B107:D107"/>
    <mergeCell ref="B106:D106"/>
    <mergeCell ref="A101:R101"/>
    <mergeCell ref="K102:M102"/>
    <mergeCell ref="H102:J102"/>
    <mergeCell ref="N102:P102"/>
    <mergeCell ref="B104:D104"/>
    <mergeCell ref="B108:D108"/>
    <mergeCell ref="A102:A103"/>
    <mergeCell ref="B102:D103"/>
    <mergeCell ref="P98:R98"/>
    <mergeCell ref="P99:R99"/>
    <mergeCell ref="B89:D89"/>
    <mergeCell ref="B90:D90"/>
    <mergeCell ref="B91:D91"/>
    <mergeCell ref="P97:R97"/>
    <mergeCell ref="B76:D76"/>
    <mergeCell ref="B80:D80"/>
    <mergeCell ref="E93:R93"/>
    <mergeCell ref="B75:D75"/>
    <mergeCell ref="B74:D74"/>
    <mergeCell ref="B83:D83"/>
    <mergeCell ref="B77:D77"/>
    <mergeCell ref="B84:D84"/>
    <mergeCell ref="B92:D92"/>
    <mergeCell ref="B93:D93"/>
    <mergeCell ref="N11:P11"/>
    <mergeCell ref="Q11:R11"/>
    <mergeCell ref="B32:D32"/>
    <mergeCell ref="B33:D33"/>
    <mergeCell ref="B14:D14"/>
    <mergeCell ref="B15:D15"/>
    <mergeCell ref="B16:D16"/>
    <mergeCell ref="E11:G11"/>
    <mergeCell ref="B11:D12"/>
    <mergeCell ref="R26:R27"/>
    <mergeCell ref="B13:D13"/>
    <mergeCell ref="B18:D18"/>
    <mergeCell ref="B19:D19"/>
    <mergeCell ref="A26:A27"/>
    <mergeCell ref="K11:M11"/>
    <mergeCell ref="H11:J11"/>
    <mergeCell ref="B17:D17"/>
    <mergeCell ref="B63:D63"/>
    <mergeCell ref="B47:D47"/>
    <mergeCell ref="B42:D42"/>
    <mergeCell ref="B46:D46"/>
    <mergeCell ref="B49:D49"/>
    <mergeCell ref="P7:R7"/>
    <mergeCell ref="A10:R10"/>
    <mergeCell ref="B45:D45"/>
    <mergeCell ref="A11:A12"/>
    <mergeCell ref="B40:D40"/>
    <mergeCell ref="B61:D61"/>
    <mergeCell ref="B20:D20"/>
    <mergeCell ref="B25:D25"/>
    <mergeCell ref="A52:R52"/>
    <mergeCell ref="B28:D28"/>
    <mergeCell ref="Q26:Q27"/>
    <mergeCell ref="B21:D21"/>
    <mergeCell ref="B22:D22"/>
    <mergeCell ref="B39:D39"/>
    <mergeCell ref="B38:D38"/>
    <mergeCell ref="B115:D115"/>
    <mergeCell ref="B105:D105"/>
    <mergeCell ref="B166:D166"/>
    <mergeCell ref="B124:D124"/>
    <mergeCell ref="B125:D125"/>
    <mergeCell ref="B156:D156"/>
    <mergeCell ref="B146:D146"/>
    <mergeCell ref="B155:D155"/>
    <mergeCell ref="B165:D165"/>
    <mergeCell ref="B140:D140"/>
    <mergeCell ref="B126:D126"/>
    <mergeCell ref="B159:D159"/>
    <mergeCell ref="B151:D151"/>
    <mergeCell ref="B130:D130"/>
    <mergeCell ref="B139:D139"/>
    <mergeCell ref="B117:D117"/>
    <mergeCell ref="B122:D122"/>
    <mergeCell ref="B131:D131"/>
    <mergeCell ref="B118:D118"/>
    <mergeCell ref="B112:D112"/>
    <mergeCell ref="G26:G27"/>
    <mergeCell ref="B87:D87"/>
    <mergeCell ref="B86:D86"/>
    <mergeCell ref="B62:D62"/>
    <mergeCell ref="B82:D82"/>
    <mergeCell ref="B26:D27"/>
    <mergeCell ref="B41:D41"/>
    <mergeCell ref="B48:D48"/>
    <mergeCell ref="B34:D34"/>
    <mergeCell ref="O26:O27"/>
    <mergeCell ref="B43:D43"/>
    <mergeCell ref="K53:M53"/>
    <mergeCell ref="E49:R49"/>
    <mergeCell ref="B35:D35"/>
    <mergeCell ref="Q53:R53"/>
    <mergeCell ref="B60:D60"/>
    <mergeCell ref="F26:F27"/>
    <mergeCell ref="I26:I27"/>
    <mergeCell ref="B79:D79"/>
    <mergeCell ref="B68:D68"/>
    <mergeCell ref="B71:D71"/>
    <mergeCell ref="B59:D59"/>
    <mergeCell ref="B55:D55"/>
    <mergeCell ref="B58:D58"/>
    <mergeCell ref="B72:D72"/>
    <mergeCell ref="K170:M170"/>
    <mergeCell ref="P26:P27"/>
    <mergeCell ref="J26:J27"/>
    <mergeCell ref="L26:L27"/>
    <mergeCell ref="M26:M27"/>
    <mergeCell ref="B111:D111"/>
    <mergeCell ref="N170:P170"/>
    <mergeCell ref="B44:D44"/>
    <mergeCell ref="B64:D64"/>
    <mergeCell ref="B113:D113"/>
    <mergeCell ref="Q170:R170"/>
    <mergeCell ref="B29:D29"/>
    <mergeCell ref="B30:D30"/>
    <mergeCell ref="B31:D31"/>
    <mergeCell ref="B88:D88"/>
    <mergeCell ref="N53:P53"/>
    <mergeCell ref="E53:G53"/>
    <mergeCell ref="H53:J53"/>
    <mergeCell ref="B67:D67"/>
    <mergeCell ref="B81:D81"/>
    <mergeCell ref="B172:D172"/>
    <mergeCell ref="B173:D173"/>
    <mergeCell ref="B174:D174"/>
    <mergeCell ref="B175:D175"/>
    <mergeCell ref="B176:D176"/>
    <mergeCell ref="A169:R169"/>
    <mergeCell ref="A170:A171"/>
    <mergeCell ref="B170:D171"/>
    <mergeCell ref="E170:G170"/>
    <mergeCell ref="H170:J170"/>
    <mergeCell ref="B177:D177"/>
    <mergeCell ref="B178:D178"/>
    <mergeCell ref="B179:D179"/>
    <mergeCell ref="B180:D180"/>
    <mergeCell ref="B181:D181"/>
    <mergeCell ref="B182:D182"/>
    <mergeCell ref="B197:D197"/>
    <mergeCell ref="A183:A184"/>
    <mergeCell ref="B183:D184"/>
    <mergeCell ref="B187:D187"/>
    <mergeCell ref="B188:D188"/>
    <mergeCell ref="B189:D189"/>
    <mergeCell ref="B191:D191"/>
    <mergeCell ref="B186:D186"/>
    <mergeCell ref="B190:D190"/>
    <mergeCell ref="B207:D207"/>
    <mergeCell ref="B208:D208"/>
    <mergeCell ref="E208:R208"/>
    <mergeCell ref="B198:D198"/>
    <mergeCell ref="B199:D199"/>
    <mergeCell ref="B192:D192"/>
    <mergeCell ref="B193:D193"/>
    <mergeCell ref="B194:D194"/>
    <mergeCell ref="B195:D195"/>
    <mergeCell ref="B196:D196"/>
    <mergeCell ref="Q1:R1"/>
    <mergeCell ref="Q2:R2"/>
    <mergeCell ref="Q3:R3"/>
    <mergeCell ref="Q6:R6"/>
    <mergeCell ref="Q4:R4"/>
    <mergeCell ref="Q5:R5"/>
  </mergeCells>
  <printOptions/>
  <pageMargins left="0" right="0" top="1.1811023622047245" bottom="0.3937007874015748" header="0.31496062992125984" footer="0.31496062992125984"/>
  <pageSetup fitToHeight="0" fitToWidth="1" horizontalDpi="600" verticalDpi="600" orientation="landscape" paperSize="9" scale="37" r:id="rId1"/>
  <rowBreaks count="4" manualBreakCount="4">
    <brk id="51" min="4" max="17" man="1"/>
    <brk id="97" min="4" max="17" man="1"/>
    <brk id="134" min="4" max="17" man="1"/>
    <brk id="168" min="4" max="17" man="1"/>
  </rowBreaks>
  <colBreaks count="1" manualBreakCount="1">
    <brk id="19" max="1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6"/>
  <sheetViews>
    <sheetView view="pageBreakPreview" zoomScale="60" zoomScaleNormal="85" zoomScalePageLayoutView="0" workbookViewId="0" topLeftCell="A127">
      <selection activeCell="P220" sqref="P220"/>
    </sheetView>
  </sheetViews>
  <sheetFormatPr defaultColWidth="9.140625" defaultRowHeight="12.75"/>
  <cols>
    <col min="1" max="1" width="6.7109375" style="7" customWidth="1"/>
    <col min="2" max="2" width="9.140625" style="7" customWidth="1"/>
    <col min="3" max="3" width="21.140625" style="7" customWidth="1"/>
    <col min="4" max="4" width="59.421875" style="7" customWidth="1"/>
    <col min="5" max="5" width="23.7109375" style="7" customWidth="1"/>
    <col min="6" max="6" width="14.421875" style="7" hidden="1" customWidth="1"/>
    <col min="7" max="7" width="24.7109375" style="7" customWidth="1"/>
    <col min="8" max="8" width="37.28125" style="7" customWidth="1"/>
    <col min="9" max="9" width="9.8515625" style="7" hidden="1" customWidth="1"/>
    <col min="10" max="10" width="29.421875" style="7" customWidth="1"/>
    <col min="11" max="11" width="31.421875" style="7" customWidth="1"/>
    <col min="12" max="12" width="9.8515625" style="7" hidden="1" customWidth="1"/>
    <col min="13" max="13" width="28.140625" style="7" customWidth="1"/>
    <col min="14" max="14" width="30.421875" style="7" customWidth="1"/>
    <col min="15" max="15" width="9.8515625" style="7" hidden="1" customWidth="1"/>
    <col min="16" max="16" width="27.00390625" style="7" customWidth="1"/>
    <col min="17" max="18" width="29.28125" style="7" customWidth="1"/>
    <col min="19" max="19" width="35.00390625" style="7" customWidth="1"/>
    <col min="20" max="20" width="18.00390625" style="47" customWidth="1"/>
    <col min="21" max="21" width="22.421875" style="7" bestFit="1" customWidth="1"/>
    <col min="22" max="22" width="31.140625" style="7" customWidth="1"/>
    <col min="23" max="23" width="10.28125" style="7" bestFit="1" customWidth="1"/>
    <col min="24" max="16384" width="9.140625" style="7" customWidth="1"/>
  </cols>
  <sheetData>
    <row r="1" spans="1:23" ht="33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9"/>
      <c r="P1" s="49"/>
      <c r="Q1" s="40"/>
      <c r="R1" s="40"/>
      <c r="S1" s="49"/>
      <c r="U1" s="9"/>
      <c r="V1" s="9"/>
      <c r="W1" s="9"/>
    </row>
    <row r="2" spans="1:23" ht="35.25" hidden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9"/>
      <c r="P2" s="49"/>
      <c r="Q2" s="468"/>
      <c r="R2" s="468"/>
      <c r="S2" s="468"/>
      <c r="U2" s="9"/>
      <c r="V2" s="9"/>
      <c r="W2" s="9"/>
    </row>
    <row r="3" spans="1:23" ht="35.25" hidden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9"/>
      <c r="P3" s="49"/>
      <c r="Q3" s="468"/>
      <c r="R3" s="468"/>
      <c r="S3" s="468"/>
      <c r="U3" s="9"/>
      <c r="V3" s="9"/>
      <c r="W3" s="9"/>
    </row>
    <row r="4" spans="1:23" ht="35.25" hidden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9"/>
      <c r="P4" s="49"/>
      <c r="Q4" s="468"/>
      <c r="R4" s="468"/>
      <c r="S4" s="468"/>
      <c r="U4" s="9"/>
      <c r="V4" s="9"/>
      <c r="W4" s="9"/>
    </row>
    <row r="5" spans="1:23" ht="35.25" hidden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9"/>
      <c r="P5" s="49"/>
      <c r="Q5" s="49"/>
      <c r="R5" s="49"/>
      <c r="S5" s="49"/>
      <c r="U5" s="9"/>
      <c r="V5" s="9"/>
      <c r="W5" s="9"/>
    </row>
    <row r="6" spans="1:23" ht="33.75" customHeight="1" hidden="1">
      <c r="A6" s="458" t="s">
        <v>66</v>
      </c>
      <c r="B6" s="458"/>
      <c r="C6" s="458"/>
      <c r="D6" s="458"/>
      <c r="E6" s="458"/>
      <c r="F6" s="458"/>
      <c r="G6" s="458"/>
      <c r="H6" s="458"/>
      <c r="I6" s="458"/>
      <c r="J6" s="458"/>
      <c r="K6" s="458"/>
      <c r="L6" s="458"/>
      <c r="M6" s="458"/>
      <c r="N6" s="458"/>
      <c r="O6" s="458"/>
      <c r="P6" s="458"/>
      <c r="Q6" s="458"/>
      <c r="R6" s="458"/>
      <c r="S6" s="458"/>
      <c r="U6" s="9"/>
      <c r="V6" s="9"/>
      <c r="W6" s="9"/>
    </row>
    <row r="7" spans="1:23" ht="18.75" customHeight="1" hidden="1">
      <c r="A7" s="469" t="s">
        <v>15</v>
      </c>
      <c r="B7" s="451" t="s">
        <v>0</v>
      </c>
      <c r="C7" s="452"/>
      <c r="D7" s="453"/>
      <c r="E7" s="50"/>
      <c r="F7" s="437" t="s">
        <v>1</v>
      </c>
      <c r="G7" s="438"/>
      <c r="H7" s="439"/>
      <c r="I7" s="437" t="s">
        <v>3</v>
      </c>
      <c r="J7" s="438"/>
      <c r="K7" s="439"/>
      <c r="L7" s="437" t="s">
        <v>4</v>
      </c>
      <c r="M7" s="438"/>
      <c r="N7" s="439"/>
      <c r="O7" s="437" t="s">
        <v>6</v>
      </c>
      <c r="P7" s="438"/>
      <c r="Q7" s="439"/>
      <c r="R7" s="437" t="s">
        <v>7</v>
      </c>
      <c r="S7" s="439"/>
      <c r="V7" s="9"/>
      <c r="W7" s="9"/>
    </row>
    <row r="8" spans="1:23" ht="53.25" hidden="1">
      <c r="A8" s="470"/>
      <c r="B8" s="454"/>
      <c r="C8" s="455"/>
      <c r="D8" s="456"/>
      <c r="E8" s="52"/>
      <c r="F8" s="53"/>
      <c r="G8" s="53" t="s">
        <v>2</v>
      </c>
      <c r="H8" s="53" t="s">
        <v>5</v>
      </c>
      <c r="I8" s="53"/>
      <c r="J8" s="53" t="s">
        <v>2</v>
      </c>
      <c r="K8" s="53" t="s">
        <v>5</v>
      </c>
      <c r="L8" s="53"/>
      <c r="M8" s="53" t="s">
        <v>2</v>
      </c>
      <c r="N8" s="53" t="s">
        <v>5</v>
      </c>
      <c r="O8" s="53" t="s">
        <v>2</v>
      </c>
      <c r="P8" s="53" t="s">
        <v>2</v>
      </c>
      <c r="Q8" s="53" t="s">
        <v>5</v>
      </c>
      <c r="R8" s="53" t="s">
        <v>2</v>
      </c>
      <c r="S8" s="53" t="s">
        <v>5</v>
      </c>
      <c r="V8" s="9"/>
      <c r="W8" s="9"/>
    </row>
    <row r="9" spans="1:23" ht="30" customHeight="1" hidden="1">
      <c r="A9" s="11">
        <v>1</v>
      </c>
      <c r="B9" s="471" t="s">
        <v>33</v>
      </c>
      <c r="C9" s="472"/>
      <c r="D9" s="473"/>
      <c r="E9" s="55"/>
      <c r="F9" s="11">
        <v>22.6</v>
      </c>
      <c r="G9" s="41">
        <v>22.6</v>
      </c>
      <c r="H9" s="6">
        <f>G9*G36</f>
        <v>60523.252</v>
      </c>
      <c r="I9" s="6">
        <v>7.9</v>
      </c>
      <c r="J9" s="6">
        <v>7.5</v>
      </c>
      <c r="K9" s="6">
        <f>J9*G36</f>
        <v>20085.15</v>
      </c>
      <c r="L9" s="6">
        <v>2.9</v>
      </c>
      <c r="M9" s="6">
        <v>2.4</v>
      </c>
      <c r="N9" s="6">
        <f>M9*H36</f>
        <v>7174.727999999999</v>
      </c>
      <c r="O9" s="6">
        <v>20.6</v>
      </c>
      <c r="P9" s="6">
        <v>18.7</v>
      </c>
      <c r="Q9" s="6">
        <f>P9*H36</f>
        <v>55903.08899999999</v>
      </c>
      <c r="R9" s="6">
        <f aca="true" t="shared" si="0" ref="R9:S17">G9+J9+M9+P9</f>
        <v>51.2</v>
      </c>
      <c r="S9" s="6">
        <f t="shared" si="0"/>
        <v>143686.21899999998</v>
      </c>
      <c r="T9" s="47" t="s">
        <v>21</v>
      </c>
      <c r="U9" s="10"/>
      <c r="V9" s="8">
        <f>H9+K9+N9+Q9</f>
        <v>143686.21899999998</v>
      </c>
      <c r="W9" s="9">
        <f>G9+J9+M9+P9</f>
        <v>51.2</v>
      </c>
    </row>
    <row r="10" spans="1:23" ht="30" customHeight="1" hidden="1">
      <c r="A10" s="11">
        <v>2</v>
      </c>
      <c r="B10" s="471" t="s">
        <v>41</v>
      </c>
      <c r="C10" s="472"/>
      <c r="D10" s="473"/>
      <c r="E10" s="55"/>
      <c r="F10" s="11"/>
      <c r="G10" s="41">
        <f>G11+G12+G13+G14+G15+G16</f>
        <v>3047.7000000000003</v>
      </c>
      <c r="H10" s="6">
        <f>H11+H12+H13+H14+H15+H16</f>
        <v>8161801.554</v>
      </c>
      <c r="I10" s="6"/>
      <c r="J10" s="6">
        <f>J11+J12+J13+J14+J15+J16</f>
        <v>894.2</v>
      </c>
      <c r="K10" s="6">
        <f>K11+K12+K13+K14+K15+K16</f>
        <v>2394685.484</v>
      </c>
      <c r="L10" s="6"/>
      <c r="M10" s="6">
        <f>M11+M12+M13+M14+M15+M16</f>
        <v>284.29999999999995</v>
      </c>
      <c r="N10" s="6">
        <f>N11+N12+N13+N14+N15+N16</f>
        <v>849906.321</v>
      </c>
      <c r="O10" s="6"/>
      <c r="P10" s="6">
        <f>P11+P12+P13+P14+P15+P16</f>
        <v>2169.5</v>
      </c>
      <c r="Q10" s="6">
        <f>Q11+Q12+Q13+Q14+Q15+Q16</f>
        <v>6485655.165</v>
      </c>
      <c r="R10" s="6">
        <f>R11+R12+R13+R14+R15+R16</f>
        <v>6395.7</v>
      </c>
      <c r="S10" s="6">
        <f>S11+S12+S13+S14+S15+S16</f>
        <v>17892048.524</v>
      </c>
      <c r="T10" s="47" t="s">
        <v>21</v>
      </c>
      <c r="U10" s="10"/>
      <c r="V10" s="8"/>
      <c r="W10" s="9"/>
    </row>
    <row r="11" spans="1:23" ht="33.75" customHeight="1" hidden="1">
      <c r="A11" s="11"/>
      <c r="B11" s="411" t="s">
        <v>34</v>
      </c>
      <c r="C11" s="412"/>
      <c r="D11" s="413"/>
      <c r="E11" s="56"/>
      <c r="F11" s="11">
        <v>968.6</v>
      </c>
      <c r="G11" s="42">
        <v>780</v>
      </c>
      <c r="H11" s="12">
        <f>G11*G36</f>
        <v>2088855.6</v>
      </c>
      <c r="I11" s="12">
        <v>347.1</v>
      </c>
      <c r="J11" s="12">
        <v>150</v>
      </c>
      <c r="K11" s="12">
        <f>J11*G36</f>
        <v>401703</v>
      </c>
      <c r="L11" s="12">
        <v>138.9</v>
      </c>
      <c r="M11" s="12">
        <v>50</v>
      </c>
      <c r="N11" s="12">
        <f>M11*H36</f>
        <v>149473.5</v>
      </c>
      <c r="O11" s="12">
        <v>879.1</v>
      </c>
      <c r="P11" s="12">
        <v>290</v>
      </c>
      <c r="Q11" s="12">
        <f>P11*H36</f>
        <v>866946.2999999999</v>
      </c>
      <c r="R11" s="12">
        <f t="shared" si="0"/>
        <v>1270</v>
      </c>
      <c r="S11" s="12">
        <f t="shared" si="0"/>
        <v>3506978.4</v>
      </c>
      <c r="T11" s="47" t="s">
        <v>21</v>
      </c>
      <c r="U11" s="10"/>
      <c r="V11" s="8">
        <f aca="true" t="shared" si="1" ref="V11:V28">H11+K11+N11+Q11</f>
        <v>3506978.4</v>
      </c>
      <c r="W11" s="9">
        <f aca="true" t="shared" si="2" ref="W11:W28">G11+J11+M11+P11</f>
        <v>1270</v>
      </c>
    </row>
    <row r="12" spans="1:23" ht="31.5" customHeight="1" hidden="1">
      <c r="A12" s="11"/>
      <c r="B12" s="411" t="s">
        <v>35</v>
      </c>
      <c r="C12" s="412"/>
      <c r="D12" s="413"/>
      <c r="E12" s="56"/>
      <c r="F12" s="11">
        <v>275.5</v>
      </c>
      <c r="G12" s="42">
        <v>260.8</v>
      </c>
      <c r="H12" s="12">
        <f>G12*G36</f>
        <v>698427.616</v>
      </c>
      <c r="I12" s="12">
        <v>101.3</v>
      </c>
      <c r="J12" s="12">
        <v>82.4</v>
      </c>
      <c r="K12" s="12">
        <f>J12*G36</f>
        <v>220668.84800000003</v>
      </c>
      <c r="L12" s="12">
        <v>40.3</v>
      </c>
      <c r="M12" s="12">
        <v>24.8</v>
      </c>
      <c r="N12" s="12">
        <f>M12*H36</f>
        <v>74138.856</v>
      </c>
      <c r="O12" s="12">
        <v>245.5</v>
      </c>
      <c r="P12" s="12">
        <v>214.4</v>
      </c>
      <c r="Q12" s="12">
        <f>P12*H36</f>
        <v>640942.368</v>
      </c>
      <c r="R12" s="12">
        <f t="shared" si="0"/>
        <v>582.4000000000001</v>
      </c>
      <c r="S12" s="12">
        <f t="shared" si="0"/>
        <v>1634177.688</v>
      </c>
      <c r="T12" s="47" t="s">
        <v>21</v>
      </c>
      <c r="U12" s="10"/>
      <c r="V12" s="8">
        <f t="shared" si="1"/>
        <v>1634177.688</v>
      </c>
      <c r="W12" s="9">
        <f t="shared" si="2"/>
        <v>582.4000000000001</v>
      </c>
    </row>
    <row r="13" spans="1:23" ht="29.25" customHeight="1" hidden="1">
      <c r="A13" s="11"/>
      <c r="B13" s="411" t="s">
        <v>36</v>
      </c>
      <c r="C13" s="412"/>
      <c r="D13" s="413"/>
      <c r="E13" s="56"/>
      <c r="F13" s="11">
        <v>1020.1</v>
      </c>
      <c r="G13" s="42">
        <v>993.2</v>
      </c>
      <c r="H13" s="12">
        <f>G13*G36</f>
        <v>2659809.464</v>
      </c>
      <c r="I13" s="12">
        <v>343</v>
      </c>
      <c r="J13" s="12">
        <v>313.8</v>
      </c>
      <c r="K13" s="12">
        <f>J13*G36</f>
        <v>840362.676</v>
      </c>
      <c r="L13" s="12">
        <v>122.2</v>
      </c>
      <c r="M13" s="12">
        <v>95.1</v>
      </c>
      <c r="N13" s="12">
        <f>M13*H36</f>
        <v>284298.59699999995</v>
      </c>
      <c r="O13" s="12">
        <v>920.9</v>
      </c>
      <c r="P13" s="12">
        <v>816.6</v>
      </c>
      <c r="Q13" s="12">
        <f>P13*H36</f>
        <v>2441201.202</v>
      </c>
      <c r="R13" s="12">
        <f t="shared" si="0"/>
        <v>2218.7</v>
      </c>
      <c r="S13" s="12">
        <f t="shared" si="0"/>
        <v>6225671.939</v>
      </c>
      <c r="T13" s="47" t="s">
        <v>21</v>
      </c>
      <c r="U13" s="10"/>
      <c r="V13" s="8">
        <f t="shared" si="1"/>
        <v>6225671.939</v>
      </c>
      <c r="W13" s="9">
        <f t="shared" si="2"/>
        <v>2218.7</v>
      </c>
    </row>
    <row r="14" spans="1:23" ht="35.25" customHeight="1" hidden="1">
      <c r="A14" s="5"/>
      <c r="B14" s="411" t="s">
        <v>37</v>
      </c>
      <c r="C14" s="412"/>
      <c r="D14" s="413"/>
      <c r="E14" s="56"/>
      <c r="F14" s="5">
        <v>186.3</v>
      </c>
      <c r="G14" s="42">
        <v>215.9</v>
      </c>
      <c r="H14" s="12">
        <f>G14*G36</f>
        <v>578184.518</v>
      </c>
      <c r="I14" s="12">
        <v>55.3</v>
      </c>
      <c r="J14" s="12">
        <v>74.5</v>
      </c>
      <c r="K14" s="12">
        <f>J14*G36</f>
        <v>199512.49</v>
      </c>
      <c r="L14" s="12">
        <v>2.8</v>
      </c>
      <c r="M14" s="12">
        <v>24.7</v>
      </c>
      <c r="N14" s="12">
        <f>M14*H36</f>
        <v>73839.909</v>
      </c>
      <c r="O14" s="12">
        <v>158.5</v>
      </c>
      <c r="P14" s="12">
        <v>181.1</v>
      </c>
      <c r="Q14" s="12">
        <f>P14*H36</f>
        <v>541393.017</v>
      </c>
      <c r="R14" s="12">
        <f t="shared" si="0"/>
        <v>496.19999999999993</v>
      </c>
      <c r="S14" s="12">
        <f t="shared" si="0"/>
        <v>1392929.934</v>
      </c>
      <c r="T14" s="47" t="s">
        <v>21</v>
      </c>
      <c r="U14" s="10"/>
      <c r="V14" s="8">
        <f t="shared" si="1"/>
        <v>1392929.934</v>
      </c>
      <c r="W14" s="9">
        <f t="shared" si="2"/>
        <v>496.19999999999993</v>
      </c>
    </row>
    <row r="15" spans="1:23" ht="30" customHeight="1" hidden="1">
      <c r="A15" s="5"/>
      <c r="B15" s="411" t="s">
        <v>38</v>
      </c>
      <c r="C15" s="412"/>
      <c r="D15" s="413"/>
      <c r="E15" s="56"/>
      <c r="F15" s="5">
        <v>619</v>
      </c>
      <c r="G15" s="42">
        <v>550.4</v>
      </c>
      <c r="H15" s="12">
        <f>G15*G36</f>
        <v>1473982.2079999999</v>
      </c>
      <c r="I15" s="12">
        <v>532.4</v>
      </c>
      <c r="J15" s="12">
        <v>193.1</v>
      </c>
      <c r="K15" s="12">
        <f>J15*G36</f>
        <v>517125.66199999995</v>
      </c>
      <c r="L15" s="12">
        <v>142.3</v>
      </c>
      <c r="M15" s="12">
        <v>65</v>
      </c>
      <c r="N15" s="12">
        <f>M15*H36</f>
        <v>194315.55</v>
      </c>
      <c r="O15" s="12">
        <v>646.5</v>
      </c>
      <c r="P15" s="12">
        <v>463.1</v>
      </c>
      <c r="Q15" s="12">
        <f>P15*H36</f>
        <v>1384423.557</v>
      </c>
      <c r="R15" s="12">
        <f t="shared" si="0"/>
        <v>1271.6</v>
      </c>
      <c r="S15" s="12">
        <f t="shared" si="0"/>
        <v>3569846.977</v>
      </c>
      <c r="T15" s="47" t="s">
        <v>21</v>
      </c>
      <c r="U15" s="10"/>
      <c r="V15" s="8">
        <f t="shared" si="1"/>
        <v>3569846.977</v>
      </c>
      <c r="W15" s="9">
        <f t="shared" si="2"/>
        <v>1271.6</v>
      </c>
    </row>
    <row r="16" spans="1:23" ht="52.5" customHeight="1" hidden="1">
      <c r="A16" s="5"/>
      <c r="B16" s="411" t="s">
        <v>39</v>
      </c>
      <c r="C16" s="412"/>
      <c r="D16" s="413"/>
      <c r="E16" s="56"/>
      <c r="F16" s="5">
        <v>277.52</v>
      </c>
      <c r="G16" s="42">
        <v>247.4</v>
      </c>
      <c r="H16" s="12">
        <f>G16*G36</f>
        <v>662542.148</v>
      </c>
      <c r="I16" s="12">
        <v>129</v>
      </c>
      <c r="J16" s="12">
        <v>80.4</v>
      </c>
      <c r="K16" s="12">
        <f>J16*G36</f>
        <v>215312.80800000002</v>
      </c>
      <c r="L16" s="12">
        <v>7.2</v>
      </c>
      <c r="M16" s="12">
        <v>24.7</v>
      </c>
      <c r="N16" s="12">
        <f>M16*H36</f>
        <v>73839.909</v>
      </c>
      <c r="O16" s="12">
        <v>182.6</v>
      </c>
      <c r="P16" s="12">
        <v>204.3</v>
      </c>
      <c r="Q16" s="12">
        <f>P16*H36</f>
        <v>610748.721</v>
      </c>
      <c r="R16" s="12">
        <f t="shared" si="0"/>
        <v>556.8</v>
      </c>
      <c r="S16" s="12">
        <f t="shared" si="0"/>
        <v>1562443.5860000001</v>
      </c>
      <c r="T16" s="47" t="s">
        <v>21</v>
      </c>
      <c r="U16" s="10"/>
      <c r="V16" s="8">
        <f t="shared" si="1"/>
        <v>1562443.5860000001</v>
      </c>
      <c r="W16" s="9">
        <f t="shared" si="2"/>
        <v>556.8</v>
      </c>
    </row>
    <row r="17" spans="1:23" ht="30.75" customHeight="1" hidden="1">
      <c r="A17" s="11">
        <v>3</v>
      </c>
      <c r="B17" s="471" t="s">
        <v>42</v>
      </c>
      <c r="C17" s="472"/>
      <c r="D17" s="473"/>
      <c r="E17" s="55"/>
      <c r="F17" s="5"/>
      <c r="G17" s="41">
        <v>362.4</v>
      </c>
      <c r="H17" s="6">
        <f>G17*G36</f>
        <v>970514.448</v>
      </c>
      <c r="I17" s="6"/>
      <c r="J17" s="6">
        <v>118.4</v>
      </c>
      <c r="K17" s="6">
        <f>J17*G36</f>
        <v>317077.568</v>
      </c>
      <c r="L17" s="6"/>
      <c r="M17" s="6">
        <v>36.5</v>
      </c>
      <c r="N17" s="6">
        <f>M17*H36</f>
        <v>109115.655</v>
      </c>
      <c r="O17" s="6"/>
      <c r="P17" s="6">
        <v>300</v>
      </c>
      <c r="Q17" s="6">
        <f>P17*H36</f>
        <v>896840.9999999999</v>
      </c>
      <c r="R17" s="6">
        <f t="shared" si="0"/>
        <v>817.3</v>
      </c>
      <c r="S17" s="6">
        <f t="shared" si="0"/>
        <v>2293548.671</v>
      </c>
      <c r="U17" s="10"/>
      <c r="V17" s="8"/>
      <c r="W17" s="9">
        <f t="shared" si="2"/>
        <v>817.3</v>
      </c>
    </row>
    <row r="18" spans="1:23" ht="39" customHeight="1" hidden="1">
      <c r="A18" s="11">
        <v>4</v>
      </c>
      <c r="B18" s="471" t="s">
        <v>43</v>
      </c>
      <c r="C18" s="472"/>
      <c r="D18" s="473"/>
      <c r="E18" s="55"/>
      <c r="F18" s="5"/>
      <c r="G18" s="41">
        <f>G19+G20+G21</f>
        <v>40.4</v>
      </c>
      <c r="H18" s="6">
        <f>H19+H20+H21</f>
        <v>108192.008</v>
      </c>
      <c r="I18" s="6"/>
      <c r="J18" s="6">
        <f>J19+J20+J21</f>
        <v>13.200000000000001</v>
      </c>
      <c r="K18" s="6">
        <f>K19+K20+K21</f>
        <v>35349.864</v>
      </c>
      <c r="L18" s="6"/>
      <c r="M18" s="6">
        <f>M19+M20+M21</f>
        <v>4.2</v>
      </c>
      <c r="N18" s="6">
        <f>N19+N20+N21</f>
        <v>12555.774</v>
      </c>
      <c r="O18" s="6"/>
      <c r="P18" s="6">
        <f>P19+P20+P21</f>
        <v>33.5</v>
      </c>
      <c r="Q18" s="6">
        <f>Q19+Q20+Q21</f>
        <v>100147.245</v>
      </c>
      <c r="R18" s="6">
        <f>R19+R20+R21</f>
        <v>91.30000000000001</v>
      </c>
      <c r="S18" s="6">
        <f>S19+S20+S21</f>
        <v>256244.891</v>
      </c>
      <c r="U18" s="8"/>
      <c r="V18" s="8"/>
      <c r="W18" s="9"/>
    </row>
    <row r="19" spans="1:23" ht="27" customHeight="1" hidden="1">
      <c r="A19" s="5"/>
      <c r="B19" s="411" t="s">
        <v>44</v>
      </c>
      <c r="C19" s="412"/>
      <c r="D19" s="413"/>
      <c r="E19" s="56"/>
      <c r="F19" s="5"/>
      <c r="G19" s="42">
        <v>23.3</v>
      </c>
      <c r="H19" s="12">
        <f>G19*G36</f>
        <v>62397.866</v>
      </c>
      <c r="I19" s="12"/>
      <c r="J19" s="12">
        <v>7.5</v>
      </c>
      <c r="K19" s="12">
        <f>J19*G36</f>
        <v>20085.15</v>
      </c>
      <c r="L19" s="12"/>
      <c r="M19" s="12">
        <v>2.4</v>
      </c>
      <c r="N19" s="12">
        <f>M19*H36</f>
        <v>7174.727999999999</v>
      </c>
      <c r="O19" s="12"/>
      <c r="P19" s="12">
        <v>19.3</v>
      </c>
      <c r="Q19" s="12">
        <f>P19*H36</f>
        <v>57696.771</v>
      </c>
      <c r="R19" s="12">
        <f aca="true" t="shared" si="3" ref="R19:S21">G19+J19+M19+P19</f>
        <v>52.5</v>
      </c>
      <c r="S19" s="12">
        <f t="shared" si="3"/>
        <v>147354.515</v>
      </c>
      <c r="U19" s="8"/>
      <c r="V19" s="8"/>
      <c r="W19" s="9"/>
    </row>
    <row r="20" spans="1:23" ht="25.5" customHeight="1" hidden="1">
      <c r="A20" s="5"/>
      <c r="B20" s="411" t="s">
        <v>45</v>
      </c>
      <c r="C20" s="412"/>
      <c r="D20" s="413"/>
      <c r="E20" s="56"/>
      <c r="F20" s="5"/>
      <c r="G20" s="42">
        <v>2.4</v>
      </c>
      <c r="H20" s="12">
        <f>G20*G36</f>
        <v>6427.248</v>
      </c>
      <c r="I20" s="12"/>
      <c r="J20" s="12">
        <v>0.8</v>
      </c>
      <c r="K20" s="12">
        <f>J20*G36</f>
        <v>2142.416</v>
      </c>
      <c r="L20" s="12"/>
      <c r="M20" s="12">
        <v>0.2</v>
      </c>
      <c r="N20" s="12">
        <f>M20*H36</f>
        <v>597.894</v>
      </c>
      <c r="O20" s="12"/>
      <c r="P20" s="12">
        <v>2</v>
      </c>
      <c r="Q20" s="12">
        <f>P20*H36</f>
        <v>5978.94</v>
      </c>
      <c r="R20" s="12">
        <f t="shared" si="3"/>
        <v>5.4</v>
      </c>
      <c r="S20" s="12">
        <f t="shared" si="3"/>
        <v>15146.498</v>
      </c>
      <c r="U20" s="8"/>
      <c r="V20" s="8"/>
      <c r="W20" s="9"/>
    </row>
    <row r="21" spans="1:23" ht="26.25" customHeight="1" hidden="1">
      <c r="A21" s="5"/>
      <c r="B21" s="411" t="s">
        <v>46</v>
      </c>
      <c r="C21" s="412"/>
      <c r="D21" s="413"/>
      <c r="E21" s="56"/>
      <c r="F21" s="5"/>
      <c r="G21" s="42">
        <v>14.7</v>
      </c>
      <c r="H21" s="12">
        <f>G21*G36</f>
        <v>39366.894</v>
      </c>
      <c r="I21" s="12"/>
      <c r="J21" s="12">
        <v>4.9</v>
      </c>
      <c r="K21" s="12">
        <f>J21*G36</f>
        <v>13122.298</v>
      </c>
      <c r="L21" s="12"/>
      <c r="M21" s="12">
        <v>1.6</v>
      </c>
      <c r="N21" s="12">
        <f>M21*H36</f>
        <v>4783.152</v>
      </c>
      <c r="O21" s="12"/>
      <c r="P21" s="12">
        <v>12.2</v>
      </c>
      <c r="Q21" s="12">
        <f>P21*H36</f>
        <v>36471.53399999999</v>
      </c>
      <c r="R21" s="12">
        <f t="shared" si="3"/>
        <v>33.400000000000006</v>
      </c>
      <c r="S21" s="12">
        <f t="shared" si="3"/>
        <v>93743.878</v>
      </c>
      <c r="U21" s="8"/>
      <c r="V21" s="8"/>
      <c r="W21" s="9"/>
    </row>
    <row r="22" spans="1:23" ht="29.25" customHeight="1" hidden="1">
      <c r="A22" s="11">
        <v>5</v>
      </c>
      <c r="B22" s="471" t="s">
        <v>47</v>
      </c>
      <c r="C22" s="472"/>
      <c r="D22" s="473"/>
      <c r="E22" s="55"/>
      <c r="F22" s="5"/>
      <c r="G22" s="41">
        <f>G23+G24+G25+G26+G27+G28</f>
        <v>589.7</v>
      </c>
      <c r="H22" s="6">
        <f>H23+H24+H25+H26+H27+H28</f>
        <v>1579228.3939999996</v>
      </c>
      <c r="I22" s="6"/>
      <c r="J22" s="6">
        <f>J23+J24+J25+J26+J27+J28</f>
        <v>216.9</v>
      </c>
      <c r="K22" s="6">
        <f>K23+K24+K25+K26+K27+K28</f>
        <v>580862.5380000001</v>
      </c>
      <c r="L22" s="6"/>
      <c r="M22" s="6">
        <f>M23+M24+M25+M26+M27+M28</f>
        <v>24.800000000000004</v>
      </c>
      <c r="N22" s="6">
        <f>N23+N24+N25+N26+N27+N28</f>
        <v>74138.856</v>
      </c>
      <c r="O22" s="6"/>
      <c r="P22" s="6">
        <f>P23+P24+P25+P26+P27+P28</f>
        <v>407.8999999999999</v>
      </c>
      <c r="Q22" s="6">
        <f>Q23+Q24+Q25+Q26+Q27+Q28</f>
        <v>1219404.813</v>
      </c>
      <c r="R22" s="6">
        <f>R23+R24+R25+R26+R27+R28</f>
        <v>1239.2999999999997</v>
      </c>
      <c r="S22" s="6">
        <f>S23+S24+S25+S26+S27+S28</f>
        <v>3453634.601</v>
      </c>
      <c r="U22" s="8"/>
      <c r="V22" s="8"/>
      <c r="W22" s="9"/>
    </row>
    <row r="23" spans="1:23" ht="30" customHeight="1" hidden="1">
      <c r="A23" s="5"/>
      <c r="B23" s="411" t="s">
        <v>48</v>
      </c>
      <c r="C23" s="412"/>
      <c r="D23" s="413"/>
      <c r="E23" s="56"/>
      <c r="F23" s="5"/>
      <c r="G23" s="42">
        <v>19.7</v>
      </c>
      <c r="H23" s="12">
        <f>G23*G36</f>
        <v>52756.994</v>
      </c>
      <c r="I23" s="12"/>
      <c r="J23" s="12">
        <v>6.7</v>
      </c>
      <c r="K23" s="12">
        <f>J23*G36</f>
        <v>17942.734</v>
      </c>
      <c r="L23" s="12"/>
      <c r="M23" s="12">
        <v>2.3</v>
      </c>
      <c r="N23" s="12">
        <f>M23*H36</f>
        <v>6875.780999999999</v>
      </c>
      <c r="O23" s="12"/>
      <c r="P23" s="12">
        <v>17.2</v>
      </c>
      <c r="Q23" s="12">
        <f>P23*H36</f>
        <v>51418.88399999999</v>
      </c>
      <c r="R23" s="12">
        <f aca="true" t="shared" si="4" ref="R23:S28">G23+J23+M23+P23</f>
        <v>45.9</v>
      </c>
      <c r="S23" s="12">
        <f t="shared" si="4"/>
        <v>128994.393</v>
      </c>
      <c r="U23" s="8"/>
      <c r="V23" s="8"/>
      <c r="W23" s="9"/>
    </row>
    <row r="24" spans="1:23" ht="28.5" customHeight="1" hidden="1">
      <c r="A24" s="5"/>
      <c r="B24" s="411" t="s">
        <v>49</v>
      </c>
      <c r="C24" s="412"/>
      <c r="D24" s="413"/>
      <c r="E24" s="56"/>
      <c r="F24" s="5"/>
      <c r="G24" s="42">
        <v>317.5</v>
      </c>
      <c r="H24" s="12">
        <f>G24*G36</f>
        <v>850271.35</v>
      </c>
      <c r="I24" s="12"/>
      <c r="J24" s="12">
        <v>111.7</v>
      </c>
      <c r="K24" s="12">
        <f>J24*G36</f>
        <v>299134.83400000003</v>
      </c>
      <c r="L24" s="12"/>
      <c r="M24" s="12">
        <v>5.7</v>
      </c>
      <c r="N24" s="12">
        <f>M24*H36</f>
        <v>17039.979</v>
      </c>
      <c r="O24" s="12"/>
      <c r="P24" s="12">
        <v>205.7</v>
      </c>
      <c r="Q24" s="12">
        <f>P24*H36</f>
        <v>614933.9789999999</v>
      </c>
      <c r="R24" s="12">
        <f t="shared" si="4"/>
        <v>640.5999999999999</v>
      </c>
      <c r="S24" s="12">
        <f t="shared" si="4"/>
        <v>1781380.142</v>
      </c>
      <c r="U24" s="8"/>
      <c r="V24" s="8"/>
      <c r="W24" s="9"/>
    </row>
    <row r="25" spans="1:23" ht="32.25" customHeight="1" hidden="1">
      <c r="A25" s="5"/>
      <c r="B25" s="411" t="s">
        <v>50</v>
      </c>
      <c r="C25" s="412"/>
      <c r="D25" s="413"/>
      <c r="E25" s="56"/>
      <c r="F25" s="5"/>
      <c r="G25" s="42">
        <v>88.5</v>
      </c>
      <c r="H25" s="12">
        <f>G25*G36</f>
        <v>237004.77</v>
      </c>
      <c r="I25" s="12"/>
      <c r="J25" s="12">
        <v>28.3</v>
      </c>
      <c r="K25" s="12">
        <f>J25*G36</f>
        <v>75787.966</v>
      </c>
      <c r="L25" s="12"/>
      <c r="M25" s="12">
        <v>4.8</v>
      </c>
      <c r="N25" s="12">
        <f>M25*H36</f>
        <v>14349.455999999998</v>
      </c>
      <c r="O25" s="12"/>
      <c r="P25" s="12">
        <v>76.4</v>
      </c>
      <c r="Q25" s="12">
        <f>P25*H36</f>
        <v>228395.508</v>
      </c>
      <c r="R25" s="12">
        <f t="shared" si="4"/>
        <v>198</v>
      </c>
      <c r="S25" s="12">
        <f t="shared" si="4"/>
        <v>555537.7</v>
      </c>
      <c r="U25" s="8"/>
      <c r="V25" s="8"/>
      <c r="W25" s="9"/>
    </row>
    <row r="26" spans="1:23" ht="28.5" customHeight="1" hidden="1">
      <c r="A26" s="5"/>
      <c r="B26" s="411" t="s">
        <v>40</v>
      </c>
      <c r="C26" s="412"/>
      <c r="D26" s="413"/>
      <c r="E26" s="56"/>
      <c r="F26" s="5">
        <v>112.1</v>
      </c>
      <c r="G26" s="42">
        <v>70.8</v>
      </c>
      <c r="H26" s="12">
        <f>G26*G36</f>
        <v>189603.816</v>
      </c>
      <c r="I26" s="12"/>
      <c r="J26" s="12">
        <v>33.6</v>
      </c>
      <c r="K26" s="12">
        <f>J26*G36</f>
        <v>89981.47200000001</v>
      </c>
      <c r="L26" s="12"/>
      <c r="M26" s="12">
        <v>6.8</v>
      </c>
      <c r="N26" s="12">
        <f>M26*H36</f>
        <v>20328.395999999997</v>
      </c>
      <c r="O26" s="12"/>
      <c r="P26" s="12">
        <v>40.5</v>
      </c>
      <c r="Q26" s="12">
        <f>P26*H36</f>
        <v>121073.53499999999</v>
      </c>
      <c r="R26" s="12">
        <f t="shared" si="4"/>
        <v>151.7</v>
      </c>
      <c r="S26" s="12">
        <f t="shared" si="4"/>
        <v>420987.219</v>
      </c>
      <c r="T26" s="47" t="s">
        <v>21</v>
      </c>
      <c r="U26" s="8">
        <f>4206.13*P26</f>
        <v>170348.265</v>
      </c>
      <c r="V26" s="8">
        <f t="shared" si="1"/>
        <v>420987.219</v>
      </c>
      <c r="W26" s="9">
        <f t="shared" si="2"/>
        <v>151.7</v>
      </c>
    </row>
    <row r="27" spans="1:23" ht="33" customHeight="1" hidden="1">
      <c r="A27" s="5"/>
      <c r="B27" s="411" t="s">
        <v>51</v>
      </c>
      <c r="C27" s="412"/>
      <c r="D27" s="413"/>
      <c r="E27" s="56"/>
      <c r="F27" s="5">
        <v>87.8</v>
      </c>
      <c r="G27" s="42">
        <v>30.2</v>
      </c>
      <c r="H27" s="12">
        <f>G27*G36</f>
        <v>80876.204</v>
      </c>
      <c r="I27" s="12"/>
      <c r="J27" s="12">
        <v>9.6</v>
      </c>
      <c r="K27" s="12">
        <f>J27*G36</f>
        <v>25708.992</v>
      </c>
      <c r="L27" s="12"/>
      <c r="M27" s="12">
        <v>3.1</v>
      </c>
      <c r="N27" s="12">
        <f>M27*H36</f>
        <v>9267.357</v>
      </c>
      <c r="O27" s="12"/>
      <c r="P27" s="12">
        <v>25.9</v>
      </c>
      <c r="Q27" s="12">
        <f>P27*H36</f>
        <v>77427.27299999999</v>
      </c>
      <c r="R27" s="12">
        <f t="shared" si="4"/>
        <v>68.8</v>
      </c>
      <c r="S27" s="12">
        <f t="shared" si="4"/>
        <v>193279.826</v>
      </c>
      <c r="T27" s="47" t="s">
        <v>21</v>
      </c>
      <c r="U27" s="8">
        <f>4206.13*P27</f>
        <v>108938.76699999999</v>
      </c>
      <c r="V27" s="8">
        <f t="shared" si="1"/>
        <v>193279.826</v>
      </c>
      <c r="W27" s="9">
        <f t="shared" si="2"/>
        <v>68.8</v>
      </c>
    </row>
    <row r="28" spans="1:23" ht="26.25" customHeight="1" hidden="1">
      <c r="A28" s="5"/>
      <c r="B28" s="411" t="s">
        <v>52</v>
      </c>
      <c r="C28" s="412"/>
      <c r="D28" s="413"/>
      <c r="E28" s="56"/>
      <c r="F28" s="5">
        <v>331.5</v>
      </c>
      <c r="G28" s="42">
        <v>63</v>
      </c>
      <c r="H28" s="12">
        <f>G28*G36</f>
        <v>168715.26</v>
      </c>
      <c r="I28" s="12"/>
      <c r="J28" s="12">
        <v>27</v>
      </c>
      <c r="K28" s="12">
        <f>J28*G36</f>
        <v>72306.54</v>
      </c>
      <c r="L28" s="12"/>
      <c r="M28" s="12">
        <v>2.1</v>
      </c>
      <c r="N28" s="12">
        <f>M28*H36</f>
        <v>6277.887</v>
      </c>
      <c r="O28" s="12"/>
      <c r="P28" s="12">
        <v>42.2</v>
      </c>
      <c r="Q28" s="12">
        <f>P28*H36</f>
        <v>126155.634</v>
      </c>
      <c r="R28" s="12">
        <f t="shared" si="4"/>
        <v>134.3</v>
      </c>
      <c r="S28" s="12">
        <f t="shared" si="4"/>
        <v>373455.321</v>
      </c>
      <c r="T28" s="47" t="s">
        <v>21</v>
      </c>
      <c r="U28" s="8">
        <f>4206.13*P28</f>
        <v>177498.68600000002</v>
      </c>
      <c r="V28" s="8">
        <f t="shared" si="1"/>
        <v>373455.321</v>
      </c>
      <c r="W28" s="9">
        <f t="shared" si="2"/>
        <v>134.3</v>
      </c>
    </row>
    <row r="29" spans="1:23" ht="28.5" customHeight="1" hidden="1">
      <c r="A29" s="11">
        <v>6</v>
      </c>
      <c r="B29" s="471" t="s">
        <v>53</v>
      </c>
      <c r="C29" s="472"/>
      <c r="D29" s="473"/>
      <c r="E29" s="55"/>
      <c r="F29" s="5"/>
      <c r="G29" s="41">
        <f>G30+G31</f>
        <v>224.79999999999998</v>
      </c>
      <c r="H29" s="6">
        <f>H30+H31</f>
        <v>602018.896</v>
      </c>
      <c r="I29" s="6"/>
      <c r="J29" s="6">
        <f>J30+J31</f>
        <v>73.6</v>
      </c>
      <c r="K29" s="6">
        <f>K30+K31</f>
        <v>197102.272</v>
      </c>
      <c r="L29" s="6"/>
      <c r="M29" s="6">
        <f>M30+M31</f>
        <v>23.2</v>
      </c>
      <c r="N29" s="6">
        <f>N30+N31</f>
        <v>69355.704</v>
      </c>
      <c r="O29" s="6"/>
      <c r="P29" s="6">
        <f>P30+P31</f>
        <v>186.39999999999998</v>
      </c>
      <c r="Q29" s="6">
        <f>Q30+Q31</f>
        <v>557237.2079999999</v>
      </c>
      <c r="R29" s="6">
        <f>R30+R31</f>
        <v>508</v>
      </c>
      <c r="S29" s="6">
        <f>S30+S31</f>
        <v>1425714.08</v>
      </c>
      <c r="U29" s="8"/>
      <c r="V29" s="8"/>
      <c r="W29" s="9"/>
    </row>
    <row r="30" spans="1:23" ht="28.5" customHeight="1" hidden="1">
      <c r="A30" s="5"/>
      <c r="B30" s="411" t="s">
        <v>54</v>
      </c>
      <c r="C30" s="412"/>
      <c r="D30" s="413"/>
      <c r="E30" s="56"/>
      <c r="F30" s="5"/>
      <c r="G30" s="42">
        <v>87.6</v>
      </c>
      <c r="H30" s="12">
        <f>G30*G36</f>
        <v>234594.552</v>
      </c>
      <c r="I30" s="12"/>
      <c r="J30" s="12">
        <v>30.2</v>
      </c>
      <c r="K30" s="12">
        <f>J30*G36</f>
        <v>80876.204</v>
      </c>
      <c r="L30" s="12"/>
      <c r="M30" s="12">
        <v>10.1</v>
      </c>
      <c r="N30" s="12">
        <f>M30*H36</f>
        <v>30193.646999999997</v>
      </c>
      <c r="O30" s="12"/>
      <c r="P30" s="12">
        <v>73.6</v>
      </c>
      <c r="Q30" s="12">
        <f>P30*H36</f>
        <v>220024.99199999997</v>
      </c>
      <c r="R30" s="12">
        <f aca="true" t="shared" si="5" ref="R30:S32">G30+J30+M30+P30</f>
        <v>201.5</v>
      </c>
      <c r="S30" s="12">
        <f t="shared" si="5"/>
        <v>565689.395</v>
      </c>
      <c r="U30" s="8"/>
      <c r="V30" s="8"/>
      <c r="W30" s="9"/>
    </row>
    <row r="31" spans="1:23" ht="27" customHeight="1" hidden="1">
      <c r="A31" s="5"/>
      <c r="B31" s="411" t="s">
        <v>55</v>
      </c>
      <c r="C31" s="412"/>
      <c r="D31" s="413"/>
      <c r="E31" s="56"/>
      <c r="F31" s="5"/>
      <c r="G31" s="42">
        <v>137.2</v>
      </c>
      <c r="H31" s="12">
        <f>G31*G36</f>
        <v>367424.344</v>
      </c>
      <c r="I31" s="12"/>
      <c r="J31" s="12">
        <v>43.4</v>
      </c>
      <c r="K31" s="12">
        <f>J31*G36</f>
        <v>116226.068</v>
      </c>
      <c r="L31" s="12"/>
      <c r="M31" s="12">
        <v>13.1</v>
      </c>
      <c r="N31" s="12">
        <f>M31*H36</f>
        <v>39162.05699999999</v>
      </c>
      <c r="O31" s="12"/>
      <c r="P31" s="12">
        <v>112.8</v>
      </c>
      <c r="Q31" s="12">
        <f>P31*H36</f>
        <v>337212.21599999996</v>
      </c>
      <c r="R31" s="12">
        <f t="shared" si="5"/>
        <v>306.5</v>
      </c>
      <c r="S31" s="12">
        <f t="shared" si="5"/>
        <v>860024.6849999999</v>
      </c>
      <c r="U31" s="8"/>
      <c r="V31" s="8"/>
      <c r="W31" s="9"/>
    </row>
    <row r="32" spans="1:23" ht="27" customHeight="1" hidden="1">
      <c r="A32" s="11">
        <v>7</v>
      </c>
      <c r="B32" s="471" t="s">
        <v>56</v>
      </c>
      <c r="C32" s="472"/>
      <c r="D32" s="473"/>
      <c r="E32" s="55"/>
      <c r="F32" s="5"/>
      <c r="G32" s="41">
        <v>127</v>
      </c>
      <c r="H32" s="6">
        <f>G32*G36</f>
        <v>340108.54</v>
      </c>
      <c r="I32" s="6"/>
      <c r="J32" s="6">
        <v>43.6</v>
      </c>
      <c r="K32" s="6">
        <f>J32*G36</f>
        <v>116761.672</v>
      </c>
      <c r="L32" s="6"/>
      <c r="M32" s="6">
        <v>14.4</v>
      </c>
      <c r="N32" s="6">
        <f>M32*H36</f>
        <v>43048.367999999995</v>
      </c>
      <c r="O32" s="6"/>
      <c r="P32" s="6">
        <v>106.3</v>
      </c>
      <c r="Q32" s="6">
        <f>P32*H36</f>
        <v>317780.66099999996</v>
      </c>
      <c r="R32" s="6">
        <f t="shared" si="5"/>
        <v>291.3</v>
      </c>
      <c r="S32" s="6">
        <f t="shared" si="5"/>
        <v>817699.2409999999</v>
      </c>
      <c r="U32" s="8"/>
      <c r="V32" s="8"/>
      <c r="W32" s="9"/>
    </row>
    <row r="33" spans="1:23" ht="26.25" customHeight="1" hidden="1">
      <c r="A33" s="5"/>
      <c r="B33" s="474" t="s">
        <v>19</v>
      </c>
      <c r="C33" s="475"/>
      <c r="D33" s="476"/>
      <c r="E33" s="57"/>
      <c r="F33" s="11" t="e">
        <f>F9+#REF!+#REF!+F11+F12+F13+F14+F15+F16+F26+F27+F28+#REF!</f>
        <v>#REF!</v>
      </c>
      <c r="G33" s="6">
        <f>G9+G10+G17+G18+G22+G29+G32</f>
        <v>4414.6</v>
      </c>
      <c r="H33" s="6">
        <f>H9+H10+H17+H18+H22+H29+H32</f>
        <v>11822387.091999998</v>
      </c>
      <c r="I33" s="6">
        <f aca="true" t="shared" si="6" ref="I33:O33">I9+I11+I12+I13+I14+I15+I16+I26+I27+I28</f>
        <v>1516</v>
      </c>
      <c r="J33" s="6">
        <f>J9+J10+J17+J18+J22+J29+J32</f>
        <v>1367.3999999999999</v>
      </c>
      <c r="K33" s="6">
        <f>K9+K10+K17+K18+K22+K29+K32</f>
        <v>3661924.548</v>
      </c>
      <c r="L33" s="6">
        <f t="shared" si="6"/>
        <v>456.6</v>
      </c>
      <c r="M33" s="6">
        <f>M9+M10+M17+M18+M22+M29+M32</f>
        <v>389.7999999999999</v>
      </c>
      <c r="N33" s="6">
        <f>N9+N10+N17+N18+N22+N29+N32</f>
        <v>1165295.406</v>
      </c>
      <c r="O33" s="6">
        <f t="shared" si="6"/>
        <v>3053.7</v>
      </c>
      <c r="P33" s="6">
        <f>P9+P10+P17+P18+P22+P29+P32</f>
        <v>3222.3</v>
      </c>
      <c r="Q33" s="6">
        <f>Q9+Q10+Q17+Q22+Q29+Q32+Q18</f>
        <v>9632969.181</v>
      </c>
      <c r="R33" s="6">
        <f>R9+R10+R17+R18+R22+R29+R32</f>
        <v>9394.099999999999</v>
      </c>
      <c r="S33" s="6">
        <f>S9+S10+S17+S18+S22+S29+S32</f>
        <v>26282576.227</v>
      </c>
      <c r="T33" s="48"/>
      <c r="U33" s="13"/>
      <c r="V33" s="9"/>
      <c r="W33" s="9"/>
    </row>
    <row r="34" spans="1:23" ht="25.5" customHeight="1" hidden="1">
      <c r="A34" s="43"/>
      <c r="B34" s="477" t="s">
        <v>8</v>
      </c>
      <c r="C34" s="478"/>
      <c r="D34" s="479"/>
      <c r="E34" s="58"/>
      <c r="F34" s="437" t="s">
        <v>64</v>
      </c>
      <c r="G34" s="438"/>
      <c r="H34" s="438"/>
      <c r="I34" s="438"/>
      <c r="J34" s="438"/>
      <c r="K34" s="438"/>
      <c r="L34" s="438"/>
      <c r="M34" s="438"/>
      <c r="N34" s="438"/>
      <c r="O34" s="438"/>
      <c r="P34" s="438"/>
      <c r="Q34" s="438"/>
      <c r="R34" s="438"/>
      <c r="S34" s="439"/>
      <c r="U34" s="9"/>
      <c r="V34" s="9"/>
      <c r="W34" s="9"/>
    </row>
    <row r="35" spans="1:23" ht="15.75" customHeight="1" hidden="1">
      <c r="A35" s="14"/>
      <c r="B35" s="15"/>
      <c r="C35" s="15"/>
      <c r="D35" s="15"/>
      <c r="E35" s="15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U35" s="9"/>
      <c r="V35" s="9"/>
      <c r="W35" s="9"/>
    </row>
    <row r="36" spans="1:23" ht="28.5" customHeight="1" hidden="1">
      <c r="A36" s="17"/>
      <c r="B36" s="18"/>
      <c r="C36" s="18"/>
      <c r="D36" s="19"/>
      <c r="E36" s="19"/>
      <c r="F36" s="20" t="s">
        <v>11</v>
      </c>
      <c r="G36" s="1">
        <v>2678.02</v>
      </c>
      <c r="H36" s="2">
        <v>2989.47</v>
      </c>
      <c r="I36" s="20" t="s">
        <v>16</v>
      </c>
      <c r="J36" s="20"/>
      <c r="K36" s="20"/>
      <c r="L36" s="20"/>
      <c r="M36" s="20"/>
      <c r="N36" s="18"/>
      <c r="O36" s="21"/>
      <c r="P36" s="21"/>
      <c r="Q36" s="21"/>
      <c r="R36" s="21"/>
      <c r="S36" s="21"/>
      <c r="U36" s="9"/>
      <c r="V36" s="9"/>
      <c r="W36" s="9"/>
    </row>
    <row r="37" spans="1:23" ht="20.25" customHeight="1" hidden="1">
      <c r="A37" s="458" t="s">
        <v>67</v>
      </c>
      <c r="B37" s="458"/>
      <c r="C37" s="458"/>
      <c r="D37" s="458"/>
      <c r="E37" s="458"/>
      <c r="F37" s="458"/>
      <c r="G37" s="458"/>
      <c r="H37" s="458"/>
      <c r="I37" s="458"/>
      <c r="J37" s="458"/>
      <c r="K37" s="458"/>
      <c r="L37" s="458"/>
      <c r="M37" s="458"/>
      <c r="N37" s="458"/>
      <c r="O37" s="458"/>
      <c r="P37" s="458"/>
      <c r="Q37" s="458"/>
      <c r="R37" s="458"/>
      <c r="S37" s="458"/>
      <c r="U37" s="9"/>
      <c r="V37" s="9"/>
      <c r="W37" s="9"/>
    </row>
    <row r="38" spans="1:23" ht="19.5" customHeight="1" hidden="1">
      <c r="A38" s="450" t="s">
        <v>15</v>
      </c>
      <c r="B38" s="451" t="s">
        <v>0</v>
      </c>
      <c r="C38" s="452"/>
      <c r="D38" s="453"/>
      <c r="E38" s="51"/>
      <c r="F38" s="372" t="s">
        <v>1</v>
      </c>
      <c r="G38" s="372"/>
      <c r="H38" s="372"/>
      <c r="I38" s="372" t="s">
        <v>3</v>
      </c>
      <c r="J38" s="372"/>
      <c r="K38" s="372"/>
      <c r="L38" s="372" t="s">
        <v>4</v>
      </c>
      <c r="M38" s="372"/>
      <c r="N38" s="372"/>
      <c r="O38" s="372" t="s">
        <v>6</v>
      </c>
      <c r="P38" s="372"/>
      <c r="Q38" s="372"/>
      <c r="R38" s="372" t="s">
        <v>7</v>
      </c>
      <c r="S38" s="372"/>
      <c r="U38" s="9"/>
      <c r="V38" s="9"/>
      <c r="W38" s="9"/>
    </row>
    <row r="39" spans="1:23" ht="30" customHeight="1" hidden="1">
      <c r="A39" s="450"/>
      <c r="B39" s="454"/>
      <c r="C39" s="455"/>
      <c r="D39" s="456"/>
      <c r="E39" s="52"/>
      <c r="F39" s="54"/>
      <c r="G39" s="54" t="s">
        <v>9</v>
      </c>
      <c r="H39" s="54" t="s">
        <v>5</v>
      </c>
      <c r="I39" s="54" t="s">
        <v>9</v>
      </c>
      <c r="J39" s="54" t="s">
        <v>9</v>
      </c>
      <c r="K39" s="54" t="s">
        <v>5</v>
      </c>
      <c r="L39" s="54" t="s">
        <v>9</v>
      </c>
      <c r="M39" s="54" t="s">
        <v>9</v>
      </c>
      <c r="N39" s="54" t="s">
        <v>5</v>
      </c>
      <c r="O39" s="54" t="s">
        <v>9</v>
      </c>
      <c r="P39" s="54" t="s">
        <v>9</v>
      </c>
      <c r="Q39" s="54" t="s">
        <v>5</v>
      </c>
      <c r="R39" s="54" t="s">
        <v>9</v>
      </c>
      <c r="S39" s="54" t="s">
        <v>5</v>
      </c>
      <c r="U39" s="9"/>
      <c r="V39" s="9"/>
      <c r="W39" s="9"/>
    </row>
    <row r="40" spans="1:23" ht="30" customHeight="1" hidden="1">
      <c r="A40" s="22">
        <v>1</v>
      </c>
      <c r="B40" s="480" t="s">
        <v>33</v>
      </c>
      <c r="C40" s="481"/>
      <c r="D40" s="482"/>
      <c r="E40" s="59"/>
      <c r="F40" s="22">
        <v>1800</v>
      </c>
      <c r="G40" s="23">
        <v>1750</v>
      </c>
      <c r="H40" s="23">
        <f>G40*G65</f>
        <v>8792.7</v>
      </c>
      <c r="I40" s="23">
        <v>1200</v>
      </c>
      <c r="J40" s="23">
        <v>1750</v>
      </c>
      <c r="K40" s="23">
        <f>J40*G65</f>
        <v>8792.7</v>
      </c>
      <c r="L40" s="23">
        <v>1500</v>
      </c>
      <c r="M40" s="23">
        <v>1750</v>
      </c>
      <c r="N40" s="23">
        <f>M40*H65</f>
        <v>9759.75</v>
      </c>
      <c r="O40" s="23">
        <v>1500</v>
      </c>
      <c r="P40" s="23">
        <v>1751.1</v>
      </c>
      <c r="Q40" s="23">
        <f>P40*H65</f>
        <v>9765.884699999999</v>
      </c>
      <c r="R40" s="23">
        <f>G40+J40+M40+P40</f>
        <v>7001.1</v>
      </c>
      <c r="S40" s="23">
        <f>H40+K40+N40+Q40</f>
        <v>37111.034700000004</v>
      </c>
      <c r="T40" s="47" t="s">
        <v>21</v>
      </c>
      <c r="U40" s="9">
        <f>5.629*P40</f>
        <v>9856.941899999998</v>
      </c>
      <c r="V40" s="8">
        <f>H40+K40+N40+Q40</f>
        <v>37111.034700000004</v>
      </c>
      <c r="W40" s="9">
        <f>G40+J40+M40+P40</f>
        <v>7001.1</v>
      </c>
    </row>
    <row r="41" spans="1:23" ht="30" customHeight="1" hidden="1">
      <c r="A41" s="11">
        <v>2</v>
      </c>
      <c r="B41" s="471" t="s">
        <v>41</v>
      </c>
      <c r="C41" s="472"/>
      <c r="D41" s="473"/>
      <c r="E41" s="55"/>
      <c r="F41" s="22"/>
      <c r="G41" s="23">
        <f>G42+G43+G44+G45+G46+G47</f>
        <v>181078</v>
      </c>
      <c r="H41" s="23">
        <f>H42+H43+H44+H45+H46+H47</f>
        <v>909808.3032000001</v>
      </c>
      <c r="I41" s="23"/>
      <c r="J41" s="23">
        <f>J42+J43+J44+J45+J46+J47</f>
        <v>182881</v>
      </c>
      <c r="K41" s="23">
        <f>K42+K43+K44+K45+K46+K47</f>
        <v>918867.2964000001</v>
      </c>
      <c r="L41" s="23"/>
      <c r="M41" s="23">
        <f>M42+M43+M44+M45+M46+M47</f>
        <v>167091</v>
      </c>
      <c r="N41" s="23">
        <f>N42+N43+N44+N45+N46+N47</f>
        <v>931866.507</v>
      </c>
      <c r="O41" s="23"/>
      <c r="P41" s="23">
        <f>P42+P43+P44+P45+P46+P47</f>
        <v>250747</v>
      </c>
      <c r="Q41" s="23">
        <f>Q42+Q43+Q44+Q45+Q46+Q47</f>
        <v>1398416.019</v>
      </c>
      <c r="R41" s="23">
        <f>R42+R43+R44+R45+R46+R47</f>
        <v>781797</v>
      </c>
      <c r="S41" s="23">
        <f>S42+S43+S44+S45+S46+S47</f>
        <v>4158958.1255999994</v>
      </c>
      <c r="U41" s="9"/>
      <c r="V41" s="8"/>
      <c r="W41" s="9"/>
    </row>
    <row r="42" spans="1:23" ht="33" customHeight="1" hidden="1">
      <c r="A42" s="11"/>
      <c r="B42" s="411" t="s">
        <v>34</v>
      </c>
      <c r="C42" s="412"/>
      <c r="D42" s="413"/>
      <c r="E42" s="56"/>
      <c r="F42" s="11">
        <v>53000</v>
      </c>
      <c r="G42" s="12">
        <v>40000</v>
      </c>
      <c r="H42" s="12">
        <f>G42*G65</f>
        <v>200976</v>
      </c>
      <c r="I42" s="12">
        <v>36000</v>
      </c>
      <c r="J42" s="12">
        <v>43500</v>
      </c>
      <c r="K42" s="12">
        <f>J42*G65</f>
        <v>218561.4</v>
      </c>
      <c r="L42" s="12">
        <v>24000</v>
      </c>
      <c r="M42" s="12">
        <v>25200</v>
      </c>
      <c r="N42" s="12">
        <f>M42*H65</f>
        <v>140540.4</v>
      </c>
      <c r="O42" s="12">
        <v>50000</v>
      </c>
      <c r="P42" s="12">
        <v>64000</v>
      </c>
      <c r="Q42" s="12">
        <f>P42*H65</f>
        <v>356928</v>
      </c>
      <c r="R42" s="12">
        <f aca="true" t="shared" si="7" ref="R42:S48">G42+J42+M42+P42</f>
        <v>172700</v>
      </c>
      <c r="S42" s="12">
        <f t="shared" si="7"/>
        <v>917005.8</v>
      </c>
      <c r="T42" s="47" t="s">
        <v>21</v>
      </c>
      <c r="U42" s="9">
        <f aca="true" t="shared" si="8" ref="U42:U52">5.629*P42</f>
        <v>360256</v>
      </c>
      <c r="V42" s="8">
        <f aca="true" t="shared" si="9" ref="V42:V51">H42+K42+N42+Q42</f>
        <v>917005.8</v>
      </c>
      <c r="W42" s="9">
        <f>G42+J42+M42+P42</f>
        <v>172700</v>
      </c>
    </row>
    <row r="43" spans="1:23" ht="33.75" customHeight="1" hidden="1">
      <c r="A43" s="22"/>
      <c r="B43" s="327" t="s">
        <v>57</v>
      </c>
      <c r="C43" s="328"/>
      <c r="D43" s="329"/>
      <c r="E43" s="60"/>
      <c r="F43" s="22">
        <v>27000</v>
      </c>
      <c r="G43" s="24">
        <v>23250</v>
      </c>
      <c r="H43" s="24">
        <f>G43*G65</f>
        <v>116817.3</v>
      </c>
      <c r="I43" s="24">
        <v>17000</v>
      </c>
      <c r="J43" s="24">
        <v>17820</v>
      </c>
      <c r="K43" s="24">
        <f>J43*G65</f>
        <v>89534.808</v>
      </c>
      <c r="L43" s="24">
        <v>19000</v>
      </c>
      <c r="M43" s="24">
        <v>18549</v>
      </c>
      <c r="N43" s="24">
        <f>M43*H65</f>
        <v>103447.773</v>
      </c>
      <c r="O43" s="24">
        <v>41000</v>
      </c>
      <c r="P43" s="24">
        <v>35010</v>
      </c>
      <c r="Q43" s="24">
        <f>P43*H65</f>
        <v>195250.77</v>
      </c>
      <c r="R43" s="24">
        <f t="shared" si="7"/>
        <v>94629</v>
      </c>
      <c r="S43" s="24">
        <f t="shared" si="7"/>
        <v>505050.65099999995</v>
      </c>
      <c r="T43" s="47" t="s">
        <v>21</v>
      </c>
      <c r="U43" s="9">
        <f t="shared" si="8"/>
        <v>197071.28999999998</v>
      </c>
      <c r="V43" s="8">
        <f t="shared" si="9"/>
        <v>505050.65099999995</v>
      </c>
      <c r="W43" s="9">
        <f aca="true" t="shared" si="10" ref="W43:W52">G43+J43+M43+P43</f>
        <v>94629</v>
      </c>
    </row>
    <row r="44" spans="1:23" ht="35.25" customHeight="1" hidden="1">
      <c r="A44" s="11"/>
      <c r="B44" s="411" t="s">
        <v>36</v>
      </c>
      <c r="C44" s="412"/>
      <c r="D44" s="413"/>
      <c r="E44" s="56"/>
      <c r="F44" s="11">
        <v>70000</v>
      </c>
      <c r="G44" s="12">
        <v>29500</v>
      </c>
      <c r="H44" s="12">
        <f>G44*G65</f>
        <v>148219.8</v>
      </c>
      <c r="I44" s="12">
        <v>55000</v>
      </c>
      <c r="J44" s="12">
        <v>46750</v>
      </c>
      <c r="K44" s="12">
        <f>J44*G65</f>
        <v>234890.7</v>
      </c>
      <c r="L44" s="12">
        <v>45000</v>
      </c>
      <c r="M44" s="12">
        <v>38250</v>
      </c>
      <c r="N44" s="12">
        <f>M44*H65</f>
        <v>213320.25</v>
      </c>
      <c r="O44" s="12">
        <v>70000</v>
      </c>
      <c r="P44" s="12">
        <v>39500</v>
      </c>
      <c r="Q44" s="12">
        <f>P44*H65</f>
        <v>220291.5</v>
      </c>
      <c r="R44" s="12">
        <f t="shared" si="7"/>
        <v>154000</v>
      </c>
      <c r="S44" s="12">
        <f t="shared" si="7"/>
        <v>816722.25</v>
      </c>
      <c r="T44" s="47" t="s">
        <v>21</v>
      </c>
      <c r="U44" s="9">
        <f t="shared" si="8"/>
        <v>222345.49999999997</v>
      </c>
      <c r="V44" s="8">
        <f t="shared" si="9"/>
        <v>816722.25</v>
      </c>
      <c r="W44" s="9">
        <f t="shared" si="10"/>
        <v>154000</v>
      </c>
    </row>
    <row r="45" spans="1:23" ht="30.75" customHeight="1" hidden="1">
      <c r="A45" s="5"/>
      <c r="B45" s="483" t="s">
        <v>37</v>
      </c>
      <c r="C45" s="483"/>
      <c r="D45" s="483"/>
      <c r="E45" s="61"/>
      <c r="F45" s="5">
        <v>17000</v>
      </c>
      <c r="G45" s="12">
        <v>49478</v>
      </c>
      <c r="H45" s="12">
        <f>G45*G65</f>
        <v>248597.2632</v>
      </c>
      <c r="I45" s="12">
        <v>14000</v>
      </c>
      <c r="J45" s="12">
        <v>40561</v>
      </c>
      <c r="K45" s="12">
        <f>J45*G65</f>
        <v>203794.68839999998</v>
      </c>
      <c r="L45" s="12">
        <v>13000</v>
      </c>
      <c r="M45" s="12">
        <v>34292</v>
      </c>
      <c r="N45" s="12">
        <f>M45*H65</f>
        <v>191246.484</v>
      </c>
      <c r="O45" s="12">
        <v>24000</v>
      </c>
      <c r="P45" s="12">
        <v>62737</v>
      </c>
      <c r="Q45" s="12">
        <f>P45*H65</f>
        <v>349884.249</v>
      </c>
      <c r="R45" s="12">
        <f t="shared" si="7"/>
        <v>187068</v>
      </c>
      <c r="S45" s="12">
        <f t="shared" si="7"/>
        <v>993522.6846</v>
      </c>
      <c r="T45" s="47" t="s">
        <v>21</v>
      </c>
      <c r="U45" s="9">
        <f t="shared" si="8"/>
        <v>353146.573</v>
      </c>
      <c r="V45" s="8">
        <f t="shared" si="9"/>
        <v>993522.6846</v>
      </c>
      <c r="W45" s="9">
        <f t="shared" si="10"/>
        <v>187068</v>
      </c>
    </row>
    <row r="46" spans="1:23" ht="29.25" customHeight="1" hidden="1">
      <c r="A46" s="5"/>
      <c r="B46" s="483" t="s">
        <v>38</v>
      </c>
      <c r="C46" s="483"/>
      <c r="D46" s="483"/>
      <c r="E46" s="61"/>
      <c r="F46" s="5">
        <v>31000</v>
      </c>
      <c r="G46" s="12">
        <v>29350</v>
      </c>
      <c r="H46" s="12">
        <f>G46*G65</f>
        <v>147466.13999999998</v>
      </c>
      <c r="I46" s="12">
        <v>27000</v>
      </c>
      <c r="J46" s="12">
        <v>25950</v>
      </c>
      <c r="K46" s="12">
        <f>J46*G65</f>
        <v>130383.18</v>
      </c>
      <c r="L46" s="12">
        <v>58000</v>
      </c>
      <c r="M46" s="12">
        <v>43300</v>
      </c>
      <c r="N46" s="12">
        <f>M46*H65</f>
        <v>241484.1</v>
      </c>
      <c r="O46" s="12">
        <v>44000</v>
      </c>
      <c r="P46" s="12">
        <v>37400</v>
      </c>
      <c r="Q46" s="12">
        <f>P46*H65</f>
        <v>208579.8</v>
      </c>
      <c r="R46" s="12">
        <f t="shared" si="7"/>
        <v>136000</v>
      </c>
      <c r="S46" s="12">
        <f t="shared" si="7"/>
        <v>727913.22</v>
      </c>
      <c r="T46" s="47" t="s">
        <v>21</v>
      </c>
      <c r="U46" s="9">
        <f t="shared" si="8"/>
        <v>210524.59999999998</v>
      </c>
      <c r="V46" s="8">
        <f t="shared" si="9"/>
        <v>727913.22</v>
      </c>
      <c r="W46" s="9">
        <f t="shared" si="10"/>
        <v>136000</v>
      </c>
    </row>
    <row r="47" spans="1:23" ht="46.5" customHeight="1" hidden="1">
      <c r="A47" s="5"/>
      <c r="B47" s="483" t="s">
        <v>39</v>
      </c>
      <c r="C47" s="483"/>
      <c r="D47" s="483"/>
      <c r="E47" s="61"/>
      <c r="F47" s="5">
        <v>8000</v>
      </c>
      <c r="G47" s="12">
        <v>9500</v>
      </c>
      <c r="H47" s="12">
        <f>G47*G65</f>
        <v>47731.8</v>
      </c>
      <c r="I47" s="12">
        <v>12000</v>
      </c>
      <c r="J47" s="12">
        <v>8300</v>
      </c>
      <c r="K47" s="12">
        <f>J47*G65</f>
        <v>41702.52</v>
      </c>
      <c r="L47" s="12">
        <v>9000</v>
      </c>
      <c r="M47" s="12">
        <v>7500</v>
      </c>
      <c r="N47" s="12">
        <f>M47*H65</f>
        <v>41827.5</v>
      </c>
      <c r="O47" s="12">
        <v>15000</v>
      </c>
      <c r="P47" s="12">
        <v>12100</v>
      </c>
      <c r="Q47" s="12">
        <f>P47*H65</f>
        <v>67481.7</v>
      </c>
      <c r="R47" s="12">
        <f t="shared" si="7"/>
        <v>37400</v>
      </c>
      <c r="S47" s="12">
        <f t="shared" si="7"/>
        <v>198743.52000000002</v>
      </c>
      <c r="T47" s="47" t="s">
        <v>21</v>
      </c>
      <c r="U47" s="9">
        <f t="shared" si="8"/>
        <v>68110.9</v>
      </c>
      <c r="V47" s="8">
        <f t="shared" si="9"/>
        <v>198743.52000000002</v>
      </c>
      <c r="W47" s="9">
        <f t="shared" si="10"/>
        <v>37400</v>
      </c>
    </row>
    <row r="48" spans="1:23" ht="27" customHeight="1" hidden="1">
      <c r="A48" s="11">
        <v>3</v>
      </c>
      <c r="B48" s="471" t="s">
        <v>42</v>
      </c>
      <c r="C48" s="472"/>
      <c r="D48" s="473"/>
      <c r="E48" s="55"/>
      <c r="F48" s="11">
        <v>9000</v>
      </c>
      <c r="G48" s="6">
        <v>35398</v>
      </c>
      <c r="H48" s="6">
        <f>G48*G65</f>
        <v>177853.7112</v>
      </c>
      <c r="I48" s="6"/>
      <c r="J48" s="6">
        <v>25770</v>
      </c>
      <c r="K48" s="6">
        <f>J48*G65</f>
        <v>129478.788</v>
      </c>
      <c r="L48" s="6"/>
      <c r="M48" s="6">
        <v>28284</v>
      </c>
      <c r="N48" s="6">
        <f>M48*H65</f>
        <v>157739.868</v>
      </c>
      <c r="O48" s="6"/>
      <c r="P48" s="6">
        <v>35088</v>
      </c>
      <c r="Q48" s="6">
        <f>P48*H65</f>
        <v>195685.776</v>
      </c>
      <c r="R48" s="6">
        <f t="shared" si="7"/>
        <v>124540</v>
      </c>
      <c r="S48" s="6">
        <f t="shared" si="7"/>
        <v>660758.1432</v>
      </c>
      <c r="T48" s="47" t="s">
        <v>21</v>
      </c>
      <c r="U48" s="9">
        <f t="shared" si="8"/>
        <v>197510.35199999998</v>
      </c>
      <c r="V48" s="8">
        <f t="shared" si="9"/>
        <v>660758.1432</v>
      </c>
      <c r="W48" s="9">
        <f t="shared" si="10"/>
        <v>124540</v>
      </c>
    </row>
    <row r="49" spans="1:23" ht="28.5" customHeight="1" hidden="1">
      <c r="A49" s="11">
        <v>4</v>
      </c>
      <c r="B49" s="471" t="s">
        <v>43</v>
      </c>
      <c r="C49" s="472"/>
      <c r="D49" s="473"/>
      <c r="E49" s="55"/>
      <c r="F49" s="11">
        <v>20000</v>
      </c>
      <c r="G49" s="6">
        <f>G50+G51+G52</f>
        <v>33699</v>
      </c>
      <c r="H49" s="6">
        <f>H50+H51+H52</f>
        <v>169317.25559999997</v>
      </c>
      <c r="I49" s="6"/>
      <c r="J49" s="6">
        <f>J50+J51+J52</f>
        <v>22466</v>
      </c>
      <c r="K49" s="6">
        <f>K50+K51+K52</f>
        <v>112878.1704</v>
      </c>
      <c r="L49" s="6"/>
      <c r="M49" s="6">
        <f>M50+M51+M52</f>
        <v>22466</v>
      </c>
      <c r="N49" s="6">
        <f>N50+N51+N52</f>
        <v>125292.882</v>
      </c>
      <c r="O49" s="6"/>
      <c r="P49" s="6">
        <f>P50+P51+P52</f>
        <v>33699</v>
      </c>
      <c r="Q49" s="6">
        <f>Q50+Q51+Q52</f>
        <v>187939.323</v>
      </c>
      <c r="R49" s="6">
        <f>R50+R51+R52</f>
        <v>112330</v>
      </c>
      <c r="S49" s="6">
        <f>S50+S51+S52</f>
        <v>595427.6309999999</v>
      </c>
      <c r="T49" s="47" t="s">
        <v>21</v>
      </c>
      <c r="U49" s="9">
        <f t="shared" si="8"/>
        <v>189691.67099999997</v>
      </c>
      <c r="V49" s="8">
        <f t="shared" si="9"/>
        <v>595427.6309999999</v>
      </c>
      <c r="W49" s="9">
        <f t="shared" si="10"/>
        <v>112330</v>
      </c>
    </row>
    <row r="50" spans="1:23" ht="28.5" customHeight="1" hidden="1">
      <c r="A50" s="5"/>
      <c r="B50" s="411" t="s">
        <v>44</v>
      </c>
      <c r="C50" s="412"/>
      <c r="D50" s="413"/>
      <c r="E50" s="56"/>
      <c r="F50" s="5"/>
      <c r="G50" s="12">
        <v>5264</v>
      </c>
      <c r="H50" s="12">
        <f>G50*G65</f>
        <v>26448.4416</v>
      </c>
      <c r="I50" s="12"/>
      <c r="J50" s="12">
        <v>3510</v>
      </c>
      <c r="K50" s="12">
        <f>J50*G65</f>
        <v>17635.644</v>
      </c>
      <c r="L50" s="12"/>
      <c r="M50" s="12">
        <v>3510</v>
      </c>
      <c r="N50" s="12">
        <f>M50*H65</f>
        <v>19575.27</v>
      </c>
      <c r="O50" s="12"/>
      <c r="P50" s="12">
        <v>5264</v>
      </c>
      <c r="Q50" s="12">
        <f>P50*H65</f>
        <v>29357.328</v>
      </c>
      <c r="R50" s="12">
        <f aca="true" t="shared" si="11" ref="R50:S52">G50+J50+M50+P50</f>
        <v>17548</v>
      </c>
      <c r="S50" s="12">
        <f t="shared" si="11"/>
        <v>93016.68359999999</v>
      </c>
      <c r="U50" s="9"/>
      <c r="V50" s="8"/>
      <c r="W50" s="9"/>
    </row>
    <row r="51" spans="1:23" ht="27" customHeight="1" hidden="1">
      <c r="A51" s="5"/>
      <c r="B51" s="411" t="s">
        <v>58</v>
      </c>
      <c r="C51" s="412"/>
      <c r="D51" s="413"/>
      <c r="E51" s="56"/>
      <c r="F51" s="5">
        <v>29400</v>
      </c>
      <c r="G51" s="12">
        <v>23198</v>
      </c>
      <c r="H51" s="12">
        <f>G51*G65</f>
        <v>116556.0312</v>
      </c>
      <c r="I51" s="12"/>
      <c r="J51" s="12">
        <v>15465</v>
      </c>
      <c r="K51" s="12">
        <f>J51*G65</f>
        <v>77702.346</v>
      </c>
      <c r="L51" s="12"/>
      <c r="M51" s="12">
        <v>15465</v>
      </c>
      <c r="N51" s="12">
        <f>M51*H65</f>
        <v>86248.305</v>
      </c>
      <c r="O51" s="12"/>
      <c r="P51" s="12">
        <v>23198</v>
      </c>
      <c r="Q51" s="12">
        <f>P51*H65</f>
        <v>129375.246</v>
      </c>
      <c r="R51" s="12">
        <f t="shared" si="11"/>
        <v>77326</v>
      </c>
      <c r="S51" s="12">
        <f t="shared" si="11"/>
        <v>409881.92819999997</v>
      </c>
      <c r="T51" s="47" t="s">
        <v>21</v>
      </c>
      <c r="U51" s="9">
        <f t="shared" si="8"/>
        <v>130581.54199999999</v>
      </c>
      <c r="V51" s="8">
        <f t="shared" si="9"/>
        <v>409881.92819999997</v>
      </c>
      <c r="W51" s="9">
        <f t="shared" si="10"/>
        <v>77326</v>
      </c>
    </row>
    <row r="52" spans="1:23" ht="27" customHeight="1" hidden="1">
      <c r="A52" s="5"/>
      <c r="B52" s="411" t="s">
        <v>59</v>
      </c>
      <c r="C52" s="412"/>
      <c r="D52" s="413"/>
      <c r="E52" s="56"/>
      <c r="F52" s="5"/>
      <c r="G52" s="12">
        <v>5237</v>
      </c>
      <c r="H52" s="12">
        <f>G52*G65</f>
        <v>26312.7828</v>
      </c>
      <c r="I52" s="12"/>
      <c r="J52" s="12">
        <v>3491</v>
      </c>
      <c r="K52" s="12">
        <f>J52*G65</f>
        <v>17540.1804</v>
      </c>
      <c r="L52" s="12"/>
      <c r="M52" s="12">
        <v>3491</v>
      </c>
      <c r="N52" s="12">
        <f>M52*H65</f>
        <v>19469.307</v>
      </c>
      <c r="O52" s="12"/>
      <c r="P52" s="12">
        <v>5237</v>
      </c>
      <c r="Q52" s="12">
        <f>P52*H65</f>
        <v>29206.749</v>
      </c>
      <c r="R52" s="12">
        <f t="shared" si="11"/>
        <v>17456</v>
      </c>
      <c r="S52" s="12">
        <f t="shared" si="11"/>
        <v>92529.0192</v>
      </c>
      <c r="U52" s="9">
        <f t="shared" si="8"/>
        <v>29479.072999999997</v>
      </c>
      <c r="V52" s="8"/>
      <c r="W52" s="9">
        <f t="shared" si="10"/>
        <v>17456</v>
      </c>
    </row>
    <row r="53" spans="1:23" ht="27" customHeight="1" hidden="1">
      <c r="A53" s="11">
        <v>5</v>
      </c>
      <c r="B53" s="471" t="s">
        <v>47</v>
      </c>
      <c r="C53" s="472"/>
      <c r="D53" s="473"/>
      <c r="E53" s="55"/>
      <c r="F53" s="5"/>
      <c r="G53" s="6">
        <f>G54+G55+G56+G57+G58+G59</f>
        <v>22584</v>
      </c>
      <c r="H53" s="6">
        <f>H54+H55+H56+H57+H58+H59</f>
        <v>113471.0496</v>
      </c>
      <c r="I53" s="6"/>
      <c r="J53" s="6">
        <f>J54+J55+J56+J57+J58+J59</f>
        <v>19435</v>
      </c>
      <c r="K53" s="6">
        <f>K54+K55+K56+K57+K58+K59</f>
        <v>97649.21399999998</v>
      </c>
      <c r="L53" s="6"/>
      <c r="M53" s="6">
        <f>M54+M55+M56+M57+M58+M59</f>
        <v>24051</v>
      </c>
      <c r="N53" s="6">
        <f>N54+N55+N56+N57+N58+N59</f>
        <v>134132.427</v>
      </c>
      <c r="O53" s="6"/>
      <c r="P53" s="6">
        <f>P54+P55+P56+P57+P58+P59</f>
        <v>23137</v>
      </c>
      <c r="Q53" s="6">
        <f>Q54+Q55+Q56+Q57+Q58+Q59</f>
        <v>129035.049</v>
      </c>
      <c r="R53" s="6">
        <f>R54+R55+R56+R57+R58+R59</f>
        <v>89207</v>
      </c>
      <c r="S53" s="6">
        <f>S54+S55+S56++S57+S58+S59</f>
        <v>474287.7396</v>
      </c>
      <c r="U53" s="9"/>
      <c r="V53" s="8"/>
      <c r="W53" s="9"/>
    </row>
    <row r="54" spans="1:23" ht="27" customHeight="1" hidden="1">
      <c r="A54" s="5"/>
      <c r="B54" s="411" t="s">
        <v>48</v>
      </c>
      <c r="C54" s="412"/>
      <c r="D54" s="413"/>
      <c r="E54" s="56"/>
      <c r="F54" s="5"/>
      <c r="G54" s="12">
        <v>3093</v>
      </c>
      <c r="H54" s="26">
        <f>G54*G65</f>
        <v>15540.4692</v>
      </c>
      <c r="I54" s="12"/>
      <c r="J54" s="12">
        <v>2715</v>
      </c>
      <c r="K54" s="12">
        <f>J54*G65</f>
        <v>13641.246</v>
      </c>
      <c r="L54" s="12"/>
      <c r="M54" s="12">
        <v>2752</v>
      </c>
      <c r="N54" s="12">
        <f>M54*H65</f>
        <v>15347.904</v>
      </c>
      <c r="O54" s="12"/>
      <c r="P54" s="12">
        <v>2588</v>
      </c>
      <c r="Q54" s="12">
        <f>P54*H65</f>
        <v>14433.276</v>
      </c>
      <c r="R54" s="12">
        <f aca="true" t="shared" si="12" ref="R54:S59">G54+J54+M54+P54</f>
        <v>11148</v>
      </c>
      <c r="S54" s="12">
        <f t="shared" si="12"/>
        <v>58962.8952</v>
      </c>
      <c r="U54" s="9"/>
      <c r="V54" s="8"/>
      <c r="W54" s="9"/>
    </row>
    <row r="55" spans="1:23" ht="27" customHeight="1" hidden="1">
      <c r="A55" s="5"/>
      <c r="B55" s="411" t="s">
        <v>49</v>
      </c>
      <c r="C55" s="412"/>
      <c r="D55" s="413"/>
      <c r="E55" s="56"/>
      <c r="F55" s="5"/>
      <c r="G55" s="12">
        <v>5045</v>
      </c>
      <c r="H55" s="12">
        <f>G55*G65</f>
        <v>25348.097999999998</v>
      </c>
      <c r="I55" s="12"/>
      <c r="J55" s="12">
        <v>3390</v>
      </c>
      <c r="K55" s="12">
        <f>J55*G65</f>
        <v>17032.716</v>
      </c>
      <c r="L55" s="12"/>
      <c r="M55" s="12">
        <v>5675</v>
      </c>
      <c r="N55" s="12">
        <f>M55*H65</f>
        <v>31649.475</v>
      </c>
      <c r="O55" s="12"/>
      <c r="P55" s="12">
        <v>6890</v>
      </c>
      <c r="Q55" s="12">
        <f>P55*H65</f>
        <v>38425.53</v>
      </c>
      <c r="R55" s="12">
        <f t="shared" si="12"/>
        <v>21000</v>
      </c>
      <c r="S55" s="12">
        <f t="shared" si="12"/>
        <v>112455.81899999999</v>
      </c>
      <c r="U55" s="9"/>
      <c r="V55" s="8"/>
      <c r="W55" s="9"/>
    </row>
    <row r="56" spans="1:23" ht="27" customHeight="1" hidden="1">
      <c r="A56" s="5"/>
      <c r="B56" s="411" t="s">
        <v>50</v>
      </c>
      <c r="C56" s="412"/>
      <c r="D56" s="413"/>
      <c r="E56" s="56"/>
      <c r="F56" s="5"/>
      <c r="G56" s="12">
        <v>5253</v>
      </c>
      <c r="H56" s="12">
        <f>G56*G65</f>
        <v>26393.1732</v>
      </c>
      <c r="I56" s="12"/>
      <c r="J56" s="12">
        <v>5294</v>
      </c>
      <c r="K56" s="12">
        <f>J56*G65</f>
        <v>26599.1736</v>
      </c>
      <c r="L56" s="12"/>
      <c r="M56" s="12">
        <v>7570</v>
      </c>
      <c r="N56" s="12">
        <f>M56*H65</f>
        <v>42217.89</v>
      </c>
      <c r="O56" s="12"/>
      <c r="P56" s="12">
        <v>4038</v>
      </c>
      <c r="Q56" s="12">
        <f>P56*H65</f>
        <v>22519.926</v>
      </c>
      <c r="R56" s="12">
        <f t="shared" si="12"/>
        <v>22155</v>
      </c>
      <c r="S56" s="12">
        <f t="shared" si="12"/>
        <v>117730.16279999999</v>
      </c>
      <c r="U56" s="9"/>
      <c r="V56" s="8"/>
      <c r="W56" s="9"/>
    </row>
    <row r="57" spans="1:23" ht="27" customHeight="1" hidden="1">
      <c r="A57" s="5"/>
      <c r="B57" s="483" t="s">
        <v>40</v>
      </c>
      <c r="C57" s="483"/>
      <c r="D57" s="483"/>
      <c r="E57" s="61"/>
      <c r="F57" s="5"/>
      <c r="G57" s="12">
        <v>3278</v>
      </c>
      <c r="H57" s="12">
        <f>G57*G65</f>
        <v>16469.9832</v>
      </c>
      <c r="I57" s="12"/>
      <c r="J57" s="12">
        <v>2211</v>
      </c>
      <c r="K57" s="12">
        <f>J57*G65</f>
        <v>11108.9484</v>
      </c>
      <c r="L57" s="12"/>
      <c r="M57" s="12">
        <v>2959</v>
      </c>
      <c r="N57" s="12">
        <f>M57*H65</f>
        <v>16502.343</v>
      </c>
      <c r="O57" s="12"/>
      <c r="P57" s="12">
        <v>3696</v>
      </c>
      <c r="Q57" s="12">
        <f>P57*H65</f>
        <v>20612.592</v>
      </c>
      <c r="R57" s="12">
        <f t="shared" si="12"/>
        <v>12144</v>
      </c>
      <c r="S57" s="12">
        <f t="shared" si="12"/>
        <v>64693.866599999994</v>
      </c>
      <c r="U57" s="9"/>
      <c r="V57" s="8"/>
      <c r="W57" s="9"/>
    </row>
    <row r="58" spans="1:23" ht="27" customHeight="1" hidden="1">
      <c r="A58" s="5"/>
      <c r="B58" s="483" t="s">
        <v>51</v>
      </c>
      <c r="C58" s="483"/>
      <c r="D58" s="483"/>
      <c r="E58" s="61"/>
      <c r="F58" s="5"/>
      <c r="G58" s="12">
        <v>1865</v>
      </c>
      <c r="H58" s="12">
        <f>G58*G65</f>
        <v>9370.506</v>
      </c>
      <c r="I58" s="12"/>
      <c r="J58" s="12">
        <v>1775</v>
      </c>
      <c r="K58" s="12">
        <f>J58*G65</f>
        <v>8918.31</v>
      </c>
      <c r="L58" s="12"/>
      <c r="M58" s="12">
        <v>1145</v>
      </c>
      <c r="N58" s="12">
        <f>M58*H65</f>
        <v>6385.665</v>
      </c>
      <c r="O58" s="12"/>
      <c r="P58" s="12">
        <v>1875</v>
      </c>
      <c r="Q58" s="12">
        <f>P58*H65</f>
        <v>10456.875</v>
      </c>
      <c r="R58" s="12">
        <f t="shared" si="12"/>
        <v>6660</v>
      </c>
      <c r="S58" s="12">
        <f t="shared" si="12"/>
        <v>35131.356</v>
      </c>
      <c r="U58" s="9"/>
      <c r="V58" s="8"/>
      <c r="W58" s="9"/>
    </row>
    <row r="59" spans="1:23" ht="27" customHeight="1" hidden="1">
      <c r="A59" s="5"/>
      <c r="B59" s="483" t="s">
        <v>52</v>
      </c>
      <c r="C59" s="483"/>
      <c r="D59" s="483"/>
      <c r="E59" s="61"/>
      <c r="F59" s="5"/>
      <c r="G59" s="12">
        <v>4050</v>
      </c>
      <c r="H59" s="12">
        <f>G59*G65</f>
        <v>20348.82</v>
      </c>
      <c r="I59" s="12"/>
      <c r="J59" s="12">
        <v>4050</v>
      </c>
      <c r="K59" s="12">
        <f>J59*G65</f>
        <v>20348.82</v>
      </c>
      <c r="L59" s="12"/>
      <c r="M59" s="12">
        <v>3950</v>
      </c>
      <c r="N59" s="12">
        <f>M59*H65</f>
        <v>22029.15</v>
      </c>
      <c r="O59" s="12"/>
      <c r="P59" s="12">
        <v>4050</v>
      </c>
      <c r="Q59" s="12">
        <f>P59*H65</f>
        <v>22586.85</v>
      </c>
      <c r="R59" s="12">
        <f t="shared" si="12"/>
        <v>16100</v>
      </c>
      <c r="S59" s="12">
        <f t="shared" si="12"/>
        <v>85313.64</v>
      </c>
      <c r="U59" s="9"/>
      <c r="V59" s="8"/>
      <c r="W59" s="9"/>
    </row>
    <row r="60" spans="1:23" ht="27" customHeight="1" hidden="1">
      <c r="A60" s="11">
        <v>6</v>
      </c>
      <c r="B60" s="471" t="s">
        <v>53</v>
      </c>
      <c r="C60" s="472"/>
      <c r="D60" s="473"/>
      <c r="E60" s="55"/>
      <c r="F60" s="5"/>
      <c r="G60" s="6">
        <f>G61+G62</f>
        <v>60125.76</v>
      </c>
      <c r="H60" s="6">
        <f>H61+H62</f>
        <v>302095.86854399997</v>
      </c>
      <c r="I60" s="6"/>
      <c r="J60" s="6">
        <f>J61+J62</f>
        <v>33427</v>
      </c>
      <c r="K60" s="6">
        <f>K61+K62</f>
        <v>167950.6188</v>
      </c>
      <c r="L60" s="6"/>
      <c r="M60" s="6">
        <f>M61+M62</f>
        <v>27041.07</v>
      </c>
      <c r="N60" s="6">
        <f>N61+N62</f>
        <v>150808.04739000002</v>
      </c>
      <c r="O60" s="6"/>
      <c r="P60" s="6">
        <f>P61+P62</f>
        <v>74463</v>
      </c>
      <c r="Q60" s="6">
        <f>Q61+Q62</f>
        <v>415280.151</v>
      </c>
      <c r="R60" s="6">
        <f>R61+R62</f>
        <v>195056.83000000002</v>
      </c>
      <c r="S60" s="6">
        <f>S61+S62</f>
        <v>1036134.685734</v>
      </c>
      <c r="U60" s="9"/>
      <c r="V60" s="8"/>
      <c r="W60" s="9"/>
    </row>
    <row r="61" spans="1:23" ht="27" customHeight="1" hidden="1">
      <c r="A61" s="5"/>
      <c r="B61" s="411" t="s">
        <v>54</v>
      </c>
      <c r="C61" s="412"/>
      <c r="D61" s="413"/>
      <c r="E61" s="56"/>
      <c r="F61" s="5"/>
      <c r="G61" s="12">
        <v>7650</v>
      </c>
      <c r="H61" s="12">
        <f>G61*G65</f>
        <v>38436.659999999996</v>
      </c>
      <c r="I61" s="12"/>
      <c r="J61" s="12">
        <v>10200</v>
      </c>
      <c r="K61" s="12">
        <f>J61*G65</f>
        <v>51248.88</v>
      </c>
      <c r="L61" s="12"/>
      <c r="M61" s="12">
        <v>7650</v>
      </c>
      <c r="N61" s="12">
        <f>M61*H65</f>
        <v>42664.05</v>
      </c>
      <c r="O61" s="12"/>
      <c r="P61" s="12">
        <v>13600</v>
      </c>
      <c r="Q61" s="12">
        <f>P61*H65</f>
        <v>75847.2</v>
      </c>
      <c r="R61" s="12">
        <f>G61+J61+M61+P61</f>
        <v>39100</v>
      </c>
      <c r="S61" s="12">
        <f>H61+K61+N61+Q61</f>
        <v>208196.78999999998</v>
      </c>
      <c r="U61" s="9"/>
      <c r="V61" s="8"/>
      <c r="W61" s="9"/>
    </row>
    <row r="62" spans="1:23" ht="27" customHeight="1" hidden="1">
      <c r="A62" s="5"/>
      <c r="B62" s="411" t="s">
        <v>55</v>
      </c>
      <c r="C62" s="412"/>
      <c r="D62" s="413"/>
      <c r="E62" s="56"/>
      <c r="F62" s="5"/>
      <c r="G62" s="12">
        <v>52475.76</v>
      </c>
      <c r="H62" s="12">
        <f>G62*G65</f>
        <v>263659.208544</v>
      </c>
      <c r="I62" s="12"/>
      <c r="J62" s="12">
        <v>23227</v>
      </c>
      <c r="K62" s="12">
        <f>J62*G65</f>
        <v>116701.7388</v>
      </c>
      <c r="L62" s="12"/>
      <c r="M62" s="12">
        <v>19391.07</v>
      </c>
      <c r="N62" s="12">
        <f>M62*H65</f>
        <v>108143.99739</v>
      </c>
      <c r="O62" s="12"/>
      <c r="P62" s="12">
        <v>60863</v>
      </c>
      <c r="Q62" s="12">
        <f>P62*H65</f>
        <v>339432.951</v>
      </c>
      <c r="R62" s="12">
        <f>G62+J62+M62+P62</f>
        <v>155956.83000000002</v>
      </c>
      <c r="S62" s="12">
        <f>H62+K62+N62+Q62</f>
        <v>827937.895734</v>
      </c>
      <c r="U62" s="9"/>
      <c r="V62" s="8"/>
      <c r="W62" s="9"/>
    </row>
    <row r="63" spans="1:23" ht="30" customHeight="1" hidden="1">
      <c r="A63" s="5"/>
      <c r="B63" s="484" t="s">
        <v>19</v>
      </c>
      <c r="C63" s="484"/>
      <c r="D63" s="484"/>
      <c r="E63" s="62"/>
      <c r="F63" s="11">
        <f>SUM(F40:F51)</f>
        <v>266200</v>
      </c>
      <c r="G63" s="6">
        <f>G40+G41+G48+G49+G53+G60</f>
        <v>334634.76</v>
      </c>
      <c r="H63" s="6">
        <f>H40+H41+H48+H49+H53+H60</f>
        <v>1681338.888144</v>
      </c>
      <c r="I63" s="6">
        <f>SUM(I40:I51)</f>
        <v>162200</v>
      </c>
      <c r="J63" s="6">
        <f>J40+J41+J48+J49+J53+J60</f>
        <v>285729</v>
      </c>
      <c r="K63" s="6">
        <f>K40+K41+K48+K49+K53+K60</f>
        <v>1435616.7876</v>
      </c>
      <c r="L63" s="6">
        <f>SUM(L40:L51)</f>
        <v>169500</v>
      </c>
      <c r="M63" s="6">
        <f>M40+M41+M48+M49+M53+M60</f>
        <v>270683.07</v>
      </c>
      <c r="N63" s="6">
        <f>N40+N41+N48+N49+N53+N60</f>
        <v>1509599.4813899999</v>
      </c>
      <c r="O63" s="6">
        <f>SUM(O40:O51)</f>
        <v>245500</v>
      </c>
      <c r="P63" s="6">
        <f>P40+P41+P48+P49+P53+P60</f>
        <v>418885.1</v>
      </c>
      <c r="Q63" s="6">
        <f>Q40+Q41+Q48+Q49+Q53+Q60</f>
        <v>2336122.2027000003</v>
      </c>
      <c r="R63" s="6">
        <f>R40+R41+R48+R49+R53+R60</f>
        <v>1309931.9300000002</v>
      </c>
      <c r="S63" s="6">
        <f>S40+S41+S48+S49+S53+S60</f>
        <v>6962677.359834</v>
      </c>
      <c r="T63" s="48"/>
      <c r="U63" s="27"/>
      <c r="V63" s="9"/>
      <c r="W63" s="9"/>
    </row>
    <row r="64" spans="1:23" ht="50.25" customHeight="1" hidden="1">
      <c r="A64" s="38"/>
      <c r="B64" s="485" t="s">
        <v>8</v>
      </c>
      <c r="C64" s="485"/>
      <c r="D64" s="485"/>
      <c r="E64" s="63"/>
      <c r="F64" s="437" t="s">
        <v>68</v>
      </c>
      <c r="G64" s="438"/>
      <c r="H64" s="438"/>
      <c r="I64" s="438"/>
      <c r="J64" s="438"/>
      <c r="K64" s="438"/>
      <c r="L64" s="438"/>
      <c r="M64" s="438"/>
      <c r="N64" s="438"/>
      <c r="O64" s="438"/>
      <c r="P64" s="438"/>
      <c r="Q64" s="438"/>
      <c r="R64" s="438"/>
      <c r="S64" s="439"/>
      <c r="U64" s="9"/>
      <c r="V64" s="9"/>
      <c r="W64" s="9"/>
    </row>
    <row r="65" spans="1:23" ht="32.25" customHeight="1" hidden="1">
      <c r="A65" s="35"/>
      <c r="B65" s="35"/>
      <c r="C65" s="35"/>
      <c r="D65" s="3" t="s">
        <v>14</v>
      </c>
      <c r="E65" s="3"/>
      <c r="F65" s="3">
        <v>4.38</v>
      </c>
      <c r="G65" s="3">
        <v>5.0244</v>
      </c>
      <c r="H65" s="3">
        <v>5.577</v>
      </c>
      <c r="I65" s="4"/>
      <c r="J65" s="4"/>
      <c r="K65" s="32"/>
      <c r="L65" s="32"/>
      <c r="M65" s="32"/>
      <c r="N65" s="35"/>
      <c r="O65" s="35"/>
      <c r="P65" s="35"/>
      <c r="Q65" s="40"/>
      <c r="R65" s="40"/>
      <c r="S65" s="35"/>
      <c r="U65" s="9"/>
      <c r="V65" s="9"/>
      <c r="W65" s="9"/>
    </row>
    <row r="66" spans="1:23" ht="33.75" customHeight="1" hidden="1">
      <c r="A66" s="35"/>
      <c r="B66" s="35"/>
      <c r="C66" s="35"/>
      <c r="D66" s="3" t="s">
        <v>65</v>
      </c>
      <c r="E66" s="3"/>
      <c r="F66" s="3"/>
      <c r="G66" s="3"/>
      <c r="H66" s="3"/>
      <c r="I66" s="4"/>
      <c r="J66" s="4"/>
      <c r="K66" s="32"/>
      <c r="L66" s="32"/>
      <c r="M66" s="32"/>
      <c r="N66" s="35"/>
      <c r="O66" s="35"/>
      <c r="P66" s="35"/>
      <c r="Q66" s="448"/>
      <c r="R66" s="448"/>
      <c r="S66" s="448"/>
      <c r="U66" s="9"/>
      <c r="V66" s="9"/>
      <c r="W66" s="9"/>
    </row>
    <row r="67" spans="1:19" ht="47.25" customHeight="1">
      <c r="A67" s="458" t="s">
        <v>128</v>
      </c>
      <c r="B67" s="458"/>
      <c r="C67" s="458"/>
      <c r="D67" s="458"/>
      <c r="E67" s="458"/>
      <c r="F67" s="458"/>
      <c r="G67" s="458"/>
      <c r="H67" s="458"/>
      <c r="I67" s="458"/>
      <c r="J67" s="458"/>
      <c r="K67" s="458"/>
      <c r="L67" s="458"/>
      <c r="M67" s="458"/>
      <c r="N67" s="458"/>
      <c r="O67" s="458"/>
      <c r="P67" s="458"/>
      <c r="Q67" s="458"/>
      <c r="R67" s="458"/>
      <c r="S67" s="458"/>
    </row>
    <row r="68" spans="1:19" ht="27.75" customHeight="1">
      <c r="A68" s="450" t="s">
        <v>15</v>
      </c>
      <c r="B68" s="451" t="s">
        <v>0</v>
      </c>
      <c r="C68" s="452"/>
      <c r="D68" s="453"/>
      <c r="E68" s="495" t="s">
        <v>69</v>
      </c>
      <c r="F68" s="372" t="s">
        <v>1</v>
      </c>
      <c r="G68" s="372"/>
      <c r="H68" s="372"/>
      <c r="I68" s="372" t="s">
        <v>3</v>
      </c>
      <c r="J68" s="372"/>
      <c r="K68" s="372"/>
      <c r="L68" s="372" t="s">
        <v>4</v>
      </c>
      <c r="M68" s="372"/>
      <c r="N68" s="372"/>
      <c r="O68" s="372" t="s">
        <v>6</v>
      </c>
      <c r="P68" s="372"/>
      <c r="Q68" s="372"/>
      <c r="R68" s="372" t="s">
        <v>7</v>
      </c>
      <c r="S68" s="372"/>
    </row>
    <row r="69" spans="1:19" ht="47.25" customHeight="1">
      <c r="A69" s="450"/>
      <c r="B69" s="454"/>
      <c r="C69" s="455"/>
      <c r="D69" s="456"/>
      <c r="E69" s="496"/>
      <c r="F69" s="130"/>
      <c r="G69" s="130"/>
      <c r="H69" s="130" t="s">
        <v>5</v>
      </c>
      <c r="I69" s="130" t="s">
        <v>10</v>
      </c>
      <c r="J69" s="130"/>
      <c r="K69" s="130" t="s">
        <v>5</v>
      </c>
      <c r="L69" s="130" t="s">
        <v>10</v>
      </c>
      <c r="M69" s="130"/>
      <c r="N69" s="130" t="s">
        <v>5</v>
      </c>
      <c r="O69" s="130" t="s">
        <v>10</v>
      </c>
      <c r="P69" s="130"/>
      <c r="Q69" s="130" t="s">
        <v>5</v>
      </c>
      <c r="R69" s="130" t="s">
        <v>10</v>
      </c>
      <c r="S69" s="130" t="s">
        <v>5</v>
      </c>
    </row>
    <row r="70" spans="1:22" s="68" customFormat="1" ht="45" customHeight="1">
      <c r="A70" s="64">
        <v>1</v>
      </c>
      <c r="B70" s="486" t="s">
        <v>71</v>
      </c>
      <c r="C70" s="487"/>
      <c r="D70" s="488"/>
      <c r="E70" s="65" t="s">
        <v>79</v>
      </c>
      <c r="F70" s="69"/>
      <c r="G70" s="66"/>
      <c r="H70" s="66">
        <f>H73+H76+H79+H82+H85+H88</f>
        <v>438433.5732</v>
      </c>
      <c r="I70" s="66"/>
      <c r="J70" s="66"/>
      <c r="K70" s="66">
        <f>K73+K76+K79+K82+K85+K88</f>
        <v>395533.9873</v>
      </c>
      <c r="L70" s="66"/>
      <c r="M70" s="66"/>
      <c r="N70" s="66">
        <f>N73+N76+N79+N82+N85+N88</f>
        <v>233928.8537</v>
      </c>
      <c r="O70" s="66"/>
      <c r="P70" s="66"/>
      <c r="Q70" s="66">
        <f>Q73+Q76+Q79+Q82+Q85+Q88</f>
        <v>576997.1418</v>
      </c>
      <c r="R70" s="66"/>
      <c r="S70" s="66">
        <f>S73+S76+S79+S82+S85+S88</f>
        <v>1644893.556</v>
      </c>
      <c r="T70" s="67"/>
      <c r="V70" s="71"/>
    </row>
    <row r="71" spans="1:22" ht="45" customHeight="1">
      <c r="A71" s="11"/>
      <c r="B71" s="141"/>
      <c r="C71" s="142"/>
      <c r="D71" s="143"/>
      <c r="E71" s="134" t="s">
        <v>70</v>
      </c>
      <c r="F71" s="5"/>
      <c r="G71" s="44">
        <f>G74+G77+G80+G83+G86+G89</f>
        <v>772.7</v>
      </c>
      <c r="H71" s="44">
        <f aca="true" t="shared" si="13" ref="H71:S71">H74+H77+H80+H83+H86+H89</f>
        <v>84896.549</v>
      </c>
      <c r="I71" s="44">
        <f t="shared" si="13"/>
        <v>0</v>
      </c>
      <c r="J71" s="44">
        <f t="shared" si="13"/>
        <v>697.29</v>
      </c>
      <c r="K71" s="44">
        <f t="shared" si="13"/>
        <v>76611.25230000001</v>
      </c>
      <c r="L71" s="44">
        <f t="shared" si="13"/>
        <v>0</v>
      </c>
      <c r="M71" s="44">
        <f t="shared" si="13"/>
        <v>412.65</v>
      </c>
      <c r="N71" s="44">
        <f t="shared" si="13"/>
        <v>45337.855500000005</v>
      </c>
      <c r="O71" s="44">
        <f t="shared" si="13"/>
        <v>0</v>
      </c>
      <c r="P71" s="44">
        <f t="shared" si="13"/>
        <v>1016.98</v>
      </c>
      <c r="Q71" s="44">
        <f t="shared" si="13"/>
        <v>111735.5926</v>
      </c>
      <c r="R71" s="44">
        <f t="shared" si="13"/>
        <v>2899.62</v>
      </c>
      <c r="S71" s="44">
        <f t="shared" si="13"/>
        <v>318581.2494</v>
      </c>
      <c r="V71" s="10"/>
    </row>
    <row r="72" spans="1:22" ht="45" customHeight="1">
      <c r="A72" s="11"/>
      <c r="B72" s="489"/>
      <c r="C72" s="490"/>
      <c r="D72" s="491"/>
      <c r="E72" s="134" t="s">
        <v>2</v>
      </c>
      <c r="F72" s="5"/>
      <c r="G72" s="44">
        <f>G75+G78+G81+G84+G87+G90</f>
        <v>43.51</v>
      </c>
      <c r="H72" s="44">
        <f>H75+H78+H81+H84+H87+H90</f>
        <v>353537.0242</v>
      </c>
      <c r="I72" s="44"/>
      <c r="J72" s="44">
        <f>J75+J78+J81+J84+J87+J90</f>
        <v>39.25</v>
      </c>
      <c r="K72" s="44">
        <f>K75+K78+K81+K84+K87+K90</f>
        <v>318922.735</v>
      </c>
      <c r="L72" s="44"/>
      <c r="M72" s="44">
        <f>M75+M78+M81+M84+M87+M90</f>
        <v>23.21</v>
      </c>
      <c r="N72" s="44">
        <f>N75+N78+N81+N84+N87+N90</f>
        <v>188590.9982</v>
      </c>
      <c r="O72" s="44"/>
      <c r="P72" s="44">
        <f>P75+P78+P81+P84+P87+P90</f>
        <v>57.26</v>
      </c>
      <c r="Q72" s="44">
        <f>Q75+Q78+Q81+Q84+Q87+Q90</f>
        <v>465261.54919999995</v>
      </c>
      <c r="R72" s="109">
        <f>G72+J72+M72+P72</f>
        <v>163.23</v>
      </c>
      <c r="S72" s="44">
        <f>H72+K72+N72+Q72</f>
        <v>1326312.3066</v>
      </c>
      <c r="V72" s="10"/>
    </row>
    <row r="73" spans="1:23" ht="57" customHeight="1">
      <c r="A73" s="11"/>
      <c r="B73" s="411" t="s">
        <v>34</v>
      </c>
      <c r="C73" s="412"/>
      <c r="D73" s="413"/>
      <c r="E73" s="144"/>
      <c r="F73" s="5">
        <v>420</v>
      </c>
      <c r="G73" s="105"/>
      <c r="H73" s="259">
        <f>H74+H75</f>
        <v>94209.9983</v>
      </c>
      <c r="I73" s="259"/>
      <c r="J73" s="259"/>
      <c r="K73" s="259">
        <f>K74+K75</f>
        <v>72757.4586</v>
      </c>
      <c r="L73" s="259"/>
      <c r="M73" s="259"/>
      <c r="N73" s="259">
        <f>N74+N75</f>
        <v>68030.985</v>
      </c>
      <c r="O73" s="259"/>
      <c r="P73" s="259"/>
      <c r="Q73" s="259">
        <f>Q74+Q75</f>
        <v>114171.24740000001</v>
      </c>
      <c r="R73" s="259"/>
      <c r="S73" s="259">
        <f>S74+S75</f>
        <v>349169.68929999997</v>
      </c>
      <c r="U73" s="7">
        <f>37.94*P73</f>
        <v>0</v>
      </c>
      <c r="V73" s="10">
        <f>H73+K73+N73+Q73</f>
        <v>349169.68929999997</v>
      </c>
      <c r="W73" s="7">
        <f>G73+J73+M73+P73</f>
        <v>0</v>
      </c>
    </row>
    <row r="74" spans="1:22" ht="28.5" customHeight="1">
      <c r="A74" s="11"/>
      <c r="B74" s="492"/>
      <c r="C74" s="493"/>
      <c r="D74" s="494"/>
      <c r="E74" s="137" t="s">
        <v>70</v>
      </c>
      <c r="F74" s="5"/>
      <c r="G74" s="105">
        <v>165.99</v>
      </c>
      <c r="H74" s="105">
        <f>G74*H149</f>
        <v>18237.321300000003</v>
      </c>
      <c r="I74" s="105"/>
      <c r="J74" s="105">
        <v>128.26</v>
      </c>
      <c r="K74" s="105">
        <f>J74*H149</f>
        <v>14091.9262</v>
      </c>
      <c r="L74" s="105"/>
      <c r="M74" s="105">
        <v>120</v>
      </c>
      <c r="N74" s="105">
        <f>M74*J149</f>
        <v>13184.400000000001</v>
      </c>
      <c r="O74" s="105"/>
      <c r="P74" s="105">
        <v>201.24</v>
      </c>
      <c r="Q74" s="105">
        <f>P74*J149</f>
        <v>22110.238800000003</v>
      </c>
      <c r="R74" s="105">
        <f>G74+J74+M74+P74</f>
        <v>615.49</v>
      </c>
      <c r="S74" s="105">
        <f>H74+K74+N74+Q74</f>
        <v>67623.88630000001</v>
      </c>
      <c r="V74" s="10"/>
    </row>
    <row r="75" spans="1:22" ht="28.5" customHeight="1">
      <c r="A75" s="11"/>
      <c r="B75" s="492"/>
      <c r="C75" s="493"/>
      <c r="D75" s="494"/>
      <c r="E75" s="137" t="s">
        <v>2</v>
      </c>
      <c r="F75" s="5"/>
      <c r="G75" s="105">
        <v>9.35</v>
      </c>
      <c r="H75" s="105">
        <f>G75*H151</f>
        <v>75972.677</v>
      </c>
      <c r="I75" s="105"/>
      <c r="J75" s="105">
        <v>7.22</v>
      </c>
      <c r="K75" s="105">
        <f>J75*H151</f>
        <v>58665.5324</v>
      </c>
      <c r="L75" s="105"/>
      <c r="M75" s="105">
        <v>6.75</v>
      </c>
      <c r="N75" s="105">
        <f>M75*J151</f>
        <v>54846.585</v>
      </c>
      <c r="O75" s="105"/>
      <c r="P75" s="105">
        <v>11.33</v>
      </c>
      <c r="Q75" s="105">
        <f>P75*J151</f>
        <v>92061.0086</v>
      </c>
      <c r="R75" s="105">
        <f>G75+J75+M75+P75</f>
        <v>34.65</v>
      </c>
      <c r="S75" s="105">
        <f>H75+K75+N75+Q75</f>
        <v>281545.80299999996</v>
      </c>
      <c r="V75" s="10"/>
    </row>
    <row r="76" spans="1:23" ht="57" customHeight="1">
      <c r="A76" s="11"/>
      <c r="B76" s="411" t="s">
        <v>35</v>
      </c>
      <c r="C76" s="412"/>
      <c r="D76" s="413"/>
      <c r="E76" s="255"/>
      <c r="F76" s="5">
        <v>171</v>
      </c>
      <c r="G76" s="105"/>
      <c r="H76" s="259">
        <f>H77+H78</f>
        <v>25388.346100000002</v>
      </c>
      <c r="I76" s="259"/>
      <c r="J76" s="259"/>
      <c r="K76" s="259">
        <f>K77+K78</f>
        <v>45954.6813</v>
      </c>
      <c r="L76" s="259"/>
      <c r="M76" s="259"/>
      <c r="N76" s="259">
        <f>N77+N78</f>
        <v>20167.7055</v>
      </c>
      <c r="O76" s="259"/>
      <c r="P76" s="259"/>
      <c r="Q76" s="259">
        <f>Q77+Q78</f>
        <v>36173.3716</v>
      </c>
      <c r="R76" s="259"/>
      <c r="S76" s="259">
        <f>S77+S78</f>
        <v>127684.10449999999</v>
      </c>
      <c r="T76" s="47" t="s">
        <v>77</v>
      </c>
      <c r="U76" s="7">
        <f>37.94*P76</f>
        <v>0</v>
      </c>
      <c r="V76" s="10">
        <f>H76+K76+N76+Q76</f>
        <v>127684.10449999999</v>
      </c>
      <c r="W76" s="7">
        <f>G76+J76+M76+P76</f>
        <v>0</v>
      </c>
    </row>
    <row r="77" spans="1:22" ht="26.25" customHeight="1">
      <c r="A77" s="11"/>
      <c r="B77" s="492"/>
      <c r="C77" s="493"/>
      <c r="D77" s="494"/>
      <c r="E77" s="256" t="s">
        <v>70</v>
      </c>
      <c r="F77" s="5"/>
      <c r="G77" s="105">
        <v>44.71</v>
      </c>
      <c r="H77" s="105">
        <f>G77*H149</f>
        <v>4912.2877</v>
      </c>
      <c r="I77" s="105"/>
      <c r="J77" s="105">
        <v>81.03</v>
      </c>
      <c r="K77" s="105">
        <f>J77*H149</f>
        <v>8902.7661</v>
      </c>
      <c r="L77" s="105"/>
      <c r="M77" s="105">
        <v>35.65</v>
      </c>
      <c r="N77" s="105">
        <f>M77*J149</f>
        <v>3916.8655</v>
      </c>
      <c r="O77" s="105"/>
      <c r="P77" s="105">
        <v>63.74</v>
      </c>
      <c r="Q77" s="105">
        <f>P77*J149</f>
        <v>7003.1138</v>
      </c>
      <c r="R77" s="105">
        <f>G77+J77+M77+P77</f>
        <v>225.13000000000002</v>
      </c>
      <c r="S77" s="105">
        <f>H77+K77+N77+Q77</f>
        <v>24735.0331</v>
      </c>
      <c r="V77" s="10"/>
    </row>
    <row r="78" spans="1:22" ht="26.25" customHeight="1">
      <c r="A78" s="11"/>
      <c r="B78" s="492"/>
      <c r="C78" s="493"/>
      <c r="D78" s="494"/>
      <c r="E78" s="256" t="s">
        <v>2</v>
      </c>
      <c r="F78" s="5"/>
      <c r="G78" s="105">
        <v>2.52</v>
      </c>
      <c r="H78" s="105">
        <f>G78*H151</f>
        <v>20476.0584</v>
      </c>
      <c r="I78" s="105"/>
      <c r="J78" s="105">
        <v>4.56</v>
      </c>
      <c r="K78" s="105">
        <f>J78*H151</f>
        <v>37051.915199999996</v>
      </c>
      <c r="L78" s="105"/>
      <c r="M78" s="105">
        <v>2</v>
      </c>
      <c r="N78" s="105">
        <f>M78*J151</f>
        <v>16250.84</v>
      </c>
      <c r="O78" s="105"/>
      <c r="P78" s="105">
        <v>3.59</v>
      </c>
      <c r="Q78" s="105">
        <f>P78*J151</f>
        <v>29170.2578</v>
      </c>
      <c r="R78" s="156">
        <f>G78+J78+M78+P78</f>
        <v>12.67</v>
      </c>
      <c r="S78" s="105">
        <f>H78+K78+N78+Q78</f>
        <v>102949.07139999999</v>
      </c>
      <c r="V78" s="10"/>
    </row>
    <row r="79" spans="1:23" ht="51.75" customHeight="1">
      <c r="A79" s="11"/>
      <c r="B79" s="411" t="s">
        <v>36</v>
      </c>
      <c r="C79" s="412"/>
      <c r="D79" s="413"/>
      <c r="E79" s="144"/>
      <c r="F79" s="5">
        <v>213</v>
      </c>
      <c r="G79" s="105"/>
      <c r="H79" s="259">
        <f>H80+H81</f>
        <v>52795.110799999995</v>
      </c>
      <c r="I79" s="259"/>
      <c r="J79" s="259"/>
      <c r="K79" s="259">
        <f>K80+K81</f>
        <v>58444.046</v>
      </c>
      <c r="L79" s="259"/>
      <c r="M79" s="259"/>
      <c r="N79" s="259">
        <f>N80+N81</f>
        <v>64609.122200000005</v>
      </c>
      <c r="O79" s="259"/>
      <c r="P79" s="259"/>
      <c r="Q79" s="259">
        <f>Q80+Q81</f>
        <v>85140.299</v>
      </c>
      <c r="R79" s="259"/>
      <c r="S79" s="259">
        <f>S80+S81</f>
        <v>260988.57800000004</v>
      </c>
      <c r="U79" s="7">
        <f>49.34*P79</f>
        <v>0</v>
      </c>
      <c r="V79" s="10">
        <f>H79+K79+N79+Q79</f>
        <v>260988.578</v>
      </c>
      <c r="W79" s="7">
        <f>G79+J79+M79+P79</f>
        <v>0</v>
      </c>
    </row>
    <row r="80" spans="1:22" ht="27" customHeight="1">
      <c r="A80" s="11"/>
      <c r="B80" s="492"/>
      <c r="C80" s="493"/>
      <c r="D80" s="494"/>
      <c r="E80" s="137" t="s">
        <v>70</v>
      </c>
      <c r="F80" s="5"/>
      <c r="G80" s="105">
        <v>93</v>
      </c>
      <c r="H80" s="105">
        <f>G80*H150</f>
        <v>10217.91</v>
      </c>
      <c r="I80" s="105"/>
      <c r="J80" s="105">
        <v>103</v>
      </c>
      <c r="K80" s="105">
        <f>J80*H150</f>
        <v>11316.61</v>
      </c>
      <c r="L80" s="105"/>
      <c r="M80" s="105">
        <v>114</v>
      </c>
      <c r="N80" s="105">
        <f>M80*J150</f>
        <v>12525.18</v>
      </c>
      <c r="O80" s="105"/>
      <c r="P80" s="105">
        <v>150</v>
      </c>
      <c r="Q80" s="105">
        <f>P80*J150</f>
        <v>16480.5</v>
      </c>
      <c r="R80" s="105">
        <f aca="true" t="shared" si="14" ref="R80:R90">G80+J80+M80+P80</f>
        <v>460</v>
      </c>
      <c r="S80" s="105">
        <f>H80+K80+N80+Q80</f>
        <v>50540.2</v>
      </c>
      <c r="T80" s="47" t="s">
        <v>77</v>
      </c>
      <c r="V80" s="10"/>
    </row>
    <row r="81" spans="1:22" ht="28.5" customHeight="1">
      <c r="A81" s="11"/>
      <c r="B81" s="492"/>
      <c r="C81" s="493"/>
      <c r="D81" s="494"/>
      <c r="E81" s="137" t="s">
        <v>2</v>
      </c>
      <c r="F81" s="5"/>
      <c r="G81" s="105">
        <v>5.24</v>
      </c>
      <c r="H81" s="105">
        <f>G81*H152</f>
        <v>42577.2008</v>
      </c>
      <c r="I81" s="105"/>
      <c r="J81" s="105">
        <v>5.8</v>
      </c>
      <c r="K81" s="105">
        <f>J81*H152</f>
        <v>47127.436</v>
      </c>
      <c r="L81" s="105"/>
      <c r="M81" s="105">
        <v>6.41</v>
      </c>
      <c r="N81" s="105">
        <f>M81*J152</f>
        <v>52083.942200000005</v>
      </c>
      <c r="O81" s="105"/>
      <c r="P81" s="105">
        <v>8.45</v>
      </c>
      <c r="Q81" s="105">
        <f>P81*J152</f>
        <v>68659.799</v>
      </c>
      <c r="R81" s="105">
        <f>G81+J81+M81+P81</f>
        <v>25.9</v>
      </c>
      <c r="S81" s="105">
        <f>H81+K81+N81+Q81</f>
        <v>210448.37800000003</v>
      </c>
      <c r="V81" s="10"/>
    </row>
    <row r="82" spans="1:23" ht="45.75" customHeight="1">
      <c r="A82" s="11"/>
      <c r="B82" s="483" t="s">
        <v>37</v>
      </c>
      <c r="C82" s="483"/>
      <c r="D82" s="483"/>
      <c r="E82" s="140"/>
      <c r="F82" s="5">
        <v>0</v>
      </c>
      <c r="G82" s="105"/>
      <c r="H82" s="259">
        <f>H83+H84</f>
        <v>100973.5684</v>
      </c>
      <c r="I82" s="259"/>
      <c r="J82" s="259"/>
      <c r="K82" s="259">
        <f>K83+K84</f>
        <v>44240.453799999996</v>
      </c>
      <c r="L82" s="259"/>
      <c r="M82" s="259"/>
      <c r="N82" s="259">
        <f>N83+N84</f>
        <v>19255.1322</v>
      </c>
      <c r="O82" s="259"/>
      <c r="P82" s="259"/>
      <c r="Q82" s="259">
        <f>Q83+Q84</f>
        <v>53908.647</v>
      </c>
      <c r="R82" s="259"/>
      <c r="S82" s="259">
        <f>S83+S84</f>
        <v>218377.80140000003</v>
      </c>
      <c r="U82" s="7">
        <f>49.34*P82</f>
        <v>0</v>
      </c>
      <c r="V82" s="10">
        <f>H82+K82+N82+Q82</f>
        <v>218377.8014</v>
      </c>
      <c r="W82" s="7">
        <f>G82+J82+M82+P82</f>
        <v>0</v>
      </c>
    </row>
    <row r="83" spans="1:22" ht="25.5" customHeight="1">
      <c r="A83" s="11"/>
      <c r="B83" s="492"/>
      <c r="C83" s="493"/>
      <c r="D83" s="494"/>
      <c r="E83" s="137" t="s">
        <v>70</v>
      </c>
      <c r="F83" s="5"/>
      <c r="G83" s="105">
        <v>178</v>
      </c>
      <c r="H83" s="105">
        <f>G83*H150</f>
        <v>19556.86</v>
      </c>
      <c r="I83" s="105"/>
      <c r="J83" s="105">
        <v>78</v>
      </c>
      <c r="K83" s="105">
        <f>J83*H150</f>
        <v>8569.86</v>
      </c>
      <c r="L83" s="105"/>
      <c r="M83" s="105">
        <v>34</v>
      </c>
      <c r="N83" s="105">
        <f>M83*J150</f>
        <v>3735.58</v>
      </c>
      <c r="O83" s="105"/>
      <c r="P83" s="105">
        <v>95</v>
      </c>
      <c r="Q83" s="105">
        <f>P83*J150</f>
        <v>10437.65</v>
      </c>
      <c r="R83" s="105">
        <f t="shared" si="14"/>
        <v>385</v>
      </c>
      <c r="S83" s="105">
        <f>H83+K83+N83+Q83</f>
        <v>42299.950000000004</v>
      </c>
      <c r="V83" s="10"/>
    </row>
    <row r="84" spans="1:22" ht="25.5" customHeight="1">
      <c r="A84" s="11"/>
      <c r="B84" s="492"/>
      <c r="C84" s="493"/>
      <c r="D84" s="494"/>
      <c r="E84" s="137" t="s">
        <v>2</v>
      </c>
      <c r="F84" s="5"/>
      <c r="G84" s="105">
        <v>10.02</v>
      </c>
      <c r="H84" s="105">
        <f>G84*H152</f>
        <v>81416.7084</v>
      </c>
      <c r="I84" s="105"/>
      <c r="J84" s="105">
        <v>4.39</v>
      </c>
      <c r="K84" s="105">
        <f>J84*H152</f>
        <v>35670.593799999995</v>
      </c>
      <c r="L84" s="105"/>
      <c r="M84" s="105">
        <v>1.91</v>
      </c>
      <c r="N84" s="105">
        <f>M84*J152</f>
        <v>15519.5522</v>
      </c>
      <c r="O84" s="105"/>
      <c r="P84" s="105">
        <v>5.35</v>
      </c>
      <c r="Q84" s="105">
        <f>P84*J152</f>
        <v>43470.996999999996</v>
      </c>
      <c r="R84" s="156">
        <f t="shared" si="14"/>
        <v>21.67</v>
      </c>
      <c r="S84" s="105">
        <f>H84+K84+N84+Q84</f>
        <v>176077.8514</v>
      </c>
      <c r="V84" s="10"/>
    </row>
    <row r="85" spans="1:23" s="153" customFormat="1" ht="42" customHeight="1">
      <c r="A85" s="148"/>
      <c r="B85" s="533" t="s">
        <v>38</v>
      </c>
      <c r="C85" s="533"/>
      <c r="D85" s="533"/>
      <c r="E85" s="149"/>
      <c r="F85" s="150">
        <v>651</v>
      </c>
      <c r="G85" s="151"/>
      <c r="H85" s="259">
        <f>H86+H87</f>
        <v>152057.74779999998</v>
      </c>
      <c r="I85" s="259"/>
      <c r="J85" s="259"/>
      <c r="K85" s="259">
        <f>K86+K87</f>
        <v>160531.1506</v>
      </c>
      <c r="L85" s="259"/>
      <c r="M85" s="259"/>
      <c r="N85" s="259">
        <f>N86+N87</f>
        <v>56733.1146</v>
      </c>
      <c r="O85" s="259"/>
      <c r="P85" s="259"/>
      <c r="Q85" s="259">
        <f>Q86+Q87</f>
        <v>273997.3798</v>
      </c>
      <c r="R85" s="259"/>
      <c r="S85" s="259">
        <f>S86+S87</f>
        <v>643319.3928</v>
      </c>
      <c r="T85" s="152"/>
      <c r="U85" s="153">
        <f>37.94*P85</f>
        <v>0</v>
      </c>
      <c r="V85" s="154">
        <f>H85+K85+N85+Q85</f>
        <v>643319.3927999999</v>
      </c>
      <c r="W85" s="153">
        <f>G85+J85+M85+P85</f>
        <v>0</v>
      </c>
    </row>
    <row r="86" spans="1:22" ht="25.5" customHeight="1">
      <c r="A86" s="11"/>
      <c r="B86" s="492"/>
      <c r="C86" s="493"/>
      <c r="D86" s="494"/>
      <c r="E86" s="137" t="s">
        <v>70</v>
      </c>
      <c r="F86" s="5"/>
      <c r="G86" s="105">
        <v>268</v>
      </c>
      <c r="H86" s="105">
        <f>G86*H149</f>
        <v>29445.16</v>
      </c>
      <c r="I86" s="105"/>
      <c r="J86" s="105">
        <v>283</v>
      </c>
      <c r="K86" s="105">
        <f>J86*H149</f>
        <v>31093.210000000003</v>
      </c>
      <c r="L86" s="105"/>
      <c r="M86" s="105">
        <v>100</v>
      </c>
      <c r="N86" s="105">
        <f>M86*J149</f>
        <v>10987</v>
      </c>
      <c r="O86" s="105"/>
      <c r="P86" s="105">
        <v>483</v>
      </c>
      <c r="Q86" s="105">
        <f>P86*J149</f>
        <v>53067.21</v>
      </c>
      <c r="R86" s="105">
        <f t="shared" si="14"/>
        <v>1134</v>
      </c>
      <c r="S86" s="105">
        <f>H86+K86+N86+Q86</f>
        <v>124592.57999999999</v>
      </c>
      <c r="T86" s="47" t="s">
        <v>77</v>
      </c>
      <c r="V86" s="10"/>
    </row>
    <row r="87" spans="1:22" ht="25.5" customHeight="1">
      <c r="A87" s="11"/>
      <c r="B87" s="492"/>
      <c r="C87" s="493"/>
      <c r="D87" s="494"/>
      <c r="E87" s="137" t="s">
        <v>2</v>
      </c>
      <c r="F87" s="5"/>
      <c r="G87" s="105">
        <v>15.09</v>
      </c>
      <c r="H87" s="105">
        <f>G87*H151</f>
        <v>122612.5878</v>
      </c>
      <c r="I87" s="105"/>
      <c r="J87" s="105">
        <v>15.93</v>
      </c>
      <c r="K87" s="105">
        <f>J87*H151</f>
        <v>129437.9406</v>
      </c>
      <c r="L87" s="105"/>
      <c r="M87" s="105">
        <v>5.63</v>
      </c>
      <c r="N87" s="105">
        <f>M87*J151</f>
        <v>45746.1146</v>
      </c>
      <c r="O87" s="105"/>
      <c r="P87" s="105">
        <v>27.19</v>
      </c>
      <c r="Q87" s="105">
        <f>P87*J151</f>
        <v>220930.1698</v>
      </c>
      <c r="R87" s="156">
        <f t="shared" si="14"/>
        <v>63.84</v>
      </c>
      <c r="S87" s="105">
        <f>H87+K87+N87+Q87</f>
        <v>518726.8128000001</v>
      </c>
      <c r="V87" s="10"/>
    </row>
    <row r="88" spans="1:23" ht="60" customHeight="1">
      <c r="A88" s="11"/>
      <c r="B88" s="483" t="s">
        <v>39</v>
      </c>
      <c r="C88" s="483"/>
      <c r="D88" s="483"/>
      <c r="E88" s="140"/>
      <c r="F88" s="5">
        <v>15.1</v>
      </c>
      <c r="G88" s="105"/>
      <c r="H88" s="259">
        <f>H89+H90</f>
        <v>13008.801800000001</v>
      </c>
      <c r="I88" s="259"/>
      <c r="J88" s="259"/>
      <c r="K88" s="259">
        <f>K89+K90</f>
        <v>13606.197</v>
      </c>
      <c r="L88" s="259"/>
      <c r="M88" s="259"/>
      <c r="N88" s="259">
        <f>N89+N90</f>
        <v>5132.7942</v>
      </c>
      <c r="O88" s="259"/>
      <c r="P88" s="259"/>
      <c r="Q88" s="259">
        <f>Q89+Q90</f>
        <v>13606.197</v>
      </c>
      <c r="R88" s="259"/>
      <c r="S88" s="259">
        <f>S89+S90</f>
        <v>45353.990000000005</v>
      </c>
      <c r="U88" s="7">
        <f>37.94*P88</f>
        <v>0</v>
      </c>
      <c r="V88" s="10">
        <f>H88+K88+N88+Q88</f>
        <v>45353.990000000005</v>
      </c>
      <c r="W88" s="7">
        <f>G88+J88+M88+P88</f>
        <v>0</v>
      </c>
    </row>
    <row r="89" spans="1:22" ht="32.25" customHeight="1">
      <c r="A89" s="11"/>
      <c r="B89" s="492"/>
      <c r="C89" s="493"/>
      <c r="D89" s="494"/>
      <c r="E89" s="137" t="s">
        <v>70</v>
      </c>
      <c r="F89" s="5"/>
      <c r="G89" s="105">
        <v>23</v>
      </c>
      <c r="H89" s="105">
        <f>G89*H149</f>
        <v>2527.01</v>
      </c>
      <c r="I89" s="105"/>
      <c r="J89" s="105">
        <v>24</v>
      </c>
      <c r="K89" s="105">
        <f>J89*H149</f>
        <v>2636.88</v>
      </c>
      <c r="L89" s="105"/>
      <c r="M89" s="105">
        <v>9</v>
      </c>
      <c r="N89" s="105">
        <f>M89*J149</f>
        <v>988.83</v>
      </c>
      <c r="O89" s="105"/>
      <c r="P89" s="105">
        <v>24</v>
      </c>
      <c r="Q89" s="105">
        <f>P89*J149</f>
        <v>2636.88</v>
      </c>
      <c r="R89" s="105">
        <f t="shared" si="14"/>
        <v>80</v>
      </c>
      <c r="S89" s="105">
        <f>H89+K89+N89+Q89</f>
        <v>8789.6</v>
      </c>
      <c r="T89" s="47" t="s">
        <v>77</v>
      </c>
      <c r="V89" s="10"/>
    </row>
    <row r="90" spans="1:22" ht="33.75" customHeight="1">
      <c r="A90" s="11"/>
      <c r="B90" s="492"/>
      <c r="C90" s="493"/>
      <c r="D90" s="494"/>
      <c r="E90" s="137" t="s">
        <v>2</v>
      </c>
      <c r="F90" s="5"/>
      <c r="G90" s="105">
        <v>1.29</v>
      </c>
      <c r="H90" s="105">
        <f>G90*H151</f>
        <v>10481.7918</v>
      </c>
      <c r="I90" s="105"/>
      <c r="J90" s="105">
        <v>1.35</v>
      </c>
      <c r="K90" s="105">
        <f>J90*H151</f>
        <v>10969.317000000001</v>
      </c>
      <c r="L90" s="105"/>
      <c r="M90" s="105">
        <v>0.51</v>
      </c>
      <c r="N90" s="105">
        <f>M90*J151</f>
        <v>4143.9642</v>
      </c>
      <c r="O90" s="105"/>
      <c r="P90" s="105">
        <v>1.35</v>
      </c>
      <c r="Q90" s="105">
        <f>P90*J151</f>
        <v>10969.317000000001</v>
      </c>
      <c r="R90" s="105">
        <f t="shared" si="14"/>
        <v>4.5</v>
      </c>
      <c r="S90" s="105">
        <f>H90+K90+N90+Q90</f>
        <v>36564.39000000001</v>
      </c>
      <c r="V90" s="10"/>
    </row>
    <row r="91" spans="1:23" s="68" customFormat="1" ht="54.75" customHeight="1">
      <c r="A91" s="64">
        <v>2</v>
      </c>
      <c r="B91" s="486" t="s">
        <v>42</v>
      </c>
      <c r="C91" s="487"/>
      <c r="D91" s="488"/>
      <c r="E91" s="65" t="s">
        <v>79</v>
      </c>
      <c r="F91" s="69"/>
      <c r="G91" s="66"/>
      <c r="H91" s="66">
        <f>H94+H97+H100+H103</f>
        <v>2301.8336</v>
      </c>
      <c r="I91" s="66"/>
      <c r="J91" s="66"/>
      <c r="K91" s="66">
        <f>K94+K97+K100+K103</f>
        <v>2368.8046999999997</v>
      </c>
      <c r="L91" s="66"/>
      <c r="M91" s="66"/>
      <c r="N91" s="66">
        <f>N94+N97+N100+N103</f>
        <v>2584.0011000000004</v>
      </c>
      <c r="O91" s="66"/>
      <c r="P91" s="66"/>
      <c r="Q91" s="66">
        <f>Q94+Q97+Q100+Q103</f>
        <v>2514.8822</v>
      </c>
      <c r="R91" s="66"/>
      <c r="S91" s="66">
        <f>S94+S97+S100+S103</f>
        <v>9769.521600000002</v>
      </c>
      <c r="T91" s="67"/>
      <c r="V91" s="71"/>
      <c r="W91" s="68">
        <f>G91+J91+M91+P91</f>
        <v>0</v>
      </c>
    </row>
    <row r="92" spans="1:22" ht="54.75" customHeight="1">
      <c r="A92" s="11"/>
      <c r="B92" s="489"/>
      <c r="C92" s="490"/>
      <c r="D92" s="491"/>
      <c r="E92" s="134" t="s">
        <v>70</v>
      </c>
      <c r="F92" s="5"/>
      <c r="G92" s="109">
        <f>G95+G98+G101+G104</f>
        <v>5.42</v>
      </c>
      <c r="H92" s="44">
        <f>H95+H98+H101+H104</f>
        <v>595.4954</v>
      </c>
      <c r="I92" s="44"/>
      <c r="J92" s="109">
        <f>J95+J98+J101+J104</f>
        <v>5.29</v>
      </c>
      <c r="K92" s="44">
        <f>K95+K98+K101+K104</f>
        <v>581.2123</v>
      </c>
      <c r="L92" s="44"/>
      <c r="M92" s="109">
        <f>M95+M98+M101+M104</f>
        <v>5.03</v>
      </c>
      <c r="N92" s="44">
        <f>N95+N98+N101+N104</f>
        <v>552.6461</v>
      </c>
      <c r="O92" s="44"/>
      <c r="P92" s="109">
        <f>P95+P98+P101+P104</f>
        <v>5.88</v>
      </c>
      <c r="Q92" s="44">
        <f>Q95+Q98+Q101+Q104</f>
        <v>646.0356</v>
      </c>
      <c r="R92" s="109">
        <f>G92+J92+M92+P92</f>
        <v>21.62</v>
      </c>
      <c r="S92" s="44">
        <f>S95+S98+S101+S104</f>
        <v>2375.3894</v>
      </c>
      <c r="V92" s="10"/>
    </row>
    <row r="93" spans="1:22" ht="54.75" customHeight="1">
      <c r="A93" s="11"/>
      <c r="B93" s="489"/>
      <c r="C93" s="490"/>
      <c r="D93" s="491"/>
      <c r="E93" s="134" t="s">
        <v>2</v>
      </c>
      <c r="F93" s="5"/>
      <c r="G93" s="109">
        <f>G96+G99+G102+G105</f>
        <v>0.21000000000000002</v>
      </c>
      <c r="H93" s="109">
        <f aca="true" t="shared" si="15" ref="H93:S93">H96+H99+H102+H105</f>
        <v>1706.3382000000001</v>
      </c>
      <c r="I93" s="109">
        <f t="shared" si="15"/>
        <v>0</v>
      </c>
      <c r="J93" s="109">
        <f t="shared" si="15"/>
        <v>0.22000000000000003</v>
      </c>
      <c r="K93" s="109">
        <f t="shared" si="15"/>
        <v>1787.5924</v>
      </c>
      <c r="L93" s="109">
        <f t="shared" si="15"/>
        <v>0</v>
      </c>
      <c r="M93" s="109">
        <f t="shared" si="15"/>
        <v>0.25</v>
      </c>
      <c r="N93" s="109">
        <f t="shared" si="15"/>
        <v>2031.355</v>
      </c>
      <c r="O93" s="109">
        <f t="shared" si="15"/>
        <v>0</v>
      </c>
      <c r="P93" s="109">
        <f t="shared" si="15"/>
        <v>0.22999999999999998</v>
      </c>
      <c r="Q93" s="109">
        <f t="shared" si="15"/>
        <v>1868.8465999999999</v>
      </c>
      <c r="R93" s="109">
        <f t="shared" si="15"/>
        <v>0.9099999999999999</v>
      </c>
      <c r="S93" s="109">
        <f t="shared" si="15"/>
        <v>7394.1322</v>
      </c>
      <c r="V93" s="10"/>
    </row>
    <row r="94" spans="1:22" ht="49.5" customHeight="1">
      <c r="A94" s="11"/>
      <c r="B94" s="364" t="s">
        <v>87</v>
      </c>
      <c r="C94" s="531"/>
      <c r="D94" s="532"/>
      <c r="E94" s="137"/>
      <c r="F94" s="5"/>
      <c r="G94" s="155"/>
      <c r="H94" s="259">
        <f>H95+H96</f>
        <v>125.25179999999999</v>
      </c>
      <c r="I94" s="259"/>
      <c r="J94" s="261"/>
      <c r="K94" s="259">
        <f>K95+K96</f>
        <v>109.87</v>
      </c>
      <c r="L94" s="259"/>
      <c r="M94" s="261"/>
      <c r="N94" s="259">
        <f>N95+N96</f>
        <v>54.935</v>
      </c>
      <c r="O94" s="259"/>
      <c r="P94" s="261"/>
      <c r="Q94" s="259">
        <f>Q95+Q96</f>
        <v>131.844</v>
      </c>
      <c r="R94" s="261"/>
      <c r="S94" s="259">
        <f>S95+S96</f>
        <v>421.9008</v>
      </c>
      <c r="V94" s="10"/>
    </row>
    <row r="95" spans="1:22" ht="39.75" customHeight="1">
      <c r="A95" s="11"/>
      <c r="B95" s="492"/>
      <c r="C95" s="493"/>
      <c r="D95" s="494"/>
      <c r="E95" s="137" t="s">
        <v>70</v>
      </c>
      <c r="F95" s="5"/>
      <c r="G95" s="108">
        <v>1.14</v>
      </c>
      <c r="H95" s="105">
        <f>G95*H149</f>
        <v>125.25179999999999</v>
      </c>
      <c r="I95" s="105"/>
      <c r="J95" s="156">
        <v>1</v>
      </c>
      <c r="K95" s="105">
        <f>J95*H149</f>
        <v>109.87</v>
      </c>
      <c r="L95" s="105"/>
      <c r="M95" s="108">
        <v>0.5</v>
      </c>
      <c r="N95" s="105">
        <f>M95*J149</f>
        <v>54.935</v>
      </c>
      <c r="O95" s="105"/>
      <c r="P95" s="108">
        <v>1.2</v>
      </c>
      <c r="Q95" s="105">
        <f>P95*J149</f>
        <v>131.844</v>
      </c>
      <c r="R95" s="108">
        <f>G95+J95+M95+P95</f>
        <v>3.84</v>
      </c>
      <c r="S95" s="105">
        <f>H95+K95+N95+Q95</f>
        <v>421.9008</v>
      </c>
      <c r="V95" s="10"/>
    </row>
    <row r="96" spans="1:22" ht="34.5" customHeight="1">
      <c r="A96" s="11"/>
      <c r="B96" s="492"/>
      <c r="C96" s="493"/>
      <c r="D96" s="494"/>
      <c r="E96" s="137" t="s">
        <v>2</v>
      </c>
      <c r="F96" s="5"/>
      <c r="G96" s="108">
        <v>0</v>
      </c>
      <c r="H96" s="105">
        <f>G96*H151</f>
        <v>0</v>
      </c>
      <c r="I96" s="105"/>
      <c r="J96" s="108">
        <v>0</v>
      </c>
      <c r="K96" s="105">
        <f>J96*H151</f>
        <v>0</v>
      </c>
      <c r="L96" s="105"/>
      <c r="M96" s="108">
        <v>0</v>
      </c>
      <c r="N96" s="105">
        <f>M96*J151</f>
        <v>0</v>
      </c>
      <c r="O96" s="105"/>
      <c r="P96" s="108">
        <v>0</v>
      </c>
      <c r="Q96" s="105">
        <f>P96*J151</f>
        <v>0</v>
      </c>
      <c r="R96" s="108">
        <f>G96+J96+M96+P96</f>
        <v>0</v>
      </c>
      <c r="S96" s="105">
        <f>H96+K96+N96+Q96</f>
        <v>0</v>
      </c>
      <c r="V96" s="10"/>
    </row>
    <row r="97" spans="1:22" ht="36.75" customHeight="1">
      <c r="A97" s="11"/>
      <c r="B97" s="364" t="s">
        <v>88</v>
      </c>
      <c r="C97" s="531"/>
      <c r="D97" s="532"/>
      <c r="E97" s="137"/>
      <c r="F97" s="5"/>
      <c r="G97" s="155"/>
      <c r="H97" s="259">
        <f>H98+H99</f>
        <v>1417.7273</v>
      </c>
      <c r="I97" s="259"/>
      <c r="J97" s="261"/>
      <c r="K97" s="259">
        <f>K98+K99</f>
        <v>1710.9314</v>
      </c>
      <c r="L97" s="259"/>
      <c r="M97" s="261"/>
      <c r="N97" s="259">
        <f>N98+N99</f>
        <v>2009.6290000000001</v>
      </c>
      <c r="O97" s="259"/>
      <c r="P97" s="261"/>
      <c r="Q97" s="259">
        <f>Q98+Q99</f>
        <v>1811.9622</v>
      </c>
      <c r="R97" s="261"/>
      <c r="S97" s="259">
        <f>S98+S99</f>
        <v>6950.249900000001</v>
      </c>
      <c r="V97" s="10"/>
    </row>
    <row r="98" spans="1:22" ht="33" customHeight="1">
      <c r="A98" s="11"/>
      <c r="B98" s="492"/>
      <c r="C98" s="493"/>
      <c r="D98" s="494"/>
      <c r="E98" s="137" t="s">
        <v>70</v>
      </c>
      <c r="F98" s="5"/>
      <c r="G98" s="160">
        <v>2.55</v>
      </c>
      <c r="H98" s="105">
        <f>G98*H150</f>
        <v>280.1685</v>
      </c>
      <c r="I98" s="105"/>
      <c r="J98" s="108">
        <v>3</v>
      </c>
      <c r="K98" s="105">
        <f>J98*H150</f>
        <v>329.61</v>
      </c>
      <c r="L98" s="105"/>
      <c r="M98" s="160">
        <v>3.5</v>
      </c>
      <c r="N98" s="105">
        <f>M98*J150</f>
        <v>384.545</v>
      </c>
      <c r="O98" s="105"/>
      <c r="P98" s="108">
        <v>3.18</v>
      </c>
      <c r="Q98" s="105">
        <f>P98*J150</f>
        <v>349.38660000000004</v>
      </c>
      <c r="R98" s="108">
        <f>G98+J98+M98+P98</f>
        <v>12.23</v>
      </c>
      <c r="S98" s="105">
        <f>H98+K98+N98+Q98</f>
        <v>1343.7101</v>
      </c>
      <c r="V98" s="10"/>
    </row>
    <row r="99" spans="1:22" ht="36.75" customHeight="1">
      <c r="A99" s="11"/>
      <c r="B99" s="492"/>
      <c r="C99" s="493"/>
      <c r="D99" s="494"/>
      <c r="E99" s="137" t="s">
        <v>2</v>
      </c>
      <c r="F99" s="5"/>
      <c r="G99" s="160">
        <v>0.14</v>
      </c>
      <c r="H99" s="105">
        <f>G99*H152</f>
        <v>1137.5588</v>
      </c>
      <c r="I99" s="105"/>
      <c r="J99" s="160">
        <v>0.17</v>
      </c>
      <c r="K99" s="105">
        <f>J99*H152</f>
        <v>1381.3214</v>
      </c>
      <c r="L99" s="105"/>
      <c r="M99" s="160">
        <v>0.2</v>
      </c>
      <c r="N99" s="105">
        <f>M99*J152</f>
        <v>1625.084</v>
      </c>
      <c r="O99" s="105"/>
      <c r="P99" s="160">
        <v>0.18</v>
      </c>
      <c r="Q99" s="105">
        <f>P99*J152</f>
        <v>1462.5756</v>
      </c>
      <c r="R99" s="160">
        <f>G99+J99+M99+P99</f>
        <v>0.69</v>
      </c>
      <c r="S99" s="105">
        <f>H99+K99+N99+Q99</f>
        <v>5606.5398000000005</v>
      </c>
      <c r="V99" s="10"/>
    </row>
    <row r="100" spans="1:22" ht="36.75" customHeight="1">
      <c r="A100" s="11"/>
      <c r="B100" s="411" t="s">
        <v>95</v>
      </c>
      <c r="C100" s="531"/>
      <c r="D100" s="532"/>
      <c r="E100" s="137"/>
      <c r="F100" s="5"/>
      <c r="G100" s="108"/>
      <c r="H100" s="259">
        <f>H101+H102</f>
        <v>700.6234</v>
      </c>
      <c r="I100" s="259"/>
      <c r="J100" s="262"/>
      <c r="K100" s="259">
        <f>K101+K102</f>
        <v>507.3514</v>
      </c>
      <c r="L100" s="259"/>
      <c r="M100" s="262"/>
      <c r="N100" s="259">
        <f>N101+N102</f>
        <v>505.154</v>
      </c>
      <c r="O100" s="259"/>
      <c r="P100" s="262"/>
      <c r="Q100" s="259">
        <f>Q101+Q102</f>
        <v>511.74620000000004</v>
      </c>
      <c r="R100" s="262"/>
      <c r="S100" s="259">
        <f>S101+S102</f>
        <v>2224.875</v>
      </c>
      <c r="V100" s="10"/>
    </row>
    <row r="101" spans="1:22" ht="36.75" customHeight="1">
      <c r="A101" s="11"/>
      <c r="B101" s="135"/>
      <c r="C101" s="136"/>
      <c r="D101" s="137"/>
      <c r="E101" s="137" t="s">
        <v>70</v>
      </c>
      <c r="F101" s="5"/>
      <c r="G101" s="108">
        <v>1.2</v>
      </c>
      <c r="H101" s="105">
        <f>G101*H149</f>
        <v>131.844</v>
      </c>
      <c r="I101" s="105"/>
      <c r="J101" s="108">
        <v>0.92</v>
      </c>
      <c r="K101" s="105">
        <f>J101*H149</f>
        <v>101.08040000000001</v>
      </c>
      <c r="L101" s="105"/>
      <c r="M101" s="108">
        <v>0.9</v>
      </c>
      <c r="N101" s="105">
        <f>M101*J149</f>
        <v>98.88300000000001</v>
      </c>
      <c r="O101" s="105"/>
      <c r="P101" s="108">
        <v>0.96</v>
      </c>
      <c r="Q101" s="105">
        <f>P101*J149</f>
        <v>105.4752</v>
      </c>
      <c r="R101" s="108">
        <f>G101+J101+M101+P101</f>
        <v>3.98</v>
      </c>
      <c r="S101" s="105">
        <f>H101+K101+N101+Q101</f>
        <v>437.2826</v>
      </c>
      <c r="V101" s="10"/>
    </row>
    <row r="102" spans="1:22" ht="36.75" customHeight="1">
      <c r="A102" s="11"/>
      <c r="B102" s="135"/>
      <c r="C102" s="136"/>
      <c r="D102" s="137"/>
      <c r="E102" s="137" t="s">
        <v>2</v>
      </c>
      <c r="F102" s="5"/>
      <c r="G102" s="108">
        <v>0.07</v>
      </c>
      <c r="H102" s="105">
        <f>G102*H151</f>
        <v>568.7794</v>
      </c>
      <c r="I102" s="105"/>
      <c r="J102" s="108">
        <v>0.05</v>
      </c>
      <c r="K102" s="105">
        <f>J102*H151</f>
        <v>406.271</v>
      </c>
      <c r="L102" s="105"/>
      <c r="M102" s="108">
        <v>0.05</v>
      </c>
      <c r="N102" s="105">
        <f>M102*J151</f>
        <v>406.271</v>
      </c>
      <c r="O102" s="105"/>
      <c r="P102" s="108">
        <v>0.05</v>
      </c>
      <c r="Q102" s="105">
        <f>P102*J151</f>
        <v>406.271</v>
      </c>
      <c r="R102" s="108">
        <f>G102+J102+M102+P102</f>
        <v>0.22000000000000003</v>
      </c>
      <c r="S102" s="105">
        <f>H102+K102+N102+Q102</f>
        <v>1787.5924</v>
      </c>
      <c r="V102" s="10"/>
    </row>
    <row r="103" spans="1:22" ht="36.75" customHeight="1">
      <c r="A103" s="11"/>
      <c r="B103" s="411" t="s">
        <v>94</v>
      </c>
      <c r="C103" s="531"/>
      <c r="D103" s="532"/>
      <c r="E103" s="137"/>
      <c r="F103" s="5"/>
      <c r="G103" s="108"/>
      <c r="H103" s="259">
        <f>H104+H105</f>
        <v>58.231100000000005</v>
      </c>
      <c r="I103" s="259"/>
      <c r="J103" s="262"/>
      <c r="K103" s="259">
        <f>K104+K105</f>
        <v>40.6519</v>
      </c>
      <c r="L103" s="259"/>
      <c r="M103" s="262"/>
      <c r="N103" s="259">
        <f>N104+N105</f>
        <v>14.283100000000001</v>
      </c>
      <c r="O103" s="259"/>
      <c r="P103" s="262"/>
      <c r="Q103" s="259">
        <f>Q104+Q105</f>
        <v>59.329800000000006</v>
      </c>
      <c r="R103" s="262"/>
      <c r="S103" s="259">
        <f>S104+S105</f>
        <v>172.4959</v>
      </c>
      <c r="V103" s="10"/>
    </row>
    <row r="104" spans="1:22" ht="36.75" customHeight="1">
      <c r="A104" s="11"/>
      <c r="B104" s="135"/>
      <c r="C104" s="136"/>
      <c r="D104" s="137"/>
      <c r="E104" s="137" t="s">
        <v>70</v>
      </c>
      <c r="F104" s="5"/>
      <c r="G104" s="108">
        <v>0.53</v>
      </c>
      <c r="H104" s="105">
        <f>G104*H149</f>
        <v>58.231100000000005</v>
      </c>
      <c r="I104" s="105"/>
      <c r="J104" s="108">
        <v>0.37</v>
      </c>
      <c r="K104" s="105">
        <f>J104*H149</f>
        <v>40.6519</v>
      </c>
      <c r="L104" s="105"/>
      <c r="M104" s="108">
        <v>0.13</v>
      </c>
      <c r="N104" s="105">
        <f>M104*J149</f>
        <v>14.283100000000001</v>
      </c>
      <c r="O104" s="105"/>
      <c r="P104" s="108">
        <v>0.54</v>
      </c>
      <c r="Q104" s="105">
        <f>P104*J149</f>
        <v>59.329800000000006</v>
      </c>
      <c r="R104" s="108">
        <f>G104+J104+M104+P104</f>
        <v>1.57</v>
      </c>
      <c r="S104" s="105">
        <f>H104+K104+N104+Q104</f>
        <v>172.4959</v>
      </c>
      <c r="V104" s="10"/>
    </row>
    <row r="105" spans="1:22" ht="36.75" customHeight="1">
      <c r="A105" s="11"/>
      <c r="B105" s="135"/>
      <c r="C105" s="136"/>
      <c r="D105" s="137"/>
      <c r="E105" s="137" t="s">
        <v>2</v>
      </c>
      <c r="F105" s="5"/>
      <c r="G105" s="108"/>
      <c r="H105" s="105">
        <f>G105*H151</f>
        <v>0</v>
      </c>
      <c r="I105" s="105"/>
      <c r="J105" s="108"/>
      <c r="K105" s="105">
        <f>J105*H151</f>
        <v>0</v>
      </c>
      <c r="L105" s="105"/>
      <c r="M105" s="108"/>
      <c r="N105" s="105">
        <f>M105*J151</f>
        <v>0</v>
      </c>
      <c r="O105" s="105"/>
      <c r="P105" s="108"/>
      <c r="Q105" s="105">
        <f>P105*J151</f>
        <v>0</v>
      </c>
      <c r="R105" s="108">
        <f>G105+J105+M105+P105</f>
        <v>0</v>
      </c>
      <c r="S105" s="105">
        <f>H105+K105+N105+Q105</f>
        <v>0</v>
      </c>
      <c r="V105" s="10"/>
    </row>
    <row r="106" spans="1:22" s="68" customFormat="1" ht="57.75" customHeight="1">
      <c r="A106" s="64">
        <v>3</v>
      </c>
      <c r="B106" s="486" t="s">
        <v>47</v>
      </c>
      <c r="C106" s="487"/>
      <c r="D106" s="488"/>
      <c r="E106" s="65" t="s">
        <v>79</v>
      </c>
      <c r="F106" s="69"/>
      <c r="G106" s="66"/>
      <c r="H106" s="66">
        <f>H107+H108</f>
        <v>23228.2448</v>
      </c>
      <c r="I106" s="66"/>
      <c r="J106" s="66"/>
      <c r="K106" s="66">
        <f>K107+K108</f>
        <v>24851.78912</v>
      </c>
      <c r="L106" s="66"/>
      <c r="M106" s="66"/>
      <c r="N106" s="66">
        <f>N107+N108</f>
        <v>15415.961800000001</v>
      </c>
      <c r="O106" s="66"/>
      <c r="P106" s="66"/>
      <c r="Q106" s="66">
        <f>Q107+Q108</f>
        <v>23790.5312</v>
      </c>
      <c r="R106" s="66"/>
      <c r="S106" s="66">
        <f>S107+S108</f>
        <v>87286.52691999999</v>
      </c>
      <c r="T106" s="67"/>
      <c r="V106" s="71"/>
    </row>
    <row r="107" spans="1:22" ht="38.25" customHeight="1">
      <c r="A107" s="11"/>
      <c r="B107" s="489"/>
      <c r="C107" s="490"/>
      <c r="D107" s="491"/>
      <c r="E107" s="134" t="s">
        <v>70</v>
      </c>
      <c r="F107" s="5"/>
      <c r="G107" s="44">
        <f>G110+G113+G116+G119+G122</f>
        <v>40.58</v>
      </c>
      <c r="H107" s="44">
        <f aca="true" t="shared" si="16" ref="H107:S107">H110+H113+H116+H119+H122</f>
        <v>4458.524600000001</v>
      </c>
      <c r="I107" s="44">
        <f t="shared" si="16"/>
        <v>0</v>
      </c>
      <c r="J107" s="44">
        <f t="shared" si="16"/>
        <v>43.82</v>
      </c>
      <c r="K107" s="44">
        <f t="shared" si="16"/>
        <v>4814.5034</v>
      </c>
      <c r="L107" s="44">
        <f t="shared" si="16"/>
        <v>0</v>
      </c>
      <c r="M107" s="44">
        <f t="shared" si="16"/>
        <v>27.16</v>
      </c>
      <c r="N107" s="44">
        <f t="shared" si="16"/>
        <v>2984.0692</v>
      </c>
      <c r="O107" s="44">
        <f t="shared" si="16"/>
        <v>0</v>
      </c>
      <c r="P107" s="44">
        <f t="shared" si="16"/>
        <v>42</v>
      </c>
      <c r="Q107" s="44">
        <f t="shared" si="16"/>
        <v>4614.54</v>
      </c>
      <c r="R107" s="44">
        <f t="shared" si="16"/>
        <v>153.56</v>
      </c>
      <c r="S107" s="44">
        <f t="shared" si="16"/>
        <v>16871.6372</v>
      </c>
      <c r="V107" s="10"/>
    </row>
    <row r="108" spans="1:22" ht="38.25" customHeight="1">
      <c r="A108" s="11"/>
      <c r="B108" s="489"/>
      <c r="C108" s="490"/>
      <c r="D108" s="491"/>
      <c r="E108" s="134" t="s">
        <v>2</v>
      </c>
      <c r="F108" s="5"/>
      <c r="G108" s="109">
        <f>G111+G114+G117+G120+G123</f>
        <v>2.3099999999999996</v>
      </c>
      <c r="H108" s="159">
        <f aca="true" t="shared" si="17" ref="H108:S108">H111+H114+H117+H120+H123</f>
        <v>18769.7202</v>
      </c>
      <c r="I108" s="159">
        <f t="shared" si="17"/>
        <v>0</v>
      </c>
      <c r="J108" s="159">
        <f t="shared" si="17"/>
        <v>2.466</v>
      </c>
      <c r="K108" s="159">
        <f t="shared" si="17"/>
        <v>20037.285720000003</v>
      </c>
      <c r="L108" s="159">
        <f t="shared" si="17"/>
        <v>0</v>
      </c>
      <c r="M108" s="159">
        <f t="shared" si="17"/>
        <v>1.53</v>
      </c>
      <c r="N108" s="159">
        <f t="shared" si="17"/>
        <v>12431.892600000001</v>
      </c>
      <c r="O108" s="159">
        <f t="shared" si="17"/>
        <v>0</v>
      </c>
      <c r="P108" s="159">
        <f t="shared" si="17"/>
        <v>2.36</v>
      </c>
      <c r="Q108" s="159">
        <f t="shared" si="17"/>
        <v>19175.9912</v>
      </c>
      <c r="R108" s="159">
        <f t="shared" si="17"/>
        <v>8.666</v>
      </c>
      <c r="S108" s="159">
        <f t="shared" si="17"/>
        <v>70414.88971999999</v>
      </c>
      <c r="V108" s="10"/>
    </row>
    <row r="109" spans="1:22" ht="35.25" customHeight="1">
      <c r="A109" s="11"/>
      <c r="B109" s="411" t="s">
        <v>89</v>
      </c>
      <c r="C109" s="412"/>
      <c r="D109" s="413"/>
      <c r="E109" s="144"/>
      <c r="F109" s="5"/>
      <c r="G109" s="105"/>
      <c r="H109" s="259">
        <f>H110+H111</f>
        <v>1423.2208</v>
      </c>
      <c r="I109" s="259"/>
      <c r="J109" s="259"/>
      <c r="K109" s="259">
        <f>K110+K111</f>
        <v>1471.97332</v>
      </c>
      <c r="L109" s="259"/>
      <c r="M109" s="259"/>
      <c r="N109" s="259">
        <f>N110+N111</f>
        <v>1515.462</v>
      </c>
      <c r="O109" s="259"/>
      <c r="P109" s="259"/>
      <c r="Q109" s="259">
        <f>Q110+Q111</f>
        <v>1401.2468</v>
      </c>
      <c r="R109" s="259"/>
      <c r="S109" s="259">
        <f aca="true" t="shared" si="18" ref="S109:S114">H109+K109+N109+Q109</f>
        <v>5811.9029199999995</v>
      </c>
      <c r="V109" s="10"/>
    </row>
    <row r="110" spans="1:22" ht="28.5" customHeight="1">
      <c r="A110" s="11"/>
      <c r="B110" s="492"/>
      <c r="C110" s="493"/>
      <c r="D110" s="494"/>
      <c r="E110" s="137" t="s">
        <v>70</v>
      </c>
      <c r="F110" s="5"/>
      <c r="G110" s="105">
        <v>2.6</v>
      </c>
      <c r="H110" s="105">
        <f>G110*H149</f>
        <v>285.66200000000003</v>
      </c>
      <c r="I110" s="105"/>
      <c r="J110" s="156">
        <v>2.6</v>
      </c>
      <c r="K110" s="105">
        <f>J110*H149</f>
        <v>285.66200000000003</v>
      </c>
      <c r="L110" s="105"/>
      <c r="M110" s="105">
        <v>2.7</v>
      </c>
      <c r="N110" s="105">
        <f>M110*J149</f>
        <v>296.64900000000006</v>
      </c>
      <c r="O110" s="105"/>
      <c r="P110" s="105">
        <v>2.4</v>
      </c>
      <c r="Q110" s="105">
        <f>P110*J149</f>
        <v>263.688</v>
      </c>
      <c r="R110" s="155">
        <f>G110+J110+M110+P110</f>
        <v>10.3</v>
      </c>
      <c r="S110" s="105">
        <f t="shared" si="18"/>
        <v>1131.661</v>
      </c>
      <c r="V110" s="10"/>
    </row>
    <row r="111" spans="1:22" ht="25.5" customHeight="1">
      <c r="A111" s="11"/>
      <c r="B111" s="492"/>
      <c r="C111" s="493"/>
      <c r="D111" s="494"/>
      <c r="E111" s="137" t="s">
        <v>2</v>
      </c>
      <c r="F111" s="5"/>
      <c r="G111" s="156">
        <v>0.14</v>
      </c>
      <c r="H111" s="105">
        <f>G111*H151</f>
        <v>1137.5588</v>
      </c>
      <c r="I111" s="105"/>
      <c r="J111" s="155">
        <v>0.146</v>
      </c>
      <c r="K111" s="105">
        <f>J111*H151</f>
        <v>1186.31132</v>
      </c>
      <c r="L111" s="105"/>
      <c r="M111" s="156">
        <v>0.15</v>
      </c>
      <c r="N111" s="105">
        <f>M111*J151</f>
        <v>1218.8129999999999</v>
      </c>
      <c r="O111" s="105"/>
      <c r="P111" s="155">
        <v>0.14</v>
      </c>
      <c r="Q111" s="105">
        <f>P111*J151</f>
        <v>1137.5588</v>
      </c>
      <c r="R111" s="155">
        <f>G111+J111+M111+P111</f>
        <v>0.5760000000000001</v>
      </c>
      <c r="S111" s="105">
        <f t="shared" si="18"/>
        <v>4680.2419199999995</v>
      </c>
      <c r="V111" s="10"/>
    </row>
    <row r="112" spans="1:22" ht="50.25" customHeight="1">
      <c r="A112" s="11"/>
      <c r="B112" s="411" t="s">
        <v>116</v>
      </c>
      <c r="C112" s="412"/>
      <c r="D112" s="413"/>
      <c r="E112" s="144"/>
      <c r="F112" s="5"/>
      <c r="G112" s="105"/>
      <c r="H112" s="259">
        <f>H113+H114</f>
        <v>9586.938999999998</v>
      </c>
      <c r="I112" s="259"/>
      <c r="J112" s="259"/>
      <c r="K112" s="259">
        <f>K113+K114</f>
        <v>11297.8704</v>
      </c>
      <c r="L112" s="259"/>
      <c r="M112" s="259"/>
      <c r="N112" s="259">
        <f>N113+N114</f>
        <v>7957.2618</v>
      </c>
      <c r="O112" s="259"/>
      <c r="P112" s="259"/>
      <c r="Q112" s="259">
        <f>Q113+Q114</f>
        <v>10184.3342</v>
      </c>
      <c r="R112" s="259"/>
      <c r="S112" s="259">
        <f t="shared" si="18"/>
        <v>39026.405399999996</v>
      </c>
      <c r="V112" s="10"/>
    </row>
    <row r="113" spans="1:22" ht="25.5" customHeight="1">
      <c r="A113" s="11"/>
      <c r="B113" s="492"/>
      <c r="C113" s="493"/>
      <c r="D113" s="494"/>
      <c r="E113" s="137" t="s">
        <v>70</v>
      </c>
      <c r="F113" s="5"/>
      <c r="G113" s="105">
        <v>17</v>
      </c>
      <c r="H113" s="151">
        <f>G113*H149</f>
        <v>1867.79</v>
      </c>
      <c r="I113" s="105"/>
      <c r="J113" s="156">
        <v>20</v>
      </c>
      <c r="K113" s="151">
        <f>J113*H149</f>
        <v>2197.4</v>
      </c>
      <c r="L113" s="105"/>
      <c r="M113" s="105">
        <v>14</v>
      </c>
      <c r="N113" s="105">
        <f>M113*J149</f>
        <v>1538.18</v>
      </c>
      <c r="O113" s="105"/>
      <c r="P113" s="105">
        <v>18</v>
      </c>
      <c r="Q113" s="105">
        <f>P113*J149</f>
        <v>1977.66</v>
      </c>
      <c r="R113" s="105">
        <f>G113+J113+M113+P113</f>
        <v>69</v>
      </c>
      <c r="S113" s="105">
        <f t="shared" si="18"/>
        <v>7581.03</v>
      </c>
      <c r="V113" s="10"/>
    </row>
    <row r="114" spans="1:22" ht="24" customHeight="1">
      <c r="A114" s="11"/>
      <c r="B114" s="492"/>
      <c r="C114" s="493"/>
      <c r="D114" s="494"/>
      <c r="E114" s="137" t="s">
        <v>2</v>
      </c>
      <c r="F114" s="5"/>
      <c r="G114" s="105">
        <v>0.95</v>
      </c>
      <c r="H114" s="105">
        <f>G114*H151</f>
        <v>7719.148999999999</v>
      </c>
      <c r="I114" s="105"/>
      <c r="J114" s="156">
        <v>1.12</v>
      </c>
      <c r="K114" s="105">
        <f>J114*H151</f>
        <v>9100.4704</v>
      </c>
      <c r="L114" s="105"/>
      <c r="M114" s="156">
        <v>0.79</v>
      </c>
      <c r="N114" s="105">
        <f>M114*J151</f>
        <v>6419.0818</v>
      </c>
      <c r="O114" s="105"/>
      <c r="P114" s="156">
        <v>1.01</v>
      </c>
      <c r="Q114" s="105">
        <f>P114*J152</f>
        <v>8206.6742</v>
      </c>
      <c r="R114" s="156">
        <f>G114+J114+M114+P114</f>
        <v>3.87</v>
      </c>
      <c r="S114" s="105">
        <f t="shared" si="18"/>
        <v>31445.375399999997</v>
      </c>
      <c r="V114" s="10"/>
    </row>
    <row r="115" spans="1:22" ht="48" customHeight="1">
      <c r="A115" s="11"/>
      <c r="B115" s="411" t="s">
        <v>117</v>
      </c>
      <c r="C115" s="412"/>
      <c r="D115" s="413"/>
      <c r="E115" s="144"/>
      <c r="F115" s="5"/>
      <c r="G115" s="105"/>
      <c r="H115" s="259">
        <f>H116+H117</f>
        <v>9070.798</v>
      </c>
      <c r="I115" s="259"/>
      <c r="J115" s="259"/>
      <c r="K115" s="259">
        <f>K116+K117</f>
        <v>8554.657</v>
      </c>
      <c r="L115" s="259"/>
      <c r="M115" s="259"/>
      <c r="N115" s="259">
        <f>N116+N117</f>
        <v>5051.54</v>
      </c>
      <c r="O115" s="259"/>
      <c r="P115" s="259"/>
      <c r="Q115" s="259">
        <f>Q116+Q117</f>
        <v>6762.4714</v>
      </c>
      <c r="R115" s="259"/>
      <c r="S115" s="259">
        <f>S116+S117</f>
        <v>29439.466399999998</v>
      </c>
      <c r="V115" s="10"/>
    </row>
    <row r="116" spans="1:22" ht="24" customHeight="1">
      <c r="A116" s="11"/>
      <c r="B116" s="492"/>
      <c r="C116" s="493"/>
      <c r="D116" s="494"/>
      <c r="E116" s="137" t="s">
        <v>70</v>
      </c>
      <c r="F116" s="5"/>
      <c r="G116" s="105">
        <v>16</v>
      </c>
      <c r="H116" s="105">
        <f>G116*H149</f>
        <v>1757.92</v>
      </c>
      <c r="I116" s="105"/>
      <c r="J116" s="105">
        <v>15</v>
      </c>
      <c r="K116" s="105">
        <f>J116*H149</f>
        <v>1648.0500000000002</v>
      </c>
      <c r="L116" s="105"/>
      <c r="M116" s="105">
        <v>9</v>
      </c>
      <c r="N116" s="105">
        <f>M116*J149</f>
        <v>988.83</v>
      </c>
      <c r="O116" s="105"/>
      <c r="P116" s="105">
        <v>12</v>
      </c>
      <c r="Q116" s="105">
        <f>P116*J149</f>
        <v>1318.44</v>
      </c>
      <c r="R116" s="105">
        <f>G116+J116+M116+P116</f>
        <v>52</v>
      </c>
      <c r="S116" s="105">
        <f>H116+K116+N116+Q116</f>
        <v>5713.24</v>
      </c>
      <c r="V116" s="10"/>
    </row>
    <row r="117" spans="1:22" ht="25.5" customHeight="1">
      <c r="A117" s="11"/>
      <c r="B117" s="492"/>
      <c r="C117" s="493"/>
      <c r="D117" s="494"/>
      <c r="E117" s="137" t="s">
        <v>2</v>
      </c>
      <c r="F117" s="5"/>
      <c r="G117" s="105">
        <v>0.9</v>
      </c>
      <c r="H117" s="105">
        <f>G117*H151</f>
        <v>7312.878000000001</v>
      </c>
      <c r="I117" s="105"/>
      <c r="J117" s="105">
        <v>0.85</v>
      </c>
      <c r="K117" s="105">
        <f>J117*H151</f>
        <v>6906.607</v>
      </c>
      <c r="L117" s="105"/>
      <c r="M117" s="105">
        <v>0.5</v>
      </c>
      <c r="N117" s="105">
        <f>M117*J151</f>
        <v>4062.71</v>
      </c>
      <c r="O117" s="105"/>
      <c r="P117" s="105">
        <v>0.67</v>
      </c>
      <c r="Q117" s="105">
        <f>P117*J151</f>
        <v>5444.031400000001</v>
      </c>
      <c r="R117" s="156">
        <f>G117+J117+M117+P117</f>
        <v>2.92</v>
      </c>
      <c r="S117" s="105">
        <f>H117+K117+N117+Q117</f>
        <v>23726.2264</v>
      </c>
      <c r="V117" s="10"/>
    </row>
    <row r="118" spans="1:22" ht="54" customHeight="1">
      <c r="A118" s="11"/>
      <c r="B118" s="411" t="s">
        <v>115</v>
      </c>
      <c r="C118" s="412"/>
      <c r="D118" s="413"/>
      <c r="E118" s="140"/>
      <c r="F118" s="5"/>
      <c r="G118" s="105"/>
      <c r="H118" s="259">
        <f>H119+H120</f>
        <v>2932.0409999999997</v>
      </c>
      <c r="I118" s="259"/>
      <c r="J118" s="259"/>
      <c r="K118" s="259">
        <f>K119+K120</f>
        <v>3123.1652000000004</v>
      </c>
      <c r="L118" s="259"/>
      <c r="M118" s="259"/>
      <c r="N118" s="259">
        <f>N119+N120</f>
        <v>597.3951999999999</v>
      </c>
      <c r="O118" s="259"/>
      <c r="P118" s="259"/>
      <c r="Q118" s="259">
        <f>Q119+Q120</f>
        <v>3421.8628</v>
      </c>
      <c r="R118" s="259"/>
      <c r="S118" s="259">
        <f>S119+S120</f>
        <v>10074.4642</v>
      </c>
      <c r="V118" s="10"/>
    </row>
    <row r="119" spans="1:22" ht="25.5" customHeight="1">
      <c r="A119" s="11"/>
      <c r="B119" s="492"/>
      <c r="C119" s="493"/>
      <c r="D119" s="494"/>
      <c r="E119" s="137" t="s">
        <v>70</v>
      </c>
      <c r="F119" s="5"/>
      <c r="G119" s="105">
        <v>4.5</v>
      </c>
      <c r="H119" s="105">
        <f>G119*H149</f>
        <v>494.415</v>
      </c>
      <c r="I119" s="105"/>
      <c r="J119" s="156">
        <v>5.5</v>
      </c>
      <c r="K119" s="105">
        <f>J119*H149</f>
        <v>604.2850000000001</v>
      </c>
      <c r="L119" s="105"/>
      <c r="M119" s="105">
        <v>1</v>
      </c>
      <c r="N119" s="105">
        <f>M119*J149</f>
        <v>109.87</v>
      </c>
      <c r="O119" s="105"/>
      <c r="P119" s="105">
        <v>6</v>
      </c>
      <c r="Q119" s="105">
        <f>P119*J149</f>
        <v>659.22</v>
      </c>
      <c r="R119" s="105">
        <f>G119+J119+M119+P119</f>
        <v>17</v>
      </c>
      <c r="S119" s="105">
        <f>H119+K119+N119+Q119</f>
        <v>1867.7900000000002</v>
      </c>
      <c r="T119" s="47" t="s">
        <v>78</v>
      </c>
      <c r="V119" s="10"/>
    </row>
    <row r="120" spans="1:22" ht="25.5" customHeight="1">
      <c r="A120" s="11"/>
      <c r="B120" s="492"/>
      <c r="C120" s="493"/>
      <c r="D120" s="494"/>
      <c r="E120" s="137" t="s">
        <v>2</v>
      </c>
      <c r="F120" s="5"/>
      <c r="G120" s="157">
        <v>0.3</v>
      </c>
      <c r="H120" s="105">
        <f>G120*H151</f>
        <v>2437.6259999999997</v>
      </c>
      <c r="I120" s="105"/>
      <c r="J120" s="156">
        <v>0.31</v>
      </c>
      <c r="K120" s="105">
        <f>J120*H151</f>
        <v>2518.8802</v>
      </c>
      <c r="L120" s="105"/>
      <c r="M120" s="156">
        <v>0.06</v>
      </c>
      <c r="N120" s="105">
        <f>M120*J151</f>
        <v>487.5252</v>
      </c>
      <c r="O120" s="105"/>
      <c r="P120" s="156">
        <v>0.34</v>
      </c>
      <c r="Q120" s="105">
        <f>P120*J151</f>
        <v>2762.6428</v>
      </c>
      <c r="R120" s="105">
        <f>G120+J120+M120+P120</f>
        <v>1.01</v>
      </c>
      <c r="S120" s="105">
        <f>H120+K120+N120+Q120</f>
        <v>8206.6742</v>
      </c>
      <c r="V120" s="10"/>
    </row>
    <row r="121" spans="1:22" ht="42" customHeight="1">
      <c r="A121" s="11"/>
      <c r="B121" s="347" t="s">
        <v>99</v>
      </c>
      <c r="C121" s="348"/>
      <c r="D121" s="349"/>
      <c r="E121" s="163"/>
      <c r="F121" s="5"/>
      <c r="G121" s="157"/>
      <c r="H121" s="259">
        <f>H123+H122</f>
        <v>215.24599999999998</v>
      </c>
      <c r="I121" s="259"/>
      <c r="J121" s="260"/>
      <c r="K121" s="259">
        <f>K123+K122</f>
        <v>404.1232</v>
      </c>
      <c r="L121" s="259"/>
      <c r="M121" s="260"/>
      <c r="N121" s="259">
        <f>N123+N122</f>
        <v>294.3028</v>
      </c>
      <c r="O121" s="259"/>
      <c r="P121" s="260"/>
      <c r="Q121" s="259">
        <f>Q123+Q122</f>
        <v>2020.616</v>
      </c>
      <c r="R121" s="260"/>
      <c r="S121" s="259">
        <f>SUM(S122:S123)</f>
        <v>2934.288</v>
      </c>
      <c r="V121" s="10"/>
    </row>
    <row r="122" spans="1:22" ht="25.5" customHeight="1">
      <c r="A122" s="11"/>
      <c r="B122" s="492"/>
      <c r="C122" s="493"/>
      <c r="D122" s="494"/>
      <c r="E122" s="163" t="s">
        <v>70</v>
      </c>
      <c r="F122" s="5"/>
      <c r="G122" s="156">
        <v>0.48</v>
      </c>
      <c r="H122" s="105">
        <f>G122*H149</f>
        <v>52.7376</v>
      </c>
      <c r="I122" s="105"/>
      <c r="J122" s="156">
        <v>0.72</v>
      </c>
      <c r="K122" s="105">
        <f>J122*H149</f>
        <v>79.1064</v>
      </c>
      <c r="L122" s="105"/>
      <c r="M122" s="156">
        <v>0.46</v>
      </c>
      <c r="N122" s="105">
        <f>M122*J149</f>
        <v>50.540200000000006</v>
      </c>
      <c r="O122" s="105"/>
      <c r="P122" s="156">
        <v>3.6</v>
      </c>
      <c r="Q122" s="105">
        <f>P122*J149</f>
        <v>395.53200000000004</v>
      </c>
      <c r="R122" s="156">
        <f>G122+J122+M122+P122</f>
        <v>5.26</v>
      </c>
      <c r="S122" s="105">
        <f>H122+K122+N122+Q122</f>
        <v>577.9162</v>
      </c>
      <c r="V122" s="10"/>
    </row>
    <row r="123" spans="1:22" ht="25.5" customHeight="1">
      <c r="A123" s="11"/>
      <c r="B123" s="492"/>
      <c r="C123" s="493"/>
      <c r="D123" s="494"/>
      <c r="E123" s="163" t="s">
        <v>2</v>
      </c>
      <c r="F123" s="5"/>
      <c r="G123" s="156">
        <v>0.02</v>
      </c>
      <c r="H123" s="105">
        <f>G123*H151</f>
        <v>162.5084</v>
      </c>
      <c r="I123" s="105"/>
      <c r="J123" s="156">
        <v>0.04</v>
      </c>
      <c r="K123" s="105">
        <f>J123*H151</f>
        <v>325.0168</v>
      </c>
      <c r="L123" s="105"/>
      <c r="M123" s="156">
        <v>0.03</v>
      </c>
      <c r="N123" s="105">
        <f>M123*J151</f>
        <v>243.7626</v>
      </c>
      <c r="O123" s="105"/>
      <c r="P123" s="156">
        <v>0.2</v>
      </c>
      <c r="Q123" s="105">
        <f>P123*J151</f>
        <v>1625.084</v>
      </c>
      <c r="R123" s="156">
        <f>G123+J123+M123+P123</f>
        <v>0.29000000000000004</v>
      </c>
      <c r="S123" s="105">
        <f>H123+K123+N123+Q123</f>
        <v>2356.3718</v>
      </c>
      <c r="V123" s="10"/>
    </row>
    <row r="124" spans="1:22" s="68" customFormat="1" ht="43.5" customHeight="1">
      <c r="A124" s="64">
        <v>4</v>
      </c>
      <c r="B124" s="486" t="s">
        <v>53</v>
      </c>
      <c r="C124" s="487"/>
      <c r="D124" s="488"/>
      <c r="E124" s="65" t="s">
        <v>79</v>
      </c>
      <c r="F124" s="69"/>
      <c r="G124" s="66"/>
      <c r="H124" s="66">
        <f>H125+H126</f>
        <v>181497.2142</v>
      </c>
      <c r="I124" s="66"/>
      <c r="J124" s="66"/>
      <c r="K124" s="66">
        <f>K125+K126</f>
        <v>159944.7424</v>
      </c>
      <c r="L124" s="66"/>
      <c r="M124" s="66"/>
      <c r="N124" s="66">
        <f>N125+N126</f>
        <v>53989.9012</v>
      </c>
      <c r="O124" s="66"/>
      <c r="P124" s="66"/>
      <c r="Q124" s="66">
        <f>Q125+Q126</f>
        <v>174952.1862</v>
      </c>
      <c r="R124" s="66"/>
      <c r="S124" s="66">
        <f>S127+S130+S133</f>
        <v>570384.044</v>
      </c>
      <c r="T124" s="67"/>
      <c r="V124" s="71"/>
    </row>
    <row r="125" spans="1:22" ht="43.5" customHeight="1">
      <c r="A125" s="11"/>
      <c r="B125" s="489"/>
      <c r="C125" s="490"/>
      <c r="D125" s="491"/>
      <c r="E125" s="134" t="s">
        <v>70</v>
      </c>
      <c r="F125" s="5"/>
      <c r="G125" s="44">
        <f>G128+G131+G134</f>
        <v>320</v>
      </c>
      <c r="H125" s="44">
        <f>H128+H131+H134</f>
        <v>35158.4</v>
      </c>
      <c r="I125" s="44"/>
      <c r="J125" s="44">
        <f>J128+J131+J134</f>
        <v>282.1</v>
      </c>
      <c r="K125" s="44">
        <f>K128+K131+K134</f>
        <v>30994.327000000005</v>
      </c>
      <c r="L125" s="44"/>
      <c r="M125" s="44">
        <f>M128+M131+M134</f>
        <v>95</v>
      </c>
      <c r="N125" s="44">
        <f>N128+N131+N134</f>
        <v>10437.65</v>
      </c>
      <c r="O125" s="44"/>
      <c r="P125" s="44">
        <f>P128+P131+P134</f>
        <v>308.5</v>
      </c>
      <c r="Q125" s="44">
        <f>Q128+Q131+Q134</f>
        <v>33894.895000000004</v>
      </c>
      <c r="R125" s="44">
        <f>G125+J125+M125+P125</f>
        <v>1005.6</v>
      </c>
      <c r="S125" s="44">
        <f>H125+K125+N125+Q125</f>
        <v>110485.27200000001</v>
      </c>
      <c r="V125" s="10"/>
    </row>
    <row r="126" spans="1:22" ht="43.5" customHeight="1">
      <c r="A126" s="11"/>
      <c r="B126" s="489"/>
      <c r="C126" s="490"/>
      <c r="D126" s="491"/>
      <c r="E126" s="134" t="s">
        <v>72</v>
      </c>
      <c r="F126" s="5"/>
      <c r="G126" s="44">
        <f>G129+G132+G135</f>
        <v>18.01</v>
      </c>
      <c r="H126" s="44">
        <f>H129+H132+H135</f>
        <v>146338.8142</v>
      </c>
      <c r="I126" s="44"/>
      <c r="J126" s="44">
        <f>J129+J132+J135</f>
        <v>15.870000000000001</v>
      </c>
      <c r="K126" s="44">
        <f>K129+K132+K135</f>
        <v>128950.4154</v>
      </c>
      <c r="L126" s="44"/>
      <c r="M126" s="44">
        <f>M129+M132+M135</f>
        <v>5.359999999999999</v>
      </c>
      <c r="N126" s="44">
        <f>N129+N132+N135</f>
        <v>43552.2512</v>
      </c>
      <c r="O126" s="44"/>
      <c r="P126" s="159">
        <f>P129+P132+P135</f>
        <v>17.36</v>
      </c>
      <c r="Q126" s="44">
        <f>Q129+Q132+Q135</f>
        <v>141057.2912</v>
      </c>
      <c r="R126" s="44">
        <f>G126+J126+M126+P126</f>
        <v>56.6</v>
      </c>
      <c r="S126" s="44">
        <f>H126+K126+N126+Q126</f>
        <v>459898.772</v>
      </c>
      <c r="V126" s="10"/>
    </row>
    <row r="127" spans="1:22" ht="31.5" customHeight="1">
      <c r="A127" s="11"/>
      <c r="B127" s="411" t="s">
        <v>104</v>
      </c>
      <c r="C127" s="412"/>
      <c r="D127" s="413"/>
      <c r="E127" s="250"/>
      <c r="F127" s="5"/>
      <c r="G127" s="105"/>
      <c r="H127" s="259">
        <f>H128+H129</f>
        <v>19852.5274</v>
      </c>
      <c r="I127" s="259"/>
      <c r="J127" s="259"/>
      <c r="K127" s="259">
        <f>K128+K129</f>
        <v>12503.6478</v>
      </c>
      <c r="L127" s="259"/>
      <c r="M127" s="259"/>
      <c r="N127" s="259">
        <f>N128+N129</f>
        <v>9668.1932</v>
      </c>
      <c r="O127" s="259"/>
      <c r="P127" s="259"/>
      <c r="Q127" s="259">
        <f>Q128+Q129</f>
        <v>21563.458800000004</v>
      </c>
      <c r="R127" s="259"/>
      <c r="S127" s="259">
        <f>S128+S129</f>
        <v>63587.82720000001</v>
      </c>
      <c r="V127" s="10"/>
    </row>
    <row r="128" spans="1:22" s="153" customFormat="1" ht="25.5" customHeight="1">
      <c r="A128" s="148"/>
      <c r="B128" s="500"/>
      <c r="C128" s="501"/>
      <c r="D128" s="502"/>
      <c r="E128" s="158" t="s">
        <v>70</v>
      </c>
      <c r="F128" s="150"/>
      <c r="G128" s="151">
        <v>35</v>
      </c>
      <c r="H128" s="151">
        <f>G128*H149</f>
        <v>3845.4500000000003</v>
      </c>
      <c r="I128" s="151"/>
      <c r="J128" s="151">
        <v>22.1</v>
      </c>
      <c r="K128" s="151">
        <f>J128*H149</f>
        <v>2428.1270000000004</v>
      </c>
      <c r="L128" s="151"/>
      <c r="M128" s="151">
        <v>17</v>
      </c>
      <c r="N128" s="151">
        <f>M128*J149</f>
        <v>1867.79</v>
      </c>
      <c r="O128" s="151"/>
      <c r="P128" s="151">
        <v>38</v>
      </c>
      <c r="Q128" s="151">
        <f>P128*J149</f>
        <v>4175.06</v>
      </c>
      <c r="R128" s="151">
        <f>G128+J128+M128+P128</f>
        <v>112.1</v>
      </c>
      <c r="S128" s="151">
        <f>H128+K128+N128+Q128</f>
        <v>12316.427000000001</v>
      </c>
      <c r="T128" s="152"/>
      <c r="V128" s="154"/>
    </row>
    <row r="129" spans="1:22" s="153" customFormat="1" ht="25.5" customHeight="1">
      <c r="A129" s="148"/>
      <c r="B129" s="500"/>
      <c r="C129" s="501"/>
      <c r="D129" s="502"/>
      <c r="E129" s="158" t="s">
        <v>2</v>
      </c>
      <c r="F129" s="150"/>
      <c r="G129" s="151">
        <v>1.97</v>
      </c>
      <c r="H129" s="151">
        <f>G129*H151</f>
        <v>16007.0774</v>
      </c>
      <c r="I129" s="151"/>
      <c r="J129" s="151">
        <v>1.24</v>
      </c>
      <c r="K129" s="151">
        <f>J129*H151</f>
        <v>10075.5208</v>
      </c>
      <c r="L129" s="151"/>
      <c r="M129" s="151">
        <v>0.96</v>
      </c>
      <c r="N129" s="151">
        <f>M129*J151</f>
        <v>7800.4032</v>
      </c>
      <c r="O129" s="151"/>
      <c r="P129" s="151">
        <v>2.14</v>
      </c>
      <c r="Q129" s="151">
        <f>P129*J151</f>
        <v>17388.398800000003</v>
      </c>
      <c r="R129" s="151">
        <f>G129+J129+M129+P129</f>
        <v>6.3100000000000005</v>
      </c>
      <c r="S129" s="151">
        <f>H129+K129+N129+Q129</f>
        <v>51271.400200000004</v>
      </c>
      <c r="T129" s="152"/>
      <c r="V129" s="154"/>
    </row>
    <row r="130" spans="1:22" ht="33" customHeight="1">
      <c r="A130" s="11"/>
      <c r="B130" s="411" t="s">
        <v>55</v>
      </c>
      <c r="C130" s="412"/>
      <c r="D130" s="413"/>
      <c r="E130" s="144"/>
      <c r="F130" s="5"/>
      <c r="G130" s="105"/>
      <c r="H130" s="259">
        <f>H131+H132</f>
        <v>59557.5822</v>
      </c>
      <c r="I130" s="259"/>
      <c r="J130" s="259"/>
      <c r="K130" s="259">
        <f>K131+K132</f>
        <v>45353.99</v>
      </c>
      <c r="L130" s="259"/>
      <c r="M130" s="259"/>
      <c r="N130" s="259">
        <f>N131+N132</f>
        <v>15914.5236</v>
      </c>
      <c r="O130" s="259"/>
      <c r="P130" s="259"/>
      <c r="Q130" s="259">
        <f>Q131+Q132</f>
        <v>51301.6228</v>
      </c>
      <c r="R130" s="259"/>
      <c r="S130" s="259">
        <f>S131+S132</f>
        <v>172127.71859999996</v>
      </c>
      <c r="V130" s="10"/>
    </row>
    <row r="131" spans="1:22" ht="25.5" customHeight="1">
      <c r="A131" s="11"/>
      <c r="B131" s="492"/>
      <c r="C131" s="493"/>
      <c r="D131" s="494"/>
      <c r="E131" s="137" t="s">
        <v>70</v>
      </c>
      <c r="F131" s="5"/>
      <c r="G131" s="105">
        <v>105</v>
      </c>
      <c r="H131" s="105">
        <f>G131*H149</f>
        <v>11536.35</v>
      </c>
      <c r="I131" s="105"/>
      <c r="J131" s="105">
        <v>80</v>
      </c>
      <c r="K131" s="105">
        <f>J131*H149</f>
        <v>8789.6</v>
      </c>
      <c r="L131" s="105"/>
      <c r="M131" s="105">
        <v>28</v>
      </c>
      <c r="N131" s="105">
        <f>M131*J149</f>
        <v>3076.36</v>
      </c>
      <c r="O131" s="105"/>
      <c r="P131" s="105">
        <v>90.5</v>
      </c>
      <c r="Q131" s="105">
        <f>P131*J149</f>
        <v>9943.235</v>
      </c>
      <c r="R131" s="105">
        <f>G131+J131+M131+P131</f>
        <v>303.5</v>
      </c>
      <c r="S131" s="105">
        <f>H131+K131+N131+Q131</f>
        <v>33345.545</v>
      </c>
      <c r="T131" s="47" t="s">
        <v>77</v>
      </c>
      <c r="V131" s="10"/>
    </row>
    <row r="132" spans="1:22" ht="25.5" customHeight="1">
      <c r="A132" s="11"/>
      <c r="B132" s="492"/>
      <c r="C132" s="493"/>
      <c r="D132" s="494"/>
      <c r="E132" s="137" t="s">
        <v>2</v>
      </c>
      <c r="F132" s="5"/>
      <c r="G132" s="105">
        <v>5.91</v>
      </c>
      <c r="H132" s="105">
        <f>G132*H152</f>
        <v>48021.2322</v>
      </c>
      <c r="I132" s="105"/>
      <c r="J132" s="105">
        <v>4.5</v>
      </c>
      <c r="K132" s="105">
        <f>J132*H152</f>
        <v>36564.39</v>
      </c>
      <c r="L132" s="105"/>
      <c r="M132" s="105">
        <v>1.58</v>
      </c>
      <c r="N132" s="105">
        <f>M132*J152</f>
        <v>12838.1636</v>
      </c>
      <c r="O132" s="105"/>
      <c r="P132" s="155">
        <v>5.09</v>
      </c>
      <c r="Q132" s="105">
        <f>P132*J152</f>
        <v>41358.3878</v>
      </c>
      <c r="R132" s="105">
        <f>G132+J132+M132+P132</f>
        <v>17.08</v>
      </c>
      <c r="S132" s="105">
        <f>H132+K132+N132+Q132</f>
        <v>138782.17359999998</v>
      </c>
      <c r="V132" s="10"/>
    </row>
    <row r="133" spans="1:22" ht="33" customHeight="1">
      <c r="A133" s="11"/>
      <c r="B133" s="376" t="s">
        <v>80</v>
      </c>
      <c r="C133" s="377"/>
      <c r="D133" s="378"/>
      <c r="E133" s="144"/>
      <c r="F133" s="5"/>
      <c r="G133" s="105"/>
      <c r="H133" s="259">
        <f>H134+H135</f>
        <v>102087.1046</v>
      </c>
      <c r="I133" s="259"/>
      <c r="J133" s="259"/>
      <c r="K133" s="259">
        <f>K134+K135</f>
        <v>102087.1046</v>
      </c>
      <c r="L133" s="259"/>
      <c r="M133" s="259"/>
      <c r="N133" s="259">
        <f>SUM(N134:N135)</f>
        <v>28407.1844</v>
      </c>
      <c r="O133" s="259"/>
      <c r="P133" s="259"/>
      <c r="Q133" s="259">
        <f>SUM(Q134:Q135)</f>
        <v>102087.1046</v>
      </c>
      <c r="R133" s="259"/>
      <c r="S133" s="259">
        <f>SUM(S134:S135)</f>
        <v>334668.4982</v>
      </c>
      <c r="V133" s="10"/>
    </row>
    <row r="134" spans="1:22" ht="25.5" customHeight="1">
      <c r="A134" s="11"/>
      <c r="B134" s="492"/>
      <c r="C134" s="493"/>
      <c r="D134" s="494"/>
      <c r="E134" s="137" t="s">
        <v>70</v>
      </c>
      <c r="F134" s="5"/>
      <c r="G134" s="105">
        <v>180</v>
      </c>
      <c r="H134" s="105">
        <f>SUM(G134)*H149</f>
        <v>19776.600000000002</v>
      </c>
      <c r="I134" s="105"/>
      <c r="J134" s="105">
        <v>180</v>
      </c>
      <c r="K134" s="105">
        <f>SUM(J134)*H149</f>
        <v>19776.600000000002</v>
      </c>
      <c r="L134" s="105"/>
      <c r="M134" s="105">
        <v>50</v>
      </c>
      <c r="N134" s="105">
        <f>SUM(M134)*J149</f>
        <v>5493.5</v>
      </c>
      <c r="O134" s="105"/>
      <c r="P134" s="105">
        <v>180</v>
      </c>
      <c r="Q134" s="105">
        <f>SUM(P134)*J149</f>
        <v>19776.600000000002</v>
      </c>
      <c r="R134" s="105">
        <f>SUM(G134)+J134+M134+P134</f>
        <v>590</v>
      </c>
      <c r="S134" s="105">
        <f>H134+K134+N134+Q134</f>
        <v>64823.3</v>
      </c>
      <c r="V134" s="10"/>
    </row>
    <row r="135" spans="1:22" ht="25.5" customHeight="1">
      <c r="A135" s="11"/>
      <c r="B135" s="492"/>
      <c r="C135" s="493"/>
      <c r="D135" s="494"/>
      <c r="E135" s="137" t="s">
        <v>2</v>
      </c>
      <c r="F135" s="5"/>
      <c r="G135" s="105">
        <v>10.13</v>
      </c>
      <c r="H135" s="105">
        <f>SUM(G135)*H151</f>
        <v>82310.5046</v>
      </c>
      <c r="I135" s="105"/>
      <c r="J135" s="105">
        <v>10.13</v>
      </c>
      <c r="K135" s="105">
        <f>SUM(J135)*H151</f>
        <v>82310.5046</v>
      </c>
      <c r="L135" s="105"/>
      <c r="M135" s="105">
        <v>2.82</v>
      </c>
      <c r="N135" s="105">
        <f>SUM(M135)*J151</f>
        <v>22913.6844</v>
      </c>
      <c r="O135" s="105"/>
      <c r="P135" s="105">
        <v>10.13</v>
      </c>
      <c r="Q135" s="105">
        <f>SUM(P135)*J151</f>
        <v>82310.5046</v>
      </c>
      <c r="R135" s="105">
        <f>SUM(G135)+J135+M135+P135</f>
        <v>33.21</v>
      </c>
      <c r="S135" s="105">
        <f>SUM(H135)+K135+N135+Q135</f>
        <v>269845.1982</v>
      </c>
      <c r="V135" s="10"/>
    </row>
    <row r="136" spans="1:22" ht="25.5" customHeight="1">
      <c r="A136" s="70">
        <v>5</v>
      </c>
      <c r="B136" s="503" t="s">
        <v>81</v>
      </c>
      <c r="C136" s="504"/>
      <c r="D136" s="505"/>
      <c r="E136" s="65" t="s">
        <v>79</v>
      </c>
      <c r="F136" s="5"/>
      <c r="G136" s="66"/>
      <c r="H136" s="66">
        <f>H139+H142</f>
        <v>1094.8582999999999</v>
      </c>
      <c r="I136" s="66"/>
      <c r="J136" s="66"/>
      <c r="K136" s="66">
        <f>K139+K142</f>
        <v>1113.5362</v>
      </c>
      <c r="L136" s="66"/>
      <c r="M136" s="66"/>
      <c r="N136" s="66">
        <f>N139+N142</f>
        <v>228.63526</v>
      </c>
      <c r="O136" s="66"/>
      <c r="P136" s="66"/>
      <c r="Q136" s="66">
        <f>Q139+Q142</f>
        <v>2536.757</v>
      </c>
      <c r="R136" s="66"/>
      <c r="S136" s="66">
        <f>H136+K136+N136+Q136</f>
        <v>4973.78676</v>
      </c>
      <c r="V136" s="10"/>
    </row>
    <row r="137" spans="1:22" ht="25.5" customHeight="1">
      <c r="A137" s="70"/>
      <c r="B137" s="131"/>
      <c r="C137" s="132"/>
      <c r="D137" s="133"/>
      <c r="E137" s="134" t="s">
        <v>70</v>
      </c>
      <c r="F137" s="5"/>
      <c r="G137" s="44">
        <f>G140+G143</f>
        <v>1.83</v>
      </c>
      <c r="H137" s="44">
        <f aca="true" t="shared" si="19" ref="H137:Q138">H140+H143</f>
        <v>201.0621</v>
      </c>
      <c r="I137" s="44">
        <f t="shared" si="19"/>
        <v>0</v>
      </c>
      <c r="J137" s="44">
        <f t="shared" si="19"/>
        <v>2</v>
      </c>
      <c r="K137" s="44">
        <f t="shared" si="19"/>
        <v>219.74</v>
      </c>
      <c r="L137" s="44">
        <f t="shared" si="19"/>
        <v>0</v>
      </c>
      <c r="M137" s="44">
        <f t="shared" si="19"/>
        <v>0.38</v>
      </c>
      <c r="N137" s="44">
        <f t="shared" si="19"/>
        <v>41.7506</v>
      </c>
      <c r="O137" s="44">
        <f t="shared" si="19"/>
        <v>0</v>
      </c>
      <c r="P137" s="44">
        <f t="shared" si="19"/>
        <v>4.6</v>
      </c>
      <c r="Q137" s="44">
        <f t="shared" si="19"/>
        <v>505.40200000000004</v>
      </c>
      <c r="R137" s="44">
        <f>SUM(G137)+J137+M137+P137</f>
        <v>8.809999999999999</v>
      </c>
      <c r="S137" s="44">
        <f>H137+K137+N137+Q137</f>
        <v>967.9547</v>
      </c>
      <c r="V137" s="10"/>
    </row>
    <row r="138" spans="1:22" ht="25.5" customHeight="1">
      <c r="A138" s="70"/>
      <c r="B138" s="131"/>
      <c r="C138" s="132"/>
      <c r="D138" s="133"/>
      <c r="E138" s="134" t="s">
        <v>72</v>
      </c>
      <c r="F138" s="5"/>
      <c r="G138" s="44">
        <f>G141+G144</f>
        <v>0.11</v>
      </c>
      <c r="H138" s="44">
        <f t="shared" si="19"/>
        <v>893.7962</v>
      </c>
      <c r="I138" s="44">
        <f aca="true" t="shared" si="20" ref="I138:Q138">I141+I144</f>
        <v>0</v>
      </c>
      <c r="J138" s="44">
        <f t="shared" si="20"/>
        <v>0.11</v>
      </c>
      <c r="K138" s="44">
        <f t="shared" si="19"/>
        <v>893.7962</v>
      </c>
      <c r="L138" s="44">
        <f t="shared" si="20"/>
        <v>0</v>
      </c>
      <c r="M138" s="44">
        <f t="shared" si="20"/>
        <v>0.023</v>
      </c>
      <c r="N138" s="109">
        <f t="shared" si="20"/>
        <v>186.88466</v>
      </c>
      <c r="O138" s="44">
        <f t="shared" si="20"/>
        <v>0</v>
      </c>
      <c r="P138" s="159">
        <f t="shared" si="20"/>
        <v>0.25</v>
      </c>
      <c r="Q138" s="44">
        <f t="shared" si="20"/>
        <v>2031.355</v>
      </c>
      <c r="R138" s="159">
        <f>SUM(G138)+J138+M138+P138</f>
        <v>0.493</v>
      </c>
      <c r="S138" s="44">
        <f>H138+K138+N138+Q138</f>
        <v>4005.8320599999997</v>
      </c>
      <c r="V138" s="10"/>
    </row>
    <row r="139" spans="1:22" ht="49.5" customHeight="1">
      <c r="A139" s="70"/>
      <c r="B139" s="347" t="s">
        <v>82</v>
      </c>
      <c r="C139" s="348"/>
      <c r="D139" s="349"/>
      <c r="E139" s="137"/>
      <c r="F139" s="5"/>
      <c r="G139" s="105"/>
      <c r="H139" s="259">
        <f>SUM(H140:H141)</f>
        <v>497.4631</v>
      </c>
      <c r="I139" s="259"/>
      <c r="J139" s="259"/>
      <c r="K139" s="259">
        <f>SUM(K140:K141)</f>
        <v>501.85790000000003</v>
      </c>
      <c r="L139" s="259"/>
      <c r="M139" s="259"/>
      <c r="N139" s="259">
        <f>SUM(N140:N141)</f>
        <v>196.5681</v>
      </c>
      <c r="O139" s="259"/>
      <c r="P139" s="259"/>
      <c r="Q139" s="259">
        <f>SUM(Q140:Q141)</f>
        <v>1021.2950000000001</v>
      </c>
      <c r="R139" s="259"/>
      <c r="S139" s="259">
        <f aca="true" t="shared" si="21" ref="S139:S144">SUM(H139)+K139+N139+Q139</f>
        <v>2217.1841000000004</v>
      </c>
      <c r="V139" s="10"/>
    </row>
    <row r="140" spans="1:22" ht="25.5" customHeight="1">
      <c r="A140" s="70"/>
      <c r="B140" s="127"/>
      <c r="C140" s="128"/>
      <c r="D140" s="129"/>
      <c r="E140" s="137" t="s">
        <v>70</v>
      </c>
      <c r="F140" s="5"/>
      <c r="G140" s="105">
        <v>0.83</v>
      </c>
      <c r="H140" s="105">
        <f>SUM(G140)*H149</f>
        <v>91.1921</v>
      </c>
      <c r="I140" s="105"/>
      <c r="J140" s="105">
        <v>0.87</v>
      </c>
      <c r="K140" s="105">
        <f>SUM(J140)*H149</f>
        <v>95.5869</v>
      </c>
      <c r="L140" s="105"/>
      <c r="M140" s="105">
        <v>0.31</v>
      </c>
      <c r="N140" s="105">
        <f>SUM(M140)*J149</f>
        <v>34.0597</v>
      </c>
      <c r="O140" s="105"/>
      <c r="P140" s="105">
        <v>1.9</v>
      </c>
      <c r="Q140" s="105">
        <f>SUM(P140)*J149</f>
        <v>208.753</v>
      </c>
      <c r="R140" s="105">
        <f>SUM(G140)+J140+M140+P140</f>
        <v>3.9099999999999997</v>
      </c>
      <c r="S140" s="105">
        <f t="shared" si="21"/>
        <v>429.59169999999995</v>
      </c>
      <c r="V140" s="10"/>
    </row>
    <row r="141" spans="1:22" ht="25.5" customHeight="1">
      <c r="A141" s="70"/>
      <c r="B141" s="127"/>
      <c r="C141" s="128"/>
      <c r="D141" s="129"/>
      <c r="E141" s="137" t="s">
        <v>2</v>
      </c>
      <c r="F141" s="5"/>
      <c r="G141" s="105">
        <v>0.05</v>
      </c>
      <c r="H141" s="105">
        <f>SUM(G141)*H151</f>
        <v>406.271</v>
      </c>
      <c r="I141" s="105"/>
      <c r="J141" s="105">
        <v>0.05</v>
      </c>
      <c r="K141" s="105">
        <f>SUM(J141)*H151</f>
        <v>406.271</v>
      </c>
      <c r="L141" s="105"/>
      <c r="M141" s="105">
        <v>0.02</v>
      </c>
      <c r="N141" s="105">
        <f>SUM(M141)*J151</f>
        <v>162.5084</v>
      </c>
      <c r="O141" s="105"/>
      <c r="P141" s="105">
        <v>0.1</v>
      </c>
      <c r="Q141" s="105">
        <f>SUM(P141)*J151</f>
        <v>812.542</v>
      </c>
      <c r="R141" s="105">
        <f>SUM(G141)+J141+M141+P141</f>
        <v>0.22000000000000003</v>
      </c>
      <c r="S141" s="105">
        <f t="shared" si="21"/>
        <v>1787.5924</v>
      </c>
      <c r="V141" s="10"/>
    </row>
    <row r="142" spans="1:22" ht="42" customHeight="1">
      <c r="A142" s="70"/>
      <c r="B142" s="347" t="s">
        <v>83</v>
      </c>
      <c r="C142" s="348"/>
      <c r="D142" s="349"/>
      <c r="E142" s="137"/>
      <c r="F142" s="5"/>
      <c r="G142" s="105"/>
      <c r="H142" s="259">
        <f>SUM(H143:H144)</f>
        <v>597.3951999999999</v>
      </c>
      <c r="I142" s="259"/>
      <c r="J142" s="259"/>
      <c r="K142" s="259">
        <f>SUM(K143:K144)</f>
        <v>611.6783</v>
      </c>
      <c r="L142" s="259"/>
      <c r="M142" s="259"/>
      <c r="N142" s="259">
        <f>SUM(N143:N144)</f>
        <v>32.06716</v>
      </c>
      <c r="O142" s="259"/>
      <c r="P142" s="259"/>
      <c r="Q142" s="259">
        <f>SUM(Q143:Q144)</f>
        <v>1515.462</v>
      </c>
      <c r="R142" s="259"/>
      <c r="S142" s="259">
        <f t="shared" si="21"/>
        <v>2756.60266</v>
      </c>
      <c r="V142" s="10"/>
    </row>
    <row r="143" spans="1:22" ht="25.5" customHeight="1">
      <c r="A143" s="70"/>
      <c r="B143" s="127"/>
      <c r="C143" s="128"/>
      <c r="D143" s="129"/>
      <c r="E143" s="137" t="s">
        <v>70</v>
      </c>
      <c r="F143" s="5"/>
      <c r="G143" s="105">
        <v>1</v>
      </c>
      <c r="H143" s="105">
        <f>SUM(G143)*H149</f>
        <v>109.87</v>
      </c>
      <c r="I143" s="105"/>
      <c r="J143" s="105">
        <v>1.13</v>
      </c>
      <c r="K143" s="105">
        <f>SUM(J143)*H149</f>
        <v>124.1531</v>
      </c>
      <c r="L143" s="105"/>
      <c r="M143" s="105">
        <v>0.07</v>
      </c>
      <c r="N143" s="105">
        <f>SUM(M143)*J149</f>
        <v>7.690900000000001</v>
      </c>
      <c r="O143" s="105"/>
      <c r="P143" s="105">
        <v>2.7</v>
      </c>
      <c r="Q143" s="105">
        <f>SUM(P143)*J149</f>
        <v>296.64900000000006</v>
      </c>
      <c r="R143" s="105">
        <f>SUM(G143)+J143+M143+P143</f>
        <v>4.9</v>
      </c>
      <c r="S143" s="105">
        <f t="shared" si="21"/>
        <v>538.363</v>
      </c>
      <c r="V143" s="10"/>
    </row>
    <row r="144" spans="1:22" ht="25.5" customHeight="1">
      <c r="A144" s="70"/>
      <c r="B144" s="127"/>
      <c r="C144" s="128"/>
      <c r="D144" s="129"/>
      <c r="E144" s="137" t="s">
        <v>2</v>
      </c>
      <c r="F144" s="5"/>
      <c r="G144" s="105">
        <v>0.06</v>
      </c>
      <c r="H144" s="105">
        <f>SUM(G144)*H151</f>
        <v>487.5252</v>
      </c>
      <c r="I144" s="105"/>
      <c r="J144" s="105">
        <v>0.06</v>
      </c>
      <c r="K144" s="105">
        <f>SUM(J144)*H151</f>
        <v>487.5252</v>
      </c>
      <c r="L144" s="105"/>
      <c r="M144" s="155">
        <v>0.003</v>
      </c>
      <c r="N144" s="105">
        <f>SUM(M144)*J151</f>
        <v>24.376260000000002</v>
      </c>
      <c r="O144" s="105"/>
      <c r="P144" s="105">
        <v>0.15</v>
      </c>
      <c r="Q144" s="105">
        <f>SUM(P144)*J151</f>
        <v>1218.8129999999999</v>
      </c>
      <c r="R144" s="155">
        <f>SUM(G144)+J144+M144+P144</f>
        <v>0.273</v>
      </c>
      <c r="S144" s="105">
        <f t="shared" si="21"/>
        <v>2218.2396599999997</v>
      </c>
      <c r="V144" s="10"/>
    </row>
    <row r="145" spans="1:19" ht="38.25" customHeight="1">
      <c r="A145" s="45"/>
      <c r="B145" s="484" t="s">
        <v>19</v>
      </c>
      <c r="C145" s="484"/>
      <c r="D145" s="484"/>
      <c r="E145" s="138"/>
      <c r="F145" s="11">
        <f>SUM(F70:F105)</f>
        <v>1470.1</v>
      </c>
      <c r="G145" s="44"/>
      <c r="H145" s="46">
        <f>H70+H91+H106+H124+H136</f>
        <v>646555.7241</v>
      </c>
      <c r="I145" s="44">
        <f>SUM(I70:I105)</f>
        <v>0</v>
      </c>
      <c r="J145" s="44"/>
      <c r="K145" s="46">
        <f>K70+K91+K106+K124+K136</f>
        <v>583812.85972</v>
      </c>
      <c r="L145" s="44">
        <f>SUM(L70:L105)</f>
        <v>0</v>
      </c>
      <c r="M145" s="44"/>
      <c r="N145" s="44">
        <f>N70+N91+N106+N124+N136</f>
        <v>306147.35306</v>
      </c>
      <c r="O145" s="44">
        <f>SUM(O70:O105)</f>
        <v>0</v>
      </c>
      <c r="P145" s="44"/>
      <c r="Q145" s="44">
        <f>Q70+Q91+Q106+Q124+Q136</f>
        <v>780791.4983999999</v>
      </c>
      <c r="R145" s="44"/>
      <c r="S145" s="44">
        <f>S146+S147</f>
        <v>2317307.4352800003</v>
      </c>
    </row>
    <row r="146" spans="1:19" ht="38.25" customHeight="1">
      <c r="A146" s="45"/>
      <c r="B146" s="145"/>
      <c r="C146" s="146"/>
      <c r="D146" s="147"/>
      <c r="E146" s="137" t="s">
        <v>70</v>
      </c>
      <c r="F146" s="11"/>
      <c r="G146" s="44">
        <f>G71+G92+G107+G125+G137</f>
        <v>1140.53</v>
      </c>
      <c r="H146" s="46">
        <f>H71+H92+H107+H125+H137</f>
        <v>125310.03110000001</v>
      </c>
      <c r="I146" s="44"/>
      <c r="J146" s="44">
        <f>J71+J92+J107+J125+J137</f>
        <v>1030.5</v>
      </c>
      <c r="K146" s="44">
        <f>K71+K92+K107+K125+K137</f>
        <v>113221.03500000002</v>
      </c>
      <c r="L146" s="44"/>
      <c r="M146" s="44">
        <f>M71+M92+M107+M125+M137</f>
        <v>540.2199999999999</v>
      </c>
      <c r="N146" s="44">
        <f>N71+N92+N107+N125+N137</f>
        <v>59353.9714</v>
      </c>
      <c r="O146" s="44"/>
      <c r="P146" s="44">
        <f>P71+P92+P107+P125+P137</f>
        <v>1377.96</v>
      </c>
      <c r="Q146" s="44">
        <f>Q71+Q92+Q107+Q125+Q137</f>
        <v>151396.4652</v>
      </c>
      <c r="R146" s="44">
        <f>R71+R92+R107+R125+R137</f>
        <v>4089.2099999999996</v>
      </c>
      <c r="S146" s="44">
        <f>S71+S92+S107+S125+S137</f>
        <v>449281.50269999995</v>
      </c>
    </row>
    <row r="147" spans="1:19" ht="38.25" customHeight="1">
      <c r="A147" s="45"/>
      <c r="B147" s="145"/>
      <c r="C147" s="146"/>
      <c r="D147" s="147"/>
      <c r="E147" s="137" t="s">
        <v>2</v>
      </c>
      <c r="F147" s="11"/>
      <c r="G147" s="159">
        <f>G72+G93+G108+G126+G138</f>
        <v>64.15</v>
      </c>
      <c r="H147" s="46">
        <f>H72+H93+H108+H126+H138</f>
        <v>521245.69299999997</v>
      </c>
      <c r="I147" s="44"/>
      <c r="J147" s="159">
        <f>J72+J93+J108+J126+J138</f>
        <v>57.916</v>
      </c>
      <c r="K147" s="44">
        <f>K72+K93+K108+K126+K138</f>
        <v>470591.82472</v>
      </c>
      <c r="L147" s="44"/>
      <c r="M147" s="44">
        <f>M72+M93+M108+M126+M138</f>
        <v>30.373</v>
      </c>
      <c r="N147" s="44">
        <f>N72+N93+N108+N126+N138</f>
        <v>246793.38166</v>
      </c>
      <c r="O147" s="44"/>
      <c r="P147" s="44">
        <f>P72+P93+P108+P126+P138</f>
        <v>77.46</v>
      </c>
      <c r="Q147" s="44">
        <f>Q72+Q93+Q108+Q126+Q138</f>
        <v>629395.0332</v>
      </c>
      <c r="R147" s="159">
        <f>R72+R93+R108+R126+R138</f>
        <v>229.89899999999997</v>
      </c>
      <c r="S147" s="44">
        <f>S72+S93+S108+S126+S138</f>
        <v>1868025.9325800003</v>
      </c>
    </row>
    <row r="148" spans="1:19" ht="49.5" customHeight="1">
      <c r="A148" s="38"/>
      <c r="B148" s="497" t="s">
        <v>8</v>
      </c>
      <c r="C148" s="498"/>
      <c r="D148" s="499"/>
      <c r="E148" s="139"/>
      <c r="F148" s="450" t="s">
        <v>118</v>
      </c>
      <c r="G148" s="450"/>
      <c r="H148" s="450"/>
      <c r="I148" s="450"/>
      <c r="J148" s="450"/>
      <c r="K148" s="450"/>
      <c r="L148" s="450"/>
      <c r="M148" s="450"/>
      <c r="N148" s="450"/>
      <c r="O148" s="450"/>
      <c r="P148" s="450"/>
      <c r="Q148" s="450"/>
      <c r="R148" s="450"/>
      <c r="S148" s="450"/>
    </row>
    <row r="149" spans="1:20" s="9" customFormat="1" ht="24.75" customHeight="1">
      <c r="A149" s="81"/>
      <c r="B149" s="82"/>
      <c r="C149" s="82"/>
      <c r="D149" s="82"/>
      <c r="E149" s="82"/>
      <c r="F149" s="79" t="s">
        <v>18</v>
      </c>
      <c r="G149" s="79" t="s">
        <v>18</v>
      </c>
      <c r="H149" s="264">
        <v>109.87</v>
      </c>
      <c r="I149" s="264" t="s">
        <v>16</v>
      </c>
      <c r="J149" s="264">
        <v>109.87</v>
      </c>
      <c r="K149" s="257"/>
      <c r="L149" s="83"/>
      <c r="M149" s="83"/>
      <c r="N149" s="83"/>
      <c r="O149" s="83"/>
      <c r="P149" s="83"/>
      <c r="Q149" s="83"/>
      <c r="R149" s="83"/>
      <c r="S149" s="83"/>
      <c r="T149" s="78"/>
    </row>
    <row r="150" spans="1:20" s="9" customFormat="1" ht="55.5" customHeight="1">
      <c r="A150" s="81"/>
      <c r="B150" s="82"/>
      <c r="C150" s="82"/>
      <c r="D150" s="82"/>
      <c r="E150" s="82"/>
      <c r="F150" s="79" t="s">
        <v>13</v>
      </c>
      <c r="G150" s="79" t="s">
        <v>32</v>
      </c>
      <c r="H150" s="264">
        <v>109.87</v>
      </c>
      <c r="I150" s="264"/>
      <c r="J150" s="264">
        <v>109.87</v>
      </c>
      <c r="K150" s="257"/>
      <c r="L150" s="83"/>
      <c r="M150" s="84" t="s">
        <v>73</v>
      </c>
      <c r="N150" s="83" t="s">
        <v>74</v>
      </c>
      <c r="O150" s="83"/>
      <c r="P150" s="83" t="s">
        <v>13</v>
      </c>
      <c r="Q150" s="83"/>
      <c r="R150" s="83"/>
      <c r="S150" s="83"/>
      <c r="T150" s="78"/>
    </row>
    <row r="151" spans="1:20" s="9" customFormat="1" ht="24" customHeight="1">
      <c r="A151" s="81"/>
      <c r="B151" s="82"/>
      <c r="C151" s="82"/>
      <c r="D151" s="82"/>
      <c r="E151" s="82"/>
      <c r="F151" s="79"/>
      <c r="G151" s="79"/>
      <c r="H151" s="265">
        <v>8125.42</v>
      </c>
      <c r="I151" s="265"/>
      <c r="J151" s="265">
        <v>8125.42</v>
      </c>
      <c r="K151" s="257"/>
      <c r="L151" s="83"/>
      <c r="M151" s="83" t="s">
        <v>75</v>
      </c>
      <c r="N151" s="83">
        <v>0.0563</v>
      </c>
      <c r="O151" s="83"/>
      <c r="P151" s="83">
        <v>0.0563</v>
      </c>
      <c r="Q151" s="85"/>
      <c r="R151" s="85"/>
      <c r="S151" s="86"/>
      <c r="T151" s="78"/>
    </row>
    <row r="152" spans="1:20" s="9" customFormat="1" ht="19.5" customHeight="1">
      <c r="A152" s="81"/>
      <c r="B152" s="82"/>
      <c r="C152" s="82"/>
      <c r="D152" s="82"/>
      <c r="E152" s="82"/>
      <c r="F152" s="79"/>
      <c r="G152" s="79"/>
      <c r="H152" s="265">
        <v>8125.42</v>
      </c>
      <c r="I152" s="265"/>
      <c r="J152" s="265">
        <v>8125.42</v>
      </c>
      <c r="K152" s="257"/>
      <c r="L152" s="83"/>
      <c r="M152" s="83" t="s">
        <v>76</v>
      </c>
      <c r="N152" s="83">
        <v>0.0563</v>
      </c>
      <c r="O152" s="83"/>
      <c r="P152" s="83">
        <v>0.0563</v>
      </c>
      <c r="Q152" s="506"/>
      <c r="R152" s="506"/>
      <c r="S152" s="506"/>
      <c r="T152" s="78"/>
    </row>
    <row r="153" spans="1:20" s="9" customFormat="1" ht="15" customHeight="1">
      <c r="A153" s="81"/>
      <c r="B153" s="82"/>
      <c r="C153" s="82"/>
      <c r="D153" s="82"/>
      <c r="E153" s="82"/>
      <c r="F153" s="79"/>
      <c r="G153" s="79"/>
      <c r="H153" s="258"/>
      <c r="I153" s="258"/>
      <c r="J153" s="258"/>
      <c r="K153" s="257"/>
      <c r="L153" s="83"/>
      <c r="M153" s="83"/>
      <c r="N153" s="83"/>
      <c r="O153" s="83"/>
      <c r="P153" s="83"/>
      <c r="Q153" s="506"/>
      <c r="R153" s="506"/>
      <c r="S153" s="506"/>
      <c r="T153" s="78"/>
    </row>
    <row r="154" spans="1:20" s="9" customFormat="1" ht="13.5" customHeight="1">
      <c r="A154" s="81"/>
      <c r="B154" s="82"/>
      <c r="C154" s="82"/>
      <c r="D154" s="82"/>
      <c r="E154" s="82"/>
      <c r="F154" s="79"/>
      <c r="G154" s="79"/>
      <c r="H154" s="79"/>
      <c r="I154" s="79"/>
      <c r="J154" s="79"/>
      <c r="K154" s="83"/>
      <c r="L154" s="83"/>
      <c r="M154" s="83"/>
      <c r="N154" s="83"/>
      <c r="O154" s="83"/>
      <c r="P154" s="83"/>
      <c r="Q154" s="506"/>
      <c r="R154" s="506"/>
      <c r="S154" s="506"/>
      <c r="T154" s="78"/>
    </row>
    <row r="155" spans="1:20" s="9" customFormat="1" ht="15.75" customHeight="1">
      <c r="A155" s="81"/>
      <c r="B155" s="82"/>
      <c r="C155" s="82"/>
      <c r="D155" s="82"/>
      <c r="E155" s="82"/>
      <c r="F155" s="79"/>
      <c r="G155" s="79"/>
      <c r="H155" s="79"/>
      <c r="I155" s="79"/>
      <c r="J155" s="79"/>
      <c r="K155" s="83"/>
      <c r="L155" s="83"/>
      <c r="M155" s="83"/>
      <c r="N155" s="83"/>
      <c r="O155" s="83"/>
      <c r="P155" s="83"/>
      <c r="Q155" s="83"/>
      <c r="R155" s="83"/>
      <c r="S155" s="83"/>
      <c r="T155" s="78"/>
    </row>
    <row r="156" spans="1:20" s="9" customFormat="1" ht="26.25" customHeight="1" hidden="1">
      <c r="A156" s="507" t="s">
        <v>62</v>
      </c>
      <c r="B156" s="507"/>
      <c r="C156" s="507"/>
      <c r="D156" s="507"/>
      <c r="E156" s="507"/>
      <c r="F156" s="507"/>
      <c r="G156" s="507"/>
      <c r="H156" s="507"/>
      <c r="I156" s="507"/>
      <c r="J156" s="507"/>
      <c r="K156" s="507"/>
      <c r="L156" s="507"/>
      <c r="M156" s="507"/>
      <c r="N156" s="507"/>
      <c r="O156" s="507"/>
      <c r="P156" s="507"/>
      <c r="Q156" s="507"/>
      <c r="R156" s="507"/>
      <c r="S156" s="507"/>
      <c r="T156" s="78"/>
    </row>
    <row r="157" spans="1:20" s="9" customFormat="1" ht="35.25" hidden="1">
      <c r="A157" s="508" t="s">
        <v>15</v>
      </c>
      <c r="B157" s="509" t="s">
        <v>0</v>
      </c>
      <c r="C157" s="510"/>
      <c r="D157" s="511"/>
      <c r="E157" s="87"/>
      <c r="F157" s="515" t="s">
        <v>1</v>
      </c>
      <c r="G157" s="515"/>
      <c r="H157" s="515"/>
      <c r="I157" s="515" t="s">
        <v>3</v>
      </c>
      <c r="J157" s="515"/>
      <c r="K157" s="515"/>
      <c r="L157" s="515" t="s">
        <v>4</v>
      </c>
      <c r="M157" s="515"/>
      <c r="N157" s="515"/>
      <c r="O157" s="515" t="s">
        <v>6</v>
      </c>
      <c r="P157" s="515"/>
      <c r="Q157" s="515"/>
      <c r="R157" s="515" t="s">
        <v>7</v>
      </c>
      <c r="S157" s="515"/>
      <c r="T157" s="78"/>
    </row>
    <row r="158" spans="1:20" s="9" customFormat="1" ht="35.25" hidden="1">
      <c r="A158" s="508"/>
      <c r="B158" s="512"/>
      <c r="C158" s="513"/>
      <c r="D158" s="514"/>
      <c r="E158" s="88"/>
      <c r="F158" s="77"/>
      <c r="G158" s="89" t="s">
        <v>10</v>
      </c>
      <c r="H158" s="89" t="s">
        <v>5</v>
      </c>
      <c r="I158" s="89" t="s">
        <v>10</v>
      </c>
      <c r="J158" s="89" t="s">
        <v>10</v>
      </c>
      <c r="K158" s="89" t="s">
        <v>5</v>
      </c>
      <c r="L158" s="89" t="s">
        <v>10</v>
      </c>
      <c r="M158" s="89" t="s">
        <v>10</v>
      </c>
      <c r="N158" s="89" t="s">
        <v>5</v>
      </c>
      <c r="O158" s="89" t="s">
        <v>10</v>
      </c>
      <c r="P158" s="89" t="s">
        <v>10</v>
      </c>
      <c r="Q158" s="89" t="s">
        <v>5</v>
      </c>
      <c r="R158" s="89" t="s">
        <v>10</v>
      </c>
      <c r="S158" s="89" t="s">
        <v>5</v>
      </c>
      <c r="T158" s="78"/>
    </row>
    <row r="159" spans="1:22" s="9" customFormat="1" ht="32.25" customHeight="1" hidden="1">
      <c r="A159" s="90">
        <v>1</v>
      </c>
      <c r="B159" s="516" t="s">
        <v>33</v>
      </c>
      <c r="C159" s="517"/>
      <c r="D159" s="518"/>
      <c r="E159" s="91"/>
      <c r="F159" s="90">
        <v>14.8</v>
      </c>
      <c r="G159" s="92">
        <v>3.3</v>
      </c>
      <c r="H159" s="92">
        <f>G159*J182</f>
        <v>97.152</v>
      </c>
      <c r="I159" s="92">
        <v>14.8</v>
      </c>
      <c r="J159" s="92">
        <v>3.3</v>
      </c>
      <c r="K159" s="92">
        <f>J159*J182</f>
        <v>97.152</v>
      </c>
      <c r="L159" s="92">
        <v>15</v>
      </c>
      <c r="M159" s="92">
        <v>3.4</v>
      </c>
      <c r="N159" s="92">
        <f>M159*J182</f>
        <v>100.096</v>
      </c>
      <c r="O159" s="92">
        <v>15</v>
      </c>
      <c r="P159" s="92">
        <v>3.3</v>
      </c>
      <c r="Q159" s="92">
        <f>P159*J182</f>
        <v>97.152</v>
      </c>
      <c r="R159" s="92">
        <f>G159+J159+M159+P159</f>
        <v>13.3</v>
      </c>
      <c r="S159" s="92">
        <f>H159+K159+N159+Q159</f>
        <v>391.55199999999996</v>
      </c>
      <c r="T159" s="78" t="s">
        <v>21</v>
      </c>
      <c r="U159" s="8"/>
      <c r="V159" s="8"/>
    </row>
    <row r="160" spans="1:22" s="9" customFormat="1" ht="32.25" customHeight="1" hidden="1">
      <c r="A160" s="90">
        <v>2</v>
      </c>
      <c r="B160" s="516" t="s">
        <v>41</v>
      </c>
      <c r="C160" s="517"/>
      <c r="D160" s="518"/>
      <c r="E160" s="91"/>
      <c r="F160" s="93"/>
      <c r="G160" s="92">
        <f>G161+G162+G163+G164+G165+G166</f>
        <v>4062.7</v>
      </c>
      <c r="H160" s="92">
        <f>H161+H162+H163+H164+H165+H166</f>
        <v>130684.578</v>
      </c>
      <c r="I160" s="92"/>
      <c r="J160" s="92">
        <f>J161+J162+J163+J164+J165+J166</f>
        <v>3746</v>
      </c>
      <c r="K160" s="92">
        <f>K161+K162+K163+K164+K165+K166</f>
        <v>121933.6</v>
      </c>
      <c r="L160" s="92"/>
      <c r="M160" s="92">
        <f>M161+M162+M163+M164+M165+M166</f>
        <v>3920.1</v>
      </c>
      <c r="N160" s="92">
        <f>N161+N162+N163+N164+N165+N166</f>
        <v>126797.51400000001</v>
      </c>
      <c r="O160" s="92"/>
      <c r="P160" s="92">
        <f>P161+P162+P163+P164+P165+P166</f>
        <v>3955.8</v>
      </c>
      <c r="Q160" s="92">
        <f>Q161+Q162+Q163+Q164+Q165+Q166</f>
        <v>128166.672</v>
      </c>
      <c r="R160" s="92">
        <f>R161+R162+R163+R164+R165+R166</f>
        <v>15684.6</v>
      </c>
      <c r="S160" s="92">
        <f>S161+S162+S163+S164+S165+S166</f>
        <v>507582.364</v>
      </c>
      <c r="T160" s="78"/>
      <c r="U160" s="8"/>
      <c r="V160" s="8"/>
    </row>
    <row r="161" spans="1:22" s="9" customFormat="1" ht="25.5" customHeight="1" hidden="1">
      <c r="A161" s="90"/>
      <c r="B161" s="519" t="s">
        <v>34</v>
      </c>
      <c r="C161" s="520"/>
      <c r="D161" s="521"/>
      <c r="E161" s="94"/>
      <c r="F161" s="93">
        <v>3068.8</v>
      </c>
      <c r="G161" s="95">
        <v>520</v>
      </c>
      <c r="H161" s="95">
        <f>G161*J182</f>
        <v>15308.800000000001</v>
      </c>
      <c r="I161" s="95">
        <v>2511</v>
      </c>
      <c r="J161" s="95">
        <v>185</v>
      </c>
      <c r="K161" s="95">
        <f>J161*J182</f>
        <v>5446.400000000001</v>
      </c>
      <c r="L161" s="95">
        <v>2511</v>
      </c>
      <c r="M161" s="95">
        <v>590</v>
      </c>
      <c r="N161" s="95">
        <f>M161*J182</f>
        <v>17369.600000000002</v>
      </c>
      <c r="O161" s="95">
        <v>2511</v>
      </c>
      <c r="P161" s="95">
        <v>342</v>
      </c>
      <c r="Q161" s="95">
        <f>P161*J182</f>
        <v>10068.48</v>
      </c>
      <c r="R161" s="95">
        <f aca="true" t="shared" si="22" ref="R161:S167">G161+J161+M161+P161</f>
        <v>1637</v>
      </c>
      <c r="S161" s="95">
        <f t="shared" si="22"/>
        <v>48193.28</v>
      </c>
      <c r="T161" s="78" t="s">
        <v>21</v>
      </c>
      <c r="U161" s="8"/>
      <c r="V161" s="8"/>
    </row>
    <row r="162" spans="1:22" s="9" customFormat="1" ht="27.75" customHeight="1" hidden="1">
      <c r="A162" s="90"/>
      <c r="B162" s="519" t="s">
        <v>35</v>
      </c>
      <c r="C162" s="520"/>
      <c r="D162" s="521"/>
      <c r="E162" s="94"/>
      <c r="F162" s="93">
        <v>609</v>
      </c>
      <c r="G162" s="95">
        <v>516</v>
      </c>
      <c r="H162" s="95">
        <f>G162*J182</f>
        <v>15191.04</v>
      </c>
      <c r="I162" s="95">
        <v>609</v>
      </c>
      <c r="J162" s="95">
        <v>516</v>
      </c>
      <c r="K162" s="95">
        <f>J162*J182</f>
        <v>15191.04</v>
      </c>
      <c r="L162" s="95">
        <v>609</v>
      </c>
      <c r="M162" s="95">
        <v>516</v>
      </c>
      <c r="N162" s="95">
        <f>M162*J182</f>
        <v>15191.04</v>
      </c>
      <c r="O162" s="95">
        <v>609</v>
      </c>
      <c r="P162" s="95">
        <v>516</v>
      </c>
      <c r="Q162" s="95">
        <f>P162*J182</f>
        <v>15191.04</v>
      </c>
      <c r="R162" s="95">
        <f t="shared" si="22"/>
        <v>2064</v>
      </c>
      <c r="S162" s="95">
        <f t="shared" si="22"/>
        <v>60764.16</v>
      </c>
      <c r="T162" s="78" t="s">
        <v>21</v>
      </c>
      <c r="U162" s="8"/>
      <c r="V162" s="8"/>
    </row>
    <row r="163" spans="1:22" s="9" customFormat="1" ht="26.25" customHeight="1" hidden="1">
      <c r="A163" s="90"/>
      <c r="B163" s="519" t="s">
        <v>36</v>
      </c>
      <c r="C163" s="520"/>
      <c r="D163" s="521"/>
      <c r="E163" s="94"/>
      <c r="F163" s="93">
        <v>725.1</v>
      </c>
      <c r="G163" s="95">
        <v>616</v>
      </c>
      <c r="H163" s="95">
        <f>G163*J183</f>
        <v>22490.16</v>
      </c>
      <c r="I163" s="95">
        <v>885.2</v>
      </c>
      <c r="J163" s="95">
        <v>752</v>
      </c>
      <c r="K163" s="95">
        <f>J163*J183</f>
        <v>27455.519999999997</v>
      </c>
      <c r="L163" s="95">
        <v>727.3</v>
      </c>
      <c r="M163" s="95">
        <v>618</v>
      </c>
      <c r="N163" s="95">
        <f>M163*J183</f>
        <v>22563.18</v>
      </c>
      <c r="O163" s="95">
        <v>892.61</v>
      </c>
      <c r="P163" s="95">
        <v>759</v>
      </c>
      <c r="Q163" s="95">
        <f>P163*J183</f>
        <v>27711.09</v>
      </c>
      <c r="R163" s="95">
        <f t="shared" si="22"/>
        <v>2745</v>
      </c>
      <c r="S163" s="95">
        <f t="shared" si="22"/>
        <v>100219.94999999998</v>
      </c>
      <c r="T163" s="78" t="s">
        <v>21</v>
      </c>
      <c r="U163" s="8"/>
      <c r="V163" s="8"/>
    </row>
    <row r="164" spans="1:22" s="9" customFormat="1" ht="24" customHeight="1" hidden="1">
      <c r="A164" s="90"/>
      <c r="B164" s="522" t="s">
        <v>37</v>
      </c>
      <c r="C164" s="522"/>
      <c r="D164" s="522"/>
      <c r="E164" s="96"/>
      <c r="F164" s="93">
        <v>1639</v>
      </c>
      <c r="G164" s="95">
        <v>951</v>
      </c>
      <c r="H164" s="95">
        <f>G164*J183</f>
        <v>34721.009999999995</v>
      </c>
      <c r="I164" s="95">
        <v>1584</v>
      </c>
      <c r="J164" s="95">
        <v>896</v>
      </c>
      <c r="K164" s="95">
        <f>J164*J183</f>
        <v>32712.96</v>
      </c>
      <c r="L164" s="95">
        <v>1344</v>
      </c>
      <c r="M164" s="95">
        <v>993</v>
      </c>
      <c r="N164" s="95">
        <f>M164*J183</f>
        <v>36254.43</v>
      </c>
      <c r="O164" s="95">
        <v>1639</v>
      </c>
      <c r="P164" s="95">
        <v>897</v>
      </c>
      <c r="Q164" s="95">
        <f>P164*J183</f>
        <v>32749.469999999998</v>
      </c>
      <c r="R164" s="95">
        <f t="shared" si="22"/>
        <v>3737</v>
      </c>
      <c r="S164" s="95">
        <f t="shared" si="22"/>
        <v>136437.87</v>
      </c>
      <c r="T164" s="78" t="s">
        <v>21</v>
      </c>
      <c r="U164" s="8"/>
      <c r="V164" s="8"/>
    </row>
    <row r="165" spans="1:22" s="9" customFormat="1" ht="24.75" customHeight="1" hidden="1">
      <c r="A165" s="90"/>
      <c r="B165" s="522" t="s">
        <v>38</v>
      </c>
      <c r="C165" s="522"/>
      <c r="D165" s="522"/>
      <c r="E165" s="96"/>
      <c r="F165" s="93">
        <v>53.7</v>
      </c>
      <c r="G165" s="95">
        <v>1393</v>
      </c>
      <c r="H165" s="95">
        <f>G165*J182</f>
        <v>41009.92</v>
      </c>
      <c r="I165" s="95">
        <v>43.6</v>
      </c>
      <c r="J165" s="95">
        <v>1346</v>
      </c>
      <c r="K165" s="95">
        <f>J165*J182</f>
        <v>39626.240000000005</v>
      </c>
      <c r="L165" s="95">
        <v>43.8</v>
      </c>
      <c r="M165" s="95">
        <v>1142</v>
      </c>
      <c r="N165" s="95">
        <f>M165*J182</f>
        <v>33620.48</v>
      </c>
      <c r="O165" s="95">
        <v>43.8</v>
      </c>
      <c r="P165" s="95">
        <v>1393</v>
      </c>
      <c r="Q165" s="95">
        <f>P165*J182</f>
        <v>41009.92</v>
      </c>
      <c r="R165" s="95">
        <f t="shared" si="22"/>
        <v>5274</v>
      </c>
      <c r="S165" s="95">
        <f t="shared" si="22"/>
        <v>155266.56</v>
      </c>
      <c r="T165" s="78" t="s">
        <v>21</v>
      </c>
      <c r="U165" s="8"/>
      <c r="V165" s="8"/>
    </row>
    <row r="166" spans="1:22" s="9" customFormat="1" ht="54.75" customHeight="1" hidden="1">
      <c r="A166" s="90"/>
      <c r="B166" s="522" t="s">
        <v>39</v>
      </c>
      <c r="C166" s="522"/>
      <c r="D166" s="522"/>
      <c r="E166" s="96"/>
      <c r="F166" s="93">
        <v>51</v>
      </c>
      <c r="G166" s="95">
        <v>66.7</v>
      </c>
      <c r="H166" s="95">
        <f>G166*J182</f>
        <v>1963.6480000000001</v>
      </c>
      <c r="I166" s="95">
        <v>48</v>
      </c>
      <c r="J166" s="95">
        <v>51</v>
      </c>
      <c r="K166" s="95">
        <f>J166*J182</f>
        <v>1501.44</v>
      </c>
      <c r="L166" s="95">
        <v>48</v>
      </c>
      <c r="M166" s="95">
        <v>61.1</v>
      </c>
      <c r="N166" s="95">
        <f>M166*J182</f>
        <v>1798.784</v>
      </c>
      <c r="O166" s="95">
        <v>51</v>
      </c>
      <c r="P166" s="95">
        <v>48.8</v>
      </c>
      <c r="Q166" s="95">
        <f>P166*J182</f>
        <v>1436.672</v>
      </c>
      <c r="R166" s="95">
        <f t="shared" si="22"/>
        <v>227.60000000000002</v>
      </c>
      <c r="S166" s="95">
        <f t="shared" si="22"/>
        <v>6700.544</v>
      </c>
      <c r="T166" s="78" t="s">
        <v>21</v>
      </c>
      <c r="U166" s="8"/>
      <c r="V166" s="8"/>
    </row>
    <row r="167" spans="1:22" s="9" customFormat="1" ht="24" customHeight="1" hidden="1">
      <c r="A167" s="90">
        <v>3</v>
      </c>
      <c r="B167" s="516" t="s">
        <v>42</v>
      </c>
      <c r="C167" s="517"/>
      <c r="D167" s="518"/>
      <c r="E167" s="91"/>
      <c r="F167" s="93">
        <v>76.86</v>
      </c>
      <c r="G167" s="92">
        <v>201</v>
      </c>
      <c r="H167" s="92">
        <f>G167*J182</f>
        <v>5917.4400000000005</v>
      </c>
      <c r="I167" s="92">
        <v>76.86</v>
      </c>
      <c r="J167" s="92">
        <v>201</v>
      </c>
      <c r="K167" s="92">
        <f>J167*J182</f>
        <v>5917.4400000000005</v>
      </c>
      <c r="L167" s="92">
        <v>76.86</v>
      </c>
      <c r="M167" s="92">
        <v>201</v>
      </c>
      <c r="N167" s="92">
        <f>M167*J182</f>
        <v>5917.4400000000005</v>
      </c>
      <c r="O167" s="92">
        <v>76.86</v>
      </c>
      <c r="P167" s="92">
        <v>201</v>
      </c>
      <c r="Q167" s="92">
        <f>P167*J182</f>
        <v>5917.4400000000005</v>
      </c>
      <c r="R167" s="92">
        <f t="shared" si="22"/>
        <v>804</v>
      </c>
      <c r="S167" s="92">
        <f t="shared" si="22"/>
        <v>23669.760000000002</v>
      </c>
      <c r="T167" s="78" t="s">
        <v>21</v>
      </c>
      <c r="U167" s="8"/>
      <c r="V167" s="8"/>
    </row>
    <row r="168" spans="1:22" s="9" customFormat="1" ht="30.75" customHeight="1" hidden="1">
      <c r="A168" s="90">
        <v>4</v>
      </c>
      <c r="B168" s="516" t="s">
        <v>43</v>
      </c>
      <c r="C168" s="517"/>
      <c r="D168" s="518"/>
      <c r="E168" s="91"/>
      <c r="F168" s="93">
        <v>172</v>
      </c>
      <c r="G168" s="92">
        <f>G169</f>
        <v>23.4</v>
      </c>
      <c r="H168" s="92">
        <f>H169</f>
        <v>688.896</v>
      </c>
      <c r="I168" s="92"/>
      <c r="J168" s="92">
        <f>J169</f>
        <v>23.4</v>
      </c>
      <c r="K168" s="92">
        <f>K169</f>
        <v>688.896</v>
      </c>
      <c r="L168" s="92"/>
      <c r="M168" s="92">
        <f>M169</f>
        <v>23.4</v>
      </c>
      <c r="N168" s="92">
        <f>N169</f>
        <v>688.896</v>
      </c>
      <c r="O168" s="92"/>
      <c r="P168" s="92">
        <f>P169</f>
        <v>23.1</v>
      </c>
      <c r="Q168" s="92">
        <f>Q169</f>
        <v>680.0640000000001</v>
      </c>
      <c r="R168" s="92">
        <f>R169</f>
        <v>93.29999999999998</v>
      </c>
      <c r="S168" s="92">
        <f>S169</f>
        <v>2746.7520000000004</v>
      </c>
      <c r="T168" s="78" t="s">
        <v>21</v>
      </c>
      <c r="U168" s="8"/>
      <c r="V168" s="8"/>
    </row>
    <row r="169" spans="1:22" s="9" customFormat="1" ht="30.75" customHeight="1" hidden="1">
      <c r="A169" s="90"/>
      <c r="B169" s="519" t="s">
        <v>44</v>
      </c>
      <c r="C169" s="520"/>
      <c r="D169" s="521"/>
      <c r="E169" s="94"/>
      <c r="F169" s="93"/>
      <c r="G169" s="95">
        <v>23.4</v>
      </c>
      <c r="H169" s="95">
        <f>G169*J182</f>
        <v>688.896</v>
      </c>
      <c r="I169" s="95"/>
      <c r="J169" s="95">
        <v>23.4</v>
      </c>
      <c r="K169" s="95">
        <f>J169*J182</f>
        <v>688.896</v>
      </c>
      <c r="L169" s="95"/>
      <c r="M169" s="95">
        <v>23.4</v>
      </c>
      <c r="N169" s="95">
        <f>M169*J182</f>
        <v>688.896</v>
      </c>
      <c r="O169" s="95"/>
      <c r="P169" s="95">
        <v>23.1</v>
      </c>
      <c r="Q169" s="95">
        <f>P169*J182</f>
        <v>680.0640000000001</v>
      </c>
      <c r="R169" s="95">
        <f>G169+J169+M169+P169</f>
        <v>93.29999999999998</v>
      </c>
      <c r="S169" s="95">
        <f>H169+K169+N169+Q169</f>
        <v>2746.7520000000004</v>
      </c>
      <c r="T169" s="78"/>
      <c r="U169" s="8"/>
      <c r="V169" s="8"/>
    </row>
    <row r="170" spans="1:22" s="9" customFormat="1" ht="30.75" customHeight="1" hidden="1">
      <c r="A170" s="90">
        <v>5</v>
      </c>
      <c r="B170" s="516" t="s">
        <v>47</v>
      </c>
      <c r="C170" s="517"/>
      <c r="D170" s="518"/>
      <c r="E170" s="91"/>
      <c r="F170" s="93"/>
      <c r="G170" s="92">
        <f>G171+G172+G173+G174+G175+G176</f>
        <v>127.91</v>
      </c>
      <c r="H170" s="92">
        <f>H171+H172+H173+H174+H175+H176</f>
        <v>3854.7524000000003</v>
      </c>
      <c r="I170" s="92"/>
      <c r="J170" s="92">
        <f>J171+J172+J173+J175+J176+J174</f>
        <v>122.46000000000001</v>
      </c>
      <c r="K170" s="92">
        <f>K171+K172+K173+K174+K175+K176</f>
        <v>3672.3874</v>
      </c>
      <c r="L170" s="92"/>
      <c r="M170" s="92">
        <f>M171+M172+M173+M174+M175+M176</f>
        <v>110.28999999999999</v>
      </c>
      <c r="N170" s="92">
        <f>N171+N172+N173+N174+N175+N176</f>
        <v>3314.1026</v>
      </c>
      <c r="O170" s="92"/>
      <c r="P170" s="92">
        <f>P171+P172+P173+P174+P175+P176</f>
        <v>122.81</v>
      </c>
      <c r="Q170" s="92">
        <f>Q171+Q172+Q173+Q174+Q175+Q176</f>
        <v>3701.0734</v>
      </c>
      <c r="R170" s="92">
        <f>R171+R172+R173+R174+R175+R176</f>
        <v>483.46999999999997</v>
      </c>
      <c r="S170" s="92">
        <f>S171+S172+S173+S174+S175+S176</f>
        <v>14542.3158</v>
      </c>
      <c r="T170" s="78"/>
      <c r="U170" s="8"/>
      <c r="V170" s="8"/>
    </row>
    <row r="171" spans="1:22" s="9" customFormat="1" ht="30.75" customHeight="1" hidden="1">
      <c r="A171" s="90"/>
      <c r="B171" s="519" t="s">
        <v>48</v>
      </c>
      <c r="C171" s="520"/>
      <c r="D171" s="521"/>
      <c r="E171" s="94"/>
      <c r="F171" s="93"/>
      <c r="G171" s="95">
        <v>7.71</v>
      </c>
      <c r="H171" s="95">
        <f>G171*J182</f>
        <v>226.9824</v>
      </c>
      <c r="I171" s="95"/>
      <c r="J171" s="95">
        <v>6.36</v>
      </c>
      <c r="K171" s="95">
        <f>J171*J182</f>
        <v>187.2384</v>
      </c>
      <c r="L171" s="95"/>
      <c r="M171" s="95">
        <v>3.69</v>
      </c>
      <c r="N171" s="95">
        <f>M171*J182</f>
        <v>108.6336</v>
      </c>
      <c r="O171" s="95"/>
      <c r="P171" s="95">
        <v>6.11</v>
      </c>
      <c r="Q171" s="95">
        <f>P171*J182</f>
        <v>179.87840000000003</v>
      </c>
      <c r="R171" s="95">
        <f aca="true" t="shared" si="23" ref="R171:S176">G171+J171+M171+P171</f>
        <v>23.87</v>
      </c>
      <c r="S171" s="95">
        <f t="shared" si="23"/>
        <v>702.7328000000001</v>
      </c>
      <c r="T171" s="78"/>
      <c r="U171" s="8"/>
      <c r="V171" s="8"/>
    </row>
    <row r="172" spans="1:22" s="9" customFormat="1" ht="30.75" customHeight="1" hidden="1">
      <c r="A172" s="90"/>
      <c r="B172" s="519" t="s">
        <v>49</v>
      </c>
      <c r="C172" s="520"/>
      <c r="D172" s="521"/>
      <c r="E172" s="94"/>
      <c r="F172" s="93"/>
      <c r="G172" s="95">
        <v>40</v>
      </c>
      <c r="H172" s="95">
        <f>G172*J182</f>
        <v>1177.6000000000001</v>
      </c>
      <c r="I172" s="95"/>
      <c r="J172" s="95">
        <v>40</v>
      </c>
      <c r="K172" s="95">
        <f>J172*J182</f>
        <v>1177.6000000000001</v>
      </c>
      <c r="L172" s="95"/>
      <c r="M172" s="95">
        <v>40</v>
      </c>
      <c r="N172" s="95">
        <f>M172*J182</f>
        <v>1177.6000000000001</v>
      </c>
      <c r="O172" s="95"/>
      <c r="P172" s="95">
        <v>40</v>
      </c>
      <c r="Q172" s="95">
        <f>P172*J182</f>
        <v>1177.6000000000001</v>
      </c>
      <c r="R172" s="95">
        <f t="shared" si="23"/>
        <v>160</v>
      </c>
      <c r="S172" s="95">
        <f t="shared" si="23"/>
        <v>4710.400000000001</v>
      </c>
      <c r="T172" s="78"/>
      <c r="U172" s="8"/>
      <c r="V172" s="8"/>
    </row>
    <row r="173" spans="1:22" s="9" customFormat="1" ht="30.75" customHeight="1" hidden="1">
      <c r="A173" s="90"/>
      <c r="B173" s="519" t="s">
        <v>50</v>
      </c>
      <c r="C173" s="520"/>
      <c r="D173" s="521"/>
      <c r="E173" s="94"/>
      <c r="F173" s="93"/>
      <c r="G173" s="95">
        <v>27.6</v>
      </c>
      <c r="H173" s="97">
        <f>G173*J182</f>
        <v>812.5440000000001</v>
      </c>
      <c r="I173" s="95"/>
      <c r="J173" s="95">
        <v>27.6</v>
      </c>
      <c r="K173" s="95">
        <f>J173*J182</f>
        <v>812.5440000000001</v>
      </c>
      <c r="L173" s="95"/>
      <c r="M173" s="95">
        <v>27.6</v>
      </c>
      <c r="N173" s="95">
        <f>M173*J182</f>
        <v>812.5440000000001</v>
      </c>
      <c r="O173" s="95"/>
      <c r="P173" s="95">
        <v>27.6</v>
      </c>
      <c r="Q173" s="95">
        <f>P173*J182</f>
        <v>812.5440000000001</v>
      </c>
      <c r="R173" s="95">
        <f t="shared" si="23"/>
        <v>110.4</v>
      </c>
      <c r="S173" s="95">
        <f t="shared" si="23"/>
        <v>3250.1760000000004</v>
      </c>
      <c r="T173" s="78"/>
      <c r="U173" s="8"/>
      <c r="V173" s="8"/>
    </row>
    <row r="174" spans="1:22" s="9" customFormat="1" ht="30.75" customHeight="1" hidden="1">
      <c r="A174" s="90"/>
      <c r="B174" s="522" t="s">
        <v>40</v>
      </c>
      <c r="C174" s="522"/>
      <c r="D174" s="522"/>
      <c r="E174" s="96"/>
      <c r="F174" s="93"/>
      <c r="G174" s="95">
        <v>40</v>
      </c>
      <c r="H174" s="95">
        <f>G174*J182</f>
        <v>1177.6000000000001</v>
      </c>
      <c r="I174" s="95"/>
      <c r="J174" s="95">
        <v>39</v>
      </c>
      <c r="K174" s="95">
        <f>J174*J182</f>
        <v>1148.16</v>
      </c>
      <c r="L174" s="95"/>
      <c r="M174" s="95">
        <v>29.5</v>
      </c>
      <c r="N174" s="95">
        <f>M174*J182</f>
        <v>868.48</v>
      </c>
      <c r="O174" s="95"/>
      <c r="P174" s="95">
        <v>37</v>
      </c>
      <c r="Q174" s="95">
        <f>P174*J182</f>
        <v>1089.28</v>
      </c>
      <c r="R174" s="95">
        <f t="shared" si="23"/>
        <v>145.5</v>
      </c>
      <c r="S174" s="95">
        <f t="shared" si="23"/>
        <v>4283.52</v>
      </c>
      <c r="T174" s="78"/>
      <c r="U174" s="8"/>
      <c r="V174" s="8"/>
    </row>
    <row r="175" spans="1:22" s="9" customFormat="1" ht="30.75" customHeight="1" hidden="1">
      <c r="A175" s="90"/>
      <c r="B175" s="522" t="s">
        <v>51</v>
      </c>
      <c r="C175" s="522"/>
      <c r="D175" s="522"/>
      <c r="E175" s="96"/>
      <c r="F175" s="93"/>
      <c r="G175" s="95">
        <v>4.6</v>
      </c>
      <c r="H175" s="95">
        <f>G175*J183</f>
        <v>167.94599999999997</v>
      </c>
      <c r="I175" s="95"/>
      <c r="J175" s="95">
        <v>1.5</v>
      </c>
      <c r="K175" s="95">
        <f>J175*J183</f>
        <v>54.765</v>
      </c>
      <c r="L175" s="95"/>
      <c r="M175" s="95">
        <v>1.5</v>
      </c>
      <c r="N175" s="95">
        <f>M175*J183</f>
        <v>54.765</v>
      </c>
      <c r="O175" s="95"/>
      <c r="P175" s="95">
        <v>4.1</v>
      </c>
      <c r="Q175" s="95">
        <f>P175*J183</f>
        <v>149.69099999999997</v>
      </c>
      <c r="R175" s="95">
        <f t="shared" si="23"/>
        <v>11.7</v>
      </c>
      <c r="S175" s="95">
        <f t="shared" si="23"/>
        <v>427.1669999999999</v>
      </c>
      <c r="T175" s="78"/>
      <c r="U175" s="8"/>
      <c r="V175" s="8"/>
    </row>
    <row r="176" spans="1:22" s="9" customFormat="1" ht="30.75" customHeight="1" hidden="1">
      <c r="A176" s="90"/>
      <c r="B176" s="522" t="s">
        <v>52</v>
      </c>
      <c r="C176" s="522"/>
      <c r="D176" s="522"/>
      <c r="E176" s="96"/>
      <c r="F176" s="93"/>
      <c r="G176" s="95">
        <v>8</v>
      </c>
      <c r="H176" s="95">
        <f>G176*J183</f>
        <v>292.08</v>
      </c>
      <c r="I176" s="95"/>
      <c r="J176" s="95">
        <v>8</v>
      </c>
      <c r="K176" s="95">
        <f>J176*J183</f>
        <v>292.08</v>
      </c>
      <c r="L176" s="95"/>
      <c r="M176" s="95">
        <v>8</v>
      </c>
      <c r="N176" s="95">
        <f>M176*J183</f>
        <v>292.08</v>
      </c>
      <c r="O176" s="95"/>
      <c r="P176" s="95">
        <v>8</v>
      </c>
      <c r="Q176" s="95">
        <f>P176*J183</f>
        <v>292.08</v>
      </c>
      <c r="R176" s="95">
        <f t="shared" si="23"/>
        <v>32</v>
      </c>
      <c r="S176" s="95">
        <f t="shared" si="23"/>
        <v>1168.32</v>
      </c>
      <c r="T176" s="78"/>
      <c r="U176" s="8"/>
      <c r="V176" s="8"/>
    </row>
    <row r="177" spans="1:22" s="9" customFormat="1" ht="30.75" customHeight="1" hidden="1">
      <c r="A177" s="90">
        <v>6</v>
      </c>
      <c r="B177" s="516" t="s">
        <v>53</v>
      </c>
      <c r="C177" s="517"/>
      <c r="D177" s="518"/>
      <c r="E177" s="91"/>
      <c r="F177" s="93"/>
      <c r="G177" s="92">
        <f>G178+G179</f>
        <v>428.14000000000004</v>
      </c>
      <c r="H177" s="92">
        <f>H178+H179</f>
        <v>12604.4416</v>
      </c>
      <c r="I177" s="92"/>
      <c r="J177" s="92">
        <f>J178+J179</f>
        <v>444.5</v>
      </c>
      <c r="K177" s="92">
        <f>K178+K179</f>
        <v>13086.08</v>
      </c>
      <c r="L177" s="92"/>
      <c r="M177" s="92">
        <f>M178+M179</f>
        <v>216.12</v>
      </c>
      <c r="N177" s="92">
        <f>N178+N179</f>
        <v>6362.5728</v>
      </c>
      <c r="O177" s="92"/>
      <c r="P177" s="92">
        <f>P178+P179</f>
        <v>423.71000000000004</v>
      </c>
      <c r="Q177" s="92">
        <f>Q178+Q179</f>
        <v>12474.022400000002</v>
      </c>
      <c r="R177" s="92">
        <f>R178+R179</f>
        <v>1512.47</v>
      </c>
      <c r="S177" s="92">
        <f>S178+S179</f>
        <v>44527.1168</v>
      </c>
      <c r="T177" s="78"/>
      <c r="U177" s="8"/>
      <c r="V177" s="8"/>
    </row>
    <row r="178" spans="1:22" s="9" customFormat="1" ht="30.75" customHeight="1" hidden="1">
      <c r="A178" s="93"/>
      <c r="B178" s="519" t="s">
        <v>54</v>
      </c>
      <c r="C178" s="520"/>
      <c r="D178" s="521"/>
      <c r="E178" s="94"/>
      <c r="F178" s="93"/>
      <c r="G178" s="95">
        <v>27.6</v>
      </c>
      <c r="H178" s="95">
        <f>G178*J182</f>
        <v>812.5440000000001</v>
      </c>
      <c r="I178" s="95"/>
      <c r="J178" s="95">
        <v>44.5</v>
      </c>
      <c r="K178" s="95">
        <f>J178*J182</f>
        <v>1310.0800000000002</v>
      </c>
      <c r="L178" s="95"/>
      <c r="M178" s="95">
        <v>74.6</v>
      </c>
      <c r="N178" s="95">
        <f>M178*J182</f>
        <v>2196.2239999999997</v>
      </c>
      <c r="O178" s="95"/>
      <c r="P178" s="95">
        <v>23.1</v>
      </c>
      <c r="Q178" s="95">
        <f>P178*J182</f>
        <v>680.0640000000001</v>
      </c>
      <c r="R178" s="95">
        <f>G178+J178+M178+P178</f>
        <v>169.79999999999998</v>
      </c>
      <c r="S178" s="95">
        <f>H178+K178+N178+Q178</f>
        <v>4998.912</v>
      </c>
      <c r="T178" s="78"/>
      <c r="U178" s="8"/>
      <c r="V178" s="8"/>
    </row>
    <row r="179" spans="1:22" s="9" customFormat="1" ht="30.75" customHeight="1" hidden="1">
      <c r="A179" s="93"/>
      <c r="B179" s="519" t="s">
        <v>55</v>
      </c>
      <c r="C179" s="520"/>
      <c r="D179" s="521"/>
      <c r="E179" s="94"/>
      <c r="F179" s="93"/>
      <c r="G179" s="95">
        <v>400.54</v>
      </c>
      <c r="H179" s="95">
        <f>G179*J182</f>
        <v>11791.8976</v>
      </c>
      <c r="I179" s="95"/>
      <c r="J179" s="95">
        <v>400</v>
      </c>
      <c r="K179" s="95">
        <f>J179*J182</f>
        <v>11776</v>
      </c>
      <c r="L179" s="95"/>
      <c r="M179" s="95">
        <v>141.52</v>
      </c>
      <c r="N179" s="95">
        <f>M179*J182</f>
        <v>4166.348800000001</v>
      </c>
      <c r="O179" s="95"/>
      <c r="P179" s="95">
        <v>400.61</v>
      </c>
      <c r="Q179" s="95">
        <f>P179*J182</f>
        <v>11793.958400000001</v>
      </c>
      <c r="R179" s="95">
        <f>G179+J179+M179+P179</f>
        <v>1342.67</v>
      </c>
      <c r="S179" s="95">
        <f>H179+K179+N179+Q179</f>
        <v>39528.2048</v>
      </c>
      <c r="T179" s="78"/>
      <c r="U179" s="8"/>
      <c r="V179" s="8"/>
    </row>
    <row r="180" spans="1:20" s="9" customFormat="1" ht="35.25" hidden="1">
      <c r="A180" s="98"/>
      <c r="B180" s="523" t="s">
        <v>19</v>
      </c>
      <c r="C180" s="524"/>
      <c r="D180" s="525"/>
      <c r="E180" s="99"/>
      <c r="F180" s="90" t="e">
        <f>F159+#REF!+#REF!+F161+F162+F163+#REF!+F164+F165+F166+F167+F168+#REF!</f>
        <v>#REF!</v>
      </c>
      <c r="G180" s="92">
        <f>G159+G160+G167+G168+G170+G177</f>
        <v>4846.45</v>
      </c>
      <c r="H180" s="92">
        <f>H159+H160+H167+H168+H170+H177</f>
        <v>153847.25999999998</v>
      </c>
      <c r="I180" s="92" t="e">
        <f>I159+I161+I162+I163+#REF!+I164+I165+I166+I167+I168</f>
        <v>#REF!</v>
      </c>
      <c r="J180" s="92">
        <f>J159+J160+J167+J168+J170+J177</f>
        <v>4540.66</v>
      </c>
      <c r="K180" s="92">
        <f>K159+K160+K167+K168+K170+K177</f>
        <v>145395.55539999998</v>
      </c>
      <c r="L180" s="92" t="e">
        <f>L159+L161+L162+L163+#REF!+L164+L165+L166+L167+L168</f>
        <v>#REF!</v>
      </c>
      <c r="M180" s="92">
        <f>M159+M160+M167+M168+M170+M177</f>
        <v>4474.3099999999995</v>
      </c>
      <c r="N180" s="92">
        <f>N159+N160+N167+N168+N170+N177</f>
        <v>143180.62140000003</v>
      </c>
      <c r="O180" s="92" t="e">
        <f>O159+O161+O162+O163+#REF!+O164+O165+O166+O167+O168</f>
        <v>#REF!</v>
      </c>
      <c r="P180" s="92">
        <f>P159+P160+P167+P168+P170+P177</f>
        <v>4729.720000000001</v>
      </c>
      <c r="Q180" s="92">
        <f>Q159+Q160+Q167+Q168+Q170+Q177</f>
        <v>151036.4238</v>
      </c>
      <c r="R180" s="92">
        <f>R159+R160+R167+R168+R170+R177</f>
        <v>18591.140000000003</v>
      </c>
      <c r="S180" s="92">
        <f>S159+S160+S167+S168+S170+S177</f>
        <v>593459.8605999999</v>
      </c>
      <c r="T180" s="78"/>
    </row>
    <row r="181" spans="1:20" s="9" customFormat="1" ht="35.25" hidden="1">
      <c r="A181" s="98"/>
      <c r="B181" s="526" t="s">
        <v>17</v>
      </c>
      <c r="C181" s="526"/>
      <c r="D181" s="526"/>
      <c r="E181" s="100"/>
      <c r="F181" s="508" t="s">
        <v>60</v>
      </c>
      <c r="G181" s="508"/>
      <c r="H181" s="508"/>
      <c r="I181" s="508"/>
      <c r="J181" s="508"/>
      <c r="K181" s="508"/>
      <c r="L181" s="508"/>
      <c r="M181" s="508"/>
      <c r="N181" s="508"/>
      <c r="O181" s="508"/>
      <c r="P181" s="508"/>
      <c r="Q181" s="508"/>
      <c r="R181" s="508"/>
      <c r="S181" s="508"/>
      <c r="T181" s="78"/>
    </row>
    <row r="182" spans="1:20" s="9" customFormat="1" ht="25.5" customHeight="1" hidden="1">
      <c r="A182" s="79"/>
      <c r="B182" s="79"/>
      <c r="C182" s="79"/>
      <c r="D182" s="79"/>
      <c r="E182" s="79"/>
      <c r="F182" s="79"/>
      <c r="G182" s="79"/>
      <c r="H182" s="80" t="s">
        <v>12</v>
      </c>
      <c r="I182" s="80"/>
      <c r="J182" s="80">
        <v>29.44</v>
      </c>
      <c r="K182" s="80"/>
      <c r="L182" s="79"/>
      <c r="M182" s="79"/>
      <c r="N182" s="79"/>
      <c r="O182" s="79"/>
      <c r="P182" s="79"/>
      <c r="Q182" s="79"/>
      <c r="R182" s="79"/>
      <c r="S182" s="79"/>
      <c r="T182" s="78"/>
    </row>
    <row r="183" spans="1:20" s="9" customFormat="1" ht="33" customHeight="1" hidden="1">
      <c r="A183" s="79"/>
      <c r="B183" s="79"/>
      <c r="C183" s="79"/>
      <c r="D183" s="79"/>
      <c r="E183" s="79"/>
      <c r="F183" s="79"/>
      <c r="G183" s="79"/>
      <c r="H183" s="80" t="s">
        <v>13</v>
      </c>
      <c r="I183" s="80"/>
      <c r="J183" s="80">
        <v>36.51</v>
      </c>
      <c r="K183" s="80"/>
      <c r="L183" s="79"/>
      <c r="M183" s="79"/>
      <c r="N183" s="79"/>
      <c r="O183" s="79"/>
      <c r="P183" s="79"/>
      <c r="Q183" s="85"/>
      <c r="R183" s="85"/>
      <c r="S183" s="79"/>
      <c r="T183" s="78"/>
    </row>
    <row r="184" spans="1:20" s="9" customFormat="1" ht="34.5" customHeight="1" hidden="1">
      <c r="A184" s="507" t="s">
        <v>63</v>
      </c>
      <c r="B184" s="507"/>
      <c r="C184" s="507"/>
      <c r="D184" s="507"/>
      <c r="E184" s="507"/>
      <c r="F184" s="507"/>
      <c r="G184" s="507"/>
      <c r="H184" s="507"/>
      <c r="I184" s="507"/>
      <c r="J184" s="507"/>
      <c r="K184" s="507"/>
      <c r="L184" s="507"/>
      <c r="M184" s="507"/>
      <c r="N184" s="507"/>
      <c r="O184" s="507"/>
      <c r="P184" s="507"/>
      <c r="Q184" s="507"/>
      <c r="R184" s="507"/>
      <c r="S184" s="507"/>
      <c r="T184" s="78"/>
    </row>
    <row r="185" spans="1:20" s="9" customFormat="1" ht="35.25" hidden="1">
      <c r="A185" s="508" t="s">
        <v>15</v>
      </c>
      <c r="B185" s="509" t="s">
        <v>0</v>
      </c>
      <c r="C185" s="510"/>
      <c r="D185" s="511"/>
      <c r="E185" s="87"/>
      <c r="F185" s="515" t="s">
        <v>1</v>
      </c>
      <c r="G185" s="515"/>
      <c r="H185" s="515"/>
      <c r="I185" s="515" t="s">
        <v>3</v>
      </c>
      <c r="J185" s="515"/>
      <c r="K185" s="515"/>
      <c r="L185" s="515" t="s">
        <v>4</v>
      </c>
      <c r="M185" s="515"/>
      <c r="N185" s="515"/>
      <c r="O185" s="515" t="s">
        <v>6</v>
      </c>
      <c r="P185" s="515"/>
      <c r="Q185" s="515"/>
      <c r="R185" s="515" t="s">
        <v>7</v>
      </c>
      <c r="S185" s="515"/>
      <c r="T185" s="78"/>
    </row>
    <row r="186" spans="1:20" s="9" customFormat="1" ht="35.25" hidden="1">
      <c r="A186" s="508"/>
      <c r="B186" s="512"/>
      <c r="C186" s="513"/>
      <c r="D186" s="514"/>
      <c r="E186" s="101"/>
      <c r="F186" s="89" t="s">
        <v>10</v>
      </c>
      <c r="G186" s="89" t="s">
        <v>10</v>
      </c>
      <c r="H186" s="89" t="s">
        <v>5</v>
      </c>
      <c r="I186" s="89" t="s">
        <v>10</v>
      </c>
      <c r="J186" s="89" t="s">
        <v>10</v>
      </c>
      <c r="K186" s="89" t="s">
        <v>5</v>
      </c>
      <c r="L186" s="89" t="s">
        <v>10</v>
      </c>
      <c r="M186" s="89" t="s">
        <v>10</v>
      </c>
      <c r="N186" s="89" t="s">
        <v>5</v>
      </c>
      <c r="O186" s="89" t="s">
        <v>10</v>
      </c>
      <c r="P186" s="89" t="s">
        <v>10</v>
      </c>
      <c r="Q186" s="89" t="s">
        <v>5</v>
      </c>
      <c r="R186" s="89" t="s">
        <v>10</v>
      </c>
      <c r="S186" s="89" t="s">
        <v>5</v>
      </c>
      <c r="T186" s="78"/>
    </row>
    <row r="187" spans="1:23" s="9" customFormat="1" ht="25.5" customHeight="1" hidden="1">
      <c r="A187" s="90">
        <v>1</v>
      </c>
      <c r="B187" s="516" t="s">
        <v>33</v>
      </c>
      <c r="C187" s="517"/>
      <c r="D187" s="518"/>
      <c r="E187" s="91"/>
      <c r="F187" s="93">
        <v>17.5</v>
      </c>
      <c r="G187" s="92">
        <v>12.3</v>
      </c>
      <c r="H187" s="92">
        <f>G187*J210</f>
        <v>457.068</v>
      </c>
      <c r="I187" s="92">
        <v>17.5</v>
      </c>
      <c r="J187" s="92">
        <v>8.3</v>
      </c>
      <c r="K187" s="92">
        <f>J187*J210</f>
        <v>308.428</v>
      </c>
      <c r="L187" s="92">
        <v>17.5</v>
      </c>
      <c r="M187" s="92">
        <v>5.4</v>
      </c>
      <c r="N187" s="92">
        <f>M187*K210</f>
        <v>207.9</v>
      </c>
      <c r="O187" s="92">
        <v>17.5</v>
      </c>
      <c r="P187" s="92">
        <v>11.3</v>
      </c>
      <c r="Q187" s="92">
        <f>P187*K210</f>
        <v>435.05</v>
      </c>
      <c r="R187" s="92">
        <f>G187+J187+M187+P187</f>
        <v>37.3</v>
      </c>
      <c r="S187" s="92">
        <f>H187+K187+N187+Q187</f>
        <v>1408.446</v>
      </c>
      <c r="T187" s="78" t="s">
        <v>21</v>
      </c>
      <c r="U187" s="8">
        <f>41.08*P187</f>
        <v>464.204</v>
      </c>
      <c r="V187" s="8">
        <f>H187+K187+N187+Q187</f>
        <v>1408.446</v>
      </c>
      <c r="W187" s="9">
        <f aca="true" t="shared" si="24" ref="W187:W196">G187+J187+M187+P187</f>
        <v>37.3</v>
      </c>
    </row>
    <row r="188" spans="1:22" s="9" customFormat="1" ht="25.5" customHeight="1" hidden="1">
      <c r="A188" s="90">
        <v>2</v>
      </c>
      <c r="B188" s="516" t="s">
        <v>41</v>
      </c>
      <c r="C188" s="517"/>
      <c r="D188" s="518"/>
      <c r="E188" s="91"/>
      <c r="F188" s="93"/>
      <c r="G188" s="92">
        <f>G189+G190+G191+G192+G193+G194</f>
        <v>5188.679999999999</v>
      </c>
      <c r="H188" s="92">
        <f>H189+H190+H192+H193+H194+H191</f>
        <v>136057.8288</v>
      </c>
      <c r="I188" s="92"/>
      <c r="J188" s="92">
        <f>J189+J190+J191+J192+J193+J194</f>
        <v>4597.45</v>
      </c>
      <c r="K188" s="92">
        <f>K189+K190+K191+K192+K193+K194</f>
        <v>119534.57199999999</v>
      </c>
      <c r="L188" s="92"/>
      <c r="M188" s="92">
        <f>M189+M190+M191+M192+M193+M194</f>
        <v>4948.61</v>
      </c>
      <c r="N188" s="92">
        <f>N189+N190+N191+N192+N193+N194</f>
        <v>134143.28500000003</v>
      </c>
      <c r="O188" s="92"/>
      <c r="P188" s="92">
        <f>P189+P190+P191+P192+P193+P194</f>
        <v>4697.63</v>
      </c>
      <c r="Q188" s="92">
        <f>Q189+Q190+Q191+Q192+Q193+Q194</f>
        <v>125820.235</v>
      </c>
      <c r="R188" s="92">
        <f>R189+R190+R192+R193+R194+R191</f>
        <v>19432.370000000003</v>
      </c>
      <c r="S188" s="92">
        <f>S189+S190+S191+S192+S193+S194</f>
        <v>515555.92079999996</v>
      </c>
      <c r="T188" s="78"/>
      <c r="U188" s="8"/>
      <c r="V188" s="8"/>
    </row>
    <row r="189" spans="1:23" s="9" customFormat="1" ht="32.25" customHeight="1" hidden="1">
      <c r="A189" s="93"/>
      <c r="B189" s="519" t="s">
        <v>34</v>
      </c>
      <c r="C189" s="520"/>
      <c r="D189" s="521"/>
      <c r="E189" s="94"/>
      <c r="F189" s="93">
        <v>2715</v>
      </c>
      <c r="G189" s="95">
        <v>748.28</v>
      </c>
      <c r="H189" s="95">
        <f>G189*J210</f>
        <v>27806.084799999997</v>
      </c>
      <c r="I189" s="95">
        <v>2715</v>
      </c>
      <c r="J189" s="95">
        <v>409.15</v>
      </c>
      <c r="K189" s="95">
        <f>J189*J210</f>
        <v>15204.013999999997</v>
      </c>
      <c r="L189" s="95">
        <v>2715</v>
      </c>
      <c r="M189" s="95">
        <v>662.91</v>
      </c>
      <c r="N189" s="95">
        <f>M189*K210</f>
        <v>25522.035</v>
      </c>
      <c r="O189" s="95">
        <v>2715</v>
      </c>
      <c r="P189" s="95">
        <v>464.93</v>
      </c>
      <c r="Q189" s="95">
        <f>P189*K210</f>
        <v>17899.805</v>
      </c>
      <c r="R189" s="95">
        <f aca="true" t="shared" si="25" ref="R189:S195">G189+J189+M189+P189</f>
        <v>2285.2699999999995</v>
      </c>
      <c r="S189" s="95">
        <f t="shared" si="25"/>
        <v>86431.9388</v>
      </c>
      <c r="T189" s="78" t="s">
        <v>21</v>
      </c>
      <c r="U189" s="8">
        <f aca="true" t="shared" si="26" ref="U189:U196">41.08*P189</f>
        <v>19099.324399999998</v>
      </c>
      <c r="V189" s="8">
        <f aca="true" t="shared" si="27" ref="V189:V196">H189+K189+N189+Q189</f>
        <v>86431.9388</v>
      </c>
      <c r="W189" s="9">
        <f t="shared" si="24"/>
        <v>2285.2699999999995</v>
      </c>
    </row>
    <row r="190" spans="1:23" s="9" customFormat="1" ht="33.75" customHeight="1" hidden="1">
      <c r="A190" s="93"/>
      <c r="B190" s="519" t="s">
        <v>35</v>
      </c>
      <c r="C190" s="520"/>
      <c r="D190" s="521"/>
      <c r="E190" s="94"/>
      <c r="F190" s="93">
        <v>816</v>
      </c>
      <c r="G190" s="95">
        <v>660</v>
      </c>
      <c r="H190" s="95">
        <f>G190*J210</f>
        <v>24525.6</v>
      </c>
      <c r="I190" s="95">
        <v>816</v>
      </c>
      <c r="J190" s="95">
        <v>660</v>
      </c>
      <c r="K190" s="95">
        <f>J190*J210</f>
        <v>24525.6</v>
      </c>
      <c r="L190" s="95">
        <v>816</v>
      </c>
      <c r="M190" s="95">
        <v>660</v>
      </c>
      <c r="N190" s="95">
        <f>M190*K210</f>
        <v>25410</v>
      </c>
      <c r="O190" s="95">
        <v>816</v>
      </c>
      <c r="P190" s="95">
        <v>660</v>
      </c>
      <c r="Q190" s="95">
        <f>P190*K210</f>
        <v>25410</v>
      </c>
      <c r="R190" s="95">
        <f t="shared" si="25"/>
        <v>2640</v>
      </c>
      <c r="S190" s="95">
        <f t="shared" si="25"/>
        <v>99871.2</v>
      </c>
      <c r="T190" s="78" t="s">
        <v>21</v>
      </c>
      <c r="U190" s="8">
        <f t="shared" si="26"/>
        <v>27112.8</v>
      </c>
      <c r="V190" s="8">
        <f t="shared" si="27"/>
        <v>99871.2</v>
      </c>
      <c r="W190" s="9">
        <f t="shared" si="24"/>
        <v>2640</v>
      </c>
    </row>
    <row r="191" spans="1:23" s="9" customFormat="1" ht="34.5" customHeight="1" hidden="1">
      <c r="A191" s="93"/>
      <c r="B191" s="519" t="s">
        <v>36</v>
      </c>
      <c r="C191" s="520"/>
      <c r="D191" s="521"/>
      <c r="E191" s="94"/>
      <c r="F191" s="93">
        <v>910.2</v>
      </c>
      <c r="G191" s="95">
        <v>774</v>
      </c>
      <c r="H191" s="95">
        <f>G191*J211</f>
        <v>8196.66</v>
      </c>
      <c r="I191" s="95">
        <v>1072.5</v>
      </c>
      <c r="J191" s="95">
        <v>912</v>
      </c>
      <c r="K191" s="95">
        <f>J191*J211</f>
        <v>9658.08</v>
      </c>
      <c r="L191" s="95">
        <v>905.1</v>
      </c>
      <c r="M191" s="95">
        <v>769</v>
      </c>
      <c r="N191" s="95">
        <f>M191*K211</f>
        <v>8143.71</v>
      </c>
      <c r="O191" s="95">
        <v>1121.6</v>
      </c>
      <c r="P191" s="95">
        <v>940</v>
      </c>
      <c r="Q191" s="95">
        <f>P191*K211</f>
        <v>9954.6</v>
      </c>
      <c r="R191" s="95">
        <f t="shared" si="25"/>
        <v>3395</v>
      </c>
      <c r="S191" s="95">
        <f t="shared" si="25"/>
        <v>35953.049999999996</v>
      </c>
      <c r="T191" s="78" t="s">
        <v>21</v>
      </c>
      <c r="U191" s="8">
        <f>11.81*P191</f>
        <v>11101.4</v>
      </c>
      <c r="V191" s="8">
        <f t="shared" si="27"/>
        <v>35953.049999999996</v>
      </c>
      <c r="W191" s="9">
        <f t="shared" si="24"/>
        <v>3395</v>
      </c>
    </row>
    <row r="192" spans="1:23" s="9" customFormat="1" ht="28.5" customHeight="1" hidden="1">
      <c r="A192" s="93"/>
      <c r="B192" s="522" t="s">
        <v>37</v>
      </c>
      <c r="C192" s="522"/>
      <c r="D192" s="522"/>
      <c r="E192" s="96"/>
      <c r="F192" s="93">
        <v>1845</v>
      </c>
      <c r="G192" s="95">
        <v>1362</v>
      </c>
      <c r="H192" s="95">
        <f>G192*J211</f>
        <v>14423.58</v>
      </c>
      <c r="I192" s="95">
        <v>1803</v>
      </c>
      <c r="J192" s="95">
        <v>1019</v>
      </c>
      <c r="K192" s="95">
        <f>J192*J211</f>
        <v>10791.21</v>
      </c>
      <c r="L192" s="95">
        <v>1803</v>
      </c>
      <c r="M192" s="95">
        <v>1251</v>
      </c>
      <c r="N192" s="95">
        <f>M192*K211</f>
        <v>13248.09</v>
      </c>
      <c r="O192" s="95">
        <v>1813.3</v>
      </c>
      <c r="P192" s="95">
        <v>1032</v>
      </c>
      <c r="Q192" s="95">
        <f>P192*K211</f>
        <v>10928.88</v>
      </c>
      <c r="R192" s="95">
        <f t="shared" si="25"/>
        <v>4664</v>
      </c>
      <c r="S192" s="95">
        <f t="shared" si="25"/>
        <v>49391.76</v>
      </c>
      <c r="T192" s="78" t="s">
        <v>21</v>
      </c>
      <c r="U192" s="8">
        <f t="shared" si="26"/>
        <v>42394.56</v>
      </c>
      <c r="V192" s="8">
        <f t="shared" si="27"/>
        <v>49391.76</v>
      </c>
      <c r="W192" s="9">
        <f t="shared" si="24"/>
        <v>4664</v>
      </c>
    </row>
    <row r="193" spans="1:23" s="9" customFormat="1" ht="33" customHeight="1" hidden="1">
      <c r="A193" s="93"/>
      <c r="B193" s="522" t="s">
        <v>38</v>
      </c>
      <c r="C193" s="522"/>
      <c r="D193" s="522"/>
      <c r="E193" s="96"/>
      <c r="F193" s="93">
        <v>74.5</v>
      </c>
      <c r="G193" s="95">
        <v>1568</v>
      </c>
      <c r="H193" s="95">
        <f>G193*J210</f>
        <v>58266.88</v>
      </c>
      <c r="I193" s="95">
        <v>72.8</v>
      </c>
      <c r="J193" s="95">
        <v>1533</v>
      </c>
      <c r="K193" s="95">
        <f>J193*J210</f>
        <v>56966.27999999999</v>
      </c>
      <c r="L193" s="95">
        <v>72.9</v>
      </c>
      <c r="M193" s="95">
        <v>1533</v>
      </c>
      <c r="N193" s="95">
        <f>M193*K210</f>
        <v>59020.5</v>
      </c>
      <c r="O193" s="95">
        <v>72.9</v>
      </c>
      <c r="P193" s="95">
        <v>1541</v>
      </c>
      <c r="Q193" s="95">
        <f>P193*K210</f>
        <v>59328.5</v>
      </c>
      <c r="R193" s="95">
        <f t="shared" si="25"/>
        <v>6175</v>
      </c>
      <c r="S193" s="95">
        <f t="shared" si="25"/>
        <v>233582.15999999997</v>
      </c>
      <c r="T193" s="78" t="s">
        <v>21</v>
      </c>
      <c r="U193" s="8">
        <f t="shared" si="26"/>
        <v>63304.28</v>
      </c>
      <c r="V193" s="8">
        <f t="shared" si="27"/>
        <v>233582.15999999997</v>
      </c>
      <c r="W193" s="9">
        <f t="shared" si="24"/>
        <v>6175</v>
      </c>
    </row>
    <row r="194" spans="1:23" s="9" customFormat="1" ht="44.25" customHeight="1" hidden="1">
      <c r="A194" s="93"/>
      <c r="B194" s="522" t="s">
        <v>39</v>
      </c>
      <c r="C194" s="522"/>
      <c r="D194" s="522"/>
      <c r="E194" s="96"/>
      <c r="F194" s="93">
        <v>88.6</v>
      </c>
      <c r="G194" s="95">
        <v>76.4</v>
      </c>
      <c r="H194" s="95">
        <f>G194*J210</f>
        <v>2839.024</v>
      </c>
      <c r="I194" s="95">
        <v>88.5</v>
      </c>
      <c r="J194" s="95">
        <v>64.3</v>
      </c>
      <c r="K194" s="95">
        <f>J194*J210</f>
        <v>2389.3879999999995</v>
      </c>
      <c r="L194" s="95">
        <v>88.5</v>
      </c>
      <c r="M194" s="95">
        <v>72.7</v>
      </c>
      <c r="N194" s="95">
        <f>M194*K210</f>
        <v>2798.9500000000003</v>
      </c>
      <c r="O194" s="95">
        <v>88.5</v>
      </c>
      <c r="P194" s="95">
        <v>59.7</v>
      </c>
      <c r="Q194" s="95">
        <f>P194*K210</f>
        <v>2298.4500000000003</v>
      </c>
      <c r="R194" s="95">
        <f>G194+J194+M194+P194</f>
        <v>273.09999999999997</v>
      </c>
      <c r="S194" s="95">
        <f t="shared" si="25"/>
        <v>10325.812</v>
      </c>
      <c r="T194" s="78" t="s">
        <v>21</v>
      </c>
      <c r="U194" s="8">
        <f t="shared" si="26"/>
        <v>2452.476</v>
      </c>
      <c r="V194" s="8">
        <f t="shared" si="27"/>
        <v>10325.812</v>
      </c>
      <c r="W194" s="9">
        <f t="shared" si="24"/>
        <v>273.09999999999997</v>
      </c>
    </row>
    <row r="195" spans="1:23" s="9" customFormat="1" ht="51.75" customHeight="1" hidden="1">
      <c r="A195" s="90">
        <v>3</v>
      </c>
      <c r="B195" s="516" t="s">
        <v>42</v>
      </c>
      <c r="C195" s="517"/>
      <c r="D195" s="518"/>
      <c r="E195" s="91"/>
      <c r="F195" s="93">
        <v>118.05</v>
      </c>
      <c r="G195" s="92">
        <v>263</v>
      </c>
      <c r="H195" s="92">
        <f>G195*J210</f>
        <v>9773.08</v>
      </c>
      <c r="I195" s="92">
        <v>118.05</v>
      </c>
      <c r="J195" s="92">
        <v>252</v>
      </c>
      <c r="K195" s="92">
        <f>J195*J210</f>
        <v>9364.32</v>
      </c>
      <c r="L195" s="92">
        <v>118.05</v>
      </c>
      <c r="M195" s="92">
        <v>248</v>
      </c>
      <c r="N195" s="92">
        <f>M195*K210</f>
        <v>9548</v>
      </c>
      <c r="O195" s="92">
        <v>118.05</v>
      </c>
      <c r="P195" s="92">
        <v>268</v>
      </c>
      <c r="Q195" s="92">
        <f>P195*K210</f>
        <v>10318</v>
      </c>
      <c r="R195" s="92">
        <f t="shared" si="25"/>
        <v>1031</v>
      </c>
      <c r="S195" s="92">
        <f t="shared" si="25"/>
        <v>39003.4</v>
      </c>
      <c r="T195" s="78" t="s">
        <v>21</v>
      </c>
      <c r="U195" s="8">
        <f t="shared" si="26"/>
        <v>11009.439999999999</v>
      </c>
      <c r="V195" s="8">
        <f t="shared" si="27"/>
        <v>39003.4</v>
      </c>
      <c r="W195" s="9">
        <f t="shared" si="24"/>
        <v>1031</v>
      </c>
    </row>
    <row r="196" spans="1:23" s="9" customFormat="1" ht="33.75" customHeight="1" hidden="1">
      <c r="A196" s="90">
        <v>4</v>
      </c>
      <c r="B196" s="516" t="s">
        <v>43</v>
      </c>
      <c r="C196" s="517"/>
      <c r="D196" s="518"/>
      <c r="E196" s="91"/>
      <c r="F196" s="93">
        <v>180</v>
      </c>
      <c r="G196" s="92">
        <f>G197</f>
        <v>23.4</v>
      </c>
      <c r="H196" s="92">
        <f>H197</f>
        <v>869.5439999999999</v>
      </c>
      <c r="I196" s="92"/>
      <c r="J196" s="92">
        <f>J197</f>
        <v>23.4</v>
      </c>
      <c r="K196" s="92">
        <f>K197</f>
        <v>869.5439999999999</v>
      </c>
      <c r="L196" s="92"/>
      <c r="M196" s="92">
        <f>M197</f>
        <v>23.4</v>
      </c>
      <c r="N196" s="92">
        <f>N197</f>
        <v>900.9</v>
      </c>
      <c r="O196" s="92"/>
      <c r="P196" s="92">
        <f>P197</f>
        <v>23.1</v>
      </c>
      <c r="Q196" s="92">
        <f>Q197</f>
        <v>889.35</v>
      </c>
      <c r="R196" s="92">
        <f>R197</f>
        <v>93.29999999999998</v>
      </c>
      <c r="S196" s="92">
        <f>S197</f>
        <v>3529.3379999999997</v>
      </c>
      <c r="T196" s="78" t="s">
        <v>21</v>
      </c>
      <c r="U196" s="8">
        <f t="shared" si="26"/>
        <v>948.948</v>
      </c>
      <c r="V196" s="8">
        <f t="shared" si="27"/>
        <v>3529.3379999999997</v>
      </c>
      <c r="W196" s="9">
        <f t="shared" si="24"/>
        <v>93.29999999999998</v>
      </c>
    </row>
    <row r="197" spans="1:22" s="9" customFormat="1" ht="27.75" customHeight="1" hidden="1">
      <c r="A197" s="93"/>
      <c r="B197" s="519" t="s">
        <v>44</v>
      </c>
      <c r="C197" s="520"/>
      <c r="D197" s="521"/>
      <c r="E197" s="94"/>
      <c r="F197" s="93"/>
      <c r="G197" s="95">
        <v>23.4</v>
      </c>
      <c r="H197" s="95">
        <f>G197*J210</f>
        <v>869.5439999999999</v>
      </c>
      <c r="I197" s="95"/>
      <c r="J197" s="95">
        <v>23.4</v>
      </c>
      <c r="K197" s="95">
        <f>J197*J210</f>
        <v>869.5439999999999</v>
      </c>
      <c r="L197" s="95"/>
      <c r="M197" s="95">
        <v>23.4</v>
      </c>
      <c r="N197" s="95">
        <f>M197*K210</f>
        <v>900.9</v>
      </c>
      <c r="O197" s="95"/>
      <c r="P197" s="95">
        <v>23.1</v>
      </c>
      <c r="Q197" s="95">
        <f>P197*K210</f>
        <v>889.35</v>
      </c>
      <c r="R197" s="95">
        <f>G197+J197+M197+P197</f>
        <v>93.29999999999998</v>
      </c>
      <c r="S197" s="95">
        <f>H197+K197+N197+Q197</f>
        <v>3529.3379999999997</v>
      </c>
      <c r="T197" s="78"/>
      <c r="U197" s="8"/>
      <c r="V197" s="8"/>
    </row>
    <row r="198" spans="1:22" s="9" customFormat="1" ht="33.75" customHeight="1" hidden="1">
      <c r="A198" s="90">
        <v>5</v>
      </c>
      <c r="B198" s="516" t="s">
        <v>47</v>
      </c>
      <c r="C198" s="517"/>
      <c r="D198" s="518"/>
      <c r="E198" s="91"/>
      <c r="F198" s="93"/>
      <c r="G198" s="92">
        <f>G199+G200+G201+G202+G203+G204</f>
        <v>189.14000000000001</v>
      </c>
      <c r="H198" s="92">
        <f>H199+H200+H201+H202+H203+H204</f>
        <v>6316.366399999999</v>
      </c>
      <c r="I198" s="92"/>
      <c r="J198" s="92">
        <f>J199+J200+J201+J202+J203+J204</f>
        <v>169.2</v>
      </c>
      <c r="K198" s="92">
        <f>K199+K200+K202+K204+K201+K203</f>
        <v>5710.902999999999</v>
      </c>
      <c r="L198" s="92"/>
      <c r="M198" s="92">
        <f>M199+M200+M201+M202+M203+M204</f>
        <v>143.23000000000002</v>
      </c>
      <c r="N198" s="92">
        <f>N199+N200+N201+N202+N203+N204</f>
        <v>4908.708</v>
      </c>
      <c r="O198" s="92"/>
      <c r="P198" s="92">
        <f>P199+P200+P201+P202+P203+P204</f>
        <v>174.28</v>
      </c>
      <c r="Q198" s="92">
        <f>Q199+Q200+Q201+Q202+Q203+Q204</f>
        <v>5942.255</v>
      </c>
      <c r="R198" s="92">
        <f>R199+R200+R201+R202+R203+R204</f>
        <v>675.85</v>
      </c>
      <c r="S198" s="92">
        <f>S199+S200+S201+S202+S203+S204</f>
        <v>22878.2324</v>
      </c>
      <c r="T198" s="78"/>
      <c r="U198" s="8"/>
      <c r="V198" s="8"/>
    </row>
    <row r="199" spans="1:22" s="9" customFormat="1" ht="33.75" customHeight="1" hidden="1">
      <c r="A199" s="90"/>
      <c r="B199" s="519" t="s">
        <v>48</v>
      </c>
      <c r="C199" s="520"/>
      <c r="D199" s="521"/>
      <c r="E199" s="94"/>
      <c r="F199" s="93"/>
      <c r="G199" s="95">
        <v>8.64</v>
      </c>
      <c r="H199" s="95">
        <f>G199*J210</f>
        <v>321.06239999999997</v>
      </c>
      <c r="I199" s="95"/>
      <c r="J199" s="95">
        <v>8</v>
      </c>
      <c r="K199" s="95">
        <f>J199*J210</f>
        <v>297.28</v>
      </c>
      <c r="L199" s="95"/>
      <c r="M199" s="95">
        <v>5.23</v>
      </c>
      <c r="N199" s="95">
        <f>M199*K210</f>
        <v>201.35500000000002</v>
      </c>
      <c r="O199" s="95"/>
      <c r="P199" s="95">
        <v>7.48</v>
      </c>
      <c r="Q199" s="95">
        <f>P199*K210</f>
        <v>287.98</v>
      </c>
      <c r="R199" s="95">
        <f aca="true" t="shared" si="28" ref="R199:S204">G199+J199+M199+P199</f>
        <v>29.35</v>
      </c>
      <c r="S199" s="95">
        <f t="shared" si="28"/>
        <v>1107.6774</v>
      </c>
      <c r="T199" s="78"/>
      <c r="U199" s="8"/>
      <c r="V199" s="8"/>
    </row>
    <row r="200" spans="1:22" s="9" customFormat="1" ht="33.75" customHeight="1" hidden="1">
      <c r="A200" s="90"/>
      <c r="B200" s="519" t="s">
        <v>49</v>
      </c>
      <c r="C200" s="520"/>
      <c r="D200" s="521"/>
      <c r="E200" s="94"/>
      <c r="F200" s="93"/>
      <c r="G200" s="95">
        <v>53.5</v>
      </c>
      <c r="H200" s="95">
        <f>G200*J210</f>
        <v>1988.0599999999997</v>
      </c>
      <c r="I200" s="95"/>
      <c r="J200" s="95">
        <v>52.5</v>
      </c>
      <c r="K200" s="95">
        <f>J200*J210</f>
        <v>1950.8999999999999</v>
      </c>
      <c r="L200" s="95"/>
      <c r="M200" s="95">
        <v>42.5</v>
      </c>
      <c r="N200" s="95">
        <f>M200*K210</f>
        <v>1636.25</v>
      </c>
      <c r="O200" s="95"/>
      <c r="P200" s="95">
        <v>51.5</v>
      </c>
      <c r="Q200" s="95">
        <f>P200*K210</f>
        <v>1982.75</v>
      </c>
      <c r="R200" s="95">
        <f t="shared" si="28"/>
        <v>200</v>
      </c>
      <c r="S200" s="95">
        <f t="shared" si="28"/>
        <v>7557.959999999999</v>
      </c>
      <c r="T200" s="78"/>
      <c r="U200" s="8"/>
      <c r="V200" s="8"/>
    </row>
    <row r="201" spans="1:22" s="9" customFormat="1" ht="33.75" customHeight="1" hidden="1">
      <c r="A201" s="90"/>
      <c r="B201" s="519" t="s">
        <v>50</v>
      </c>
      <c r="C201" s="520"/>
      <c r="D201" s="521"/>
      <c r="E201" s="94"/>
      <c r="F201" s="93"/>
      <c r="G201" s="95">
        <v>40</v>
      </c>
      <c r="H201" s="95">
        <f>G201*J210</f>
        <v>1486.3999999999999</v>
      </c>
      <c r="I201" s="95"/>
      <c r="J201" s="95">
        <v>40</v>
      </c>
      <c r="K201" s="95">
        <f>J201*J210</f>
        <v>1486.3999999999999</v>
      </c>
      <c r="L201" s="95"/>
      <c r="M201" s="95">
        <v>38.9</v>
      </c>
      <c r="N201" s="95">
        <f>M201*K210</f>
        <v>1497.6499999999999</v>
      </c>
      <c r="O201" s="95"/>
      <c r="P201" s="95">
        <v>39.5</v>
      </c>
      <c r="Q201" s="95">
        <f>P201*K210</f>
        <v>1520.75</v>
      </c>
      <c r="R201" s="95">
        <f t="shared" si="28"/>
        <v>158.4</v>
      </c>
      <c r="S201" s="95">
        <f t="shared" si="28"/>
        <v>5991.2</v>
      </c>
      <c r="T201" s="78"/>
      <c r="U201" s="8"/>
      <c r="V201" s="8"/>
    </row>
    <row r="202" spans="1:22" s="9" customFormat="1" ht="33.75" customHeight="1" hidden="1">
      <c r="A202" s="90"/>
      <c r="B202" s="522" t="s">
        <v>40</v>
      </c>
      <c r="C202" s="522"/>
      <c r="D202" s="522"/>
      <c r="E202" s="96"/>
      <c r="F202" s="93"/>
      <c r="G202" s="95">
        <v>60.2</v>
      </c>
      <c r="H202" s="95">
        <f>G202*J210</f>
        <v>2237.0319999999997</v>
      </c>
      <c r="I202" s="95"/>
      <c r="J202" s="95">
        <v>47</v>
      </c>
      <c r="K202" s="95">
        <f>J202*J210</f>
        <v>1746.5199999999998</v>
      </c>
      <c r="L202" s="95"/>
      <c r="M202" s="95">
        <v>34.9</v>
      </c>
      <c r="N202" s="95">
        <f>M202*K210</f>
        <v>1343.6499999999999</v>
      </c>
      <c r="O202" s="95"/>
      <c r="P202" s="95">
        <v>48.3</v>
      </c>
      <c r="Q202" s="95">
        <f>P202*K210</f>
        <v>1859.55</v>
      </c>
      <c r="R202" s="95">
        <f t="shared" si="28"/>
        <v>190.39999999999998</v>
      </c>
      <c r="S202" s="95">
        <f t="shared" si="28"/>
        <v>7186.7519999999995</v>
      </c>
      <c r="T202" s="78"/>
      <c r="U202" s="8"/>
      <c r="V202" s="8"/>
    </row>
    <row r="203" spans="1:22" s="9" customFormat="1" ht="33.75" customHeight="1" hidden="1">
      <c r="A203" s="90"/>
      <c r="B203" s="522" t="s">
        <v>51</v>
      </c>
      <c r="C203" s="522"/>
      <c r="D203" s="522"/>
      <c r="E203" s="96"/>
      <c r="F203" s="93"/>
      <c r="G203" s="95">
        <v>7.3</v>
      </c>
      <c r="H203" s="95">
        <f>G203*J211</f>
        <v>77.307</v>
      </c>
      <c r="I203" s="95"/>
      <c r="J203" s="95">
        <v>2.2</v>
      </c>
      <c r="K203" s="95">
        <f>J203*J211</f>
        <v>23.298000000000002</v>
      </c>
      <c r="L203" s="95"/>
      <c r="M203" s="95">
        <v>2.2</v>
      </c>
      <c r="N203" s="95">
        <f>M203*K211</f>
        <v>23.298000000000002</v>
      </c>
      <c r="O203" s="95"/>
      <c r="P203" s="95">
        <v>8</v>
      </c>
      <c r="Q203" s="95">
        <f>P203*K211</f>
        <v>84.72</v>
      </c>
      <c r="R203" s="95">
        <f t="shared" si="28"/>
        <v>19.7</v>
      </c>
      <c r="S203" s="95">
        <f t="shared" si="28"/>
        <v>208.623</v>
      </c>
      <c r="T203" s="78"/>
      <c r="U203" s="8"/>
      <c r="V203" s="8"/>
    </row>
    <row r="204" spans="1:22" s="9" customFormat="1" ht="33.75" customHeight="1" hidden="1">
      <c r="A204" s="90"/>
      <c r="B204" s="522" t="s">
        <v>52</v>
      </c>
      <c r="C204" s="522"/>
      <c r="D204" s="522"/>
      <c r="E204" s="96"/>
      <c r="F204" s="93"/>
      <c r="G204" s="95">
        <v>19.5</v>
      </c>
      <c r="H204" s="95">
        <f>G204*J211</f>
        <v>206.505</v>
      </c>
      <c r="I204" s="95"/>
      <c r="J204" s="95">
        <v>19.5</v>
      </c>
      <c r="K204" s="95">
        <f>J204*J211</f>
        <v>206.505</v>
      </c>
      <c r="L204" s="95"/>
      <c r="M204" s="95">
        <v>19.5</v>
      </c>
      <c r="N204" s="95">
        <f>M204*K211</f>
        <v>206.505</v>
      </c>
      <c r="O204" s="95"/>
      <c r="P204" s="95">
        <v>19.5</v>
      </c>
      <c r="Q204" s="95">
        <f>P204*K211</f>
        <v>206.505</v>
      </c>
      <c r="R204" s="95">
        <f t="shared" si="28"/>
        <v>78</v>
      </c>
      <c r="S204" s="95">
        <f t="shared" si="28"/>
        <v>826.02</v>
      </c>
      <c r="T204" s="78"/>
      <c r="U204" s="8"/>
      <c r="V204" s="8"/>
    </row>
    <row r="205" spans="1:22" s="9" customFormat="1" ht="33.75" customHeight="1" hidden="1">
      <c r="A205" s="90">
        <v>6</v>
      </c>
      <c r="B205" s="516" t="s">
        <v>53</v>
      </c>
      <c r="C205" s="517"/>
      <c r="D205" s="518"/>
      <c r="E205" s="91"/>
      <c r="F205" s="93"/>
      <c r="G205" s="92">
        <f>G206+G207</f>
        <v>463.75</v>
      </c>
      <c r="H205" s="92">
        <f>H206+H207</f>
        <v>17232.949999999997</v>
      </c>
      <c r="I205" s="92"/>
      <c r="J205" s="92">
        <f>J206+J207</f>
        <v>564.53</v>
      </c>
      <c r="K205" s="92">
        <f>K206+K207</f>
        <v>20977.934799999995</v>
      </c>
      <c r="L205" s="92"/>
      <c r="M205" s="92">
        <f>M206+M207</f>
        <v>284.18</v>
      </c>
      <c r="N205" s="92">
        <f>N206+N207</f>
        <v>10940.93</v>
      </c>
      <c r="O205" s="92"/>
      <c r="P205" s="92">
        <f>P206+P207</f>
        <v>550.62</v>
      </c>
      <c r="Q205" s="92">
        <f>Q206+Q207</f>
        <v>21198.87</v>
      </c>
      <c r="R205" s="92">
        <f>R206+R207</f>
        <v>1863.08</v>
      </c>
      <c r="S205" s="92">
        <f>S206+S207</f>
        <v>70350.6848</v>
      </c>
      <c r="T205" s="78"/>
      <c r="U205" s="8"/>
      <c r="V205" s="8"/>
    </row>
    <row r="206" spans="1:22" s="9" customFormat="1" ht="33.75" customHeight="1" hidden="1">
      <c r="A206" s="93"/>
      <c r="B206" s="519" t="s">
        <v>54</v>
      </c>
      <c r="C206" s="520"/>
      <c r="D206" s="521"/>
      <c r="E206" s="94"/>
      <c r="F206" s="93"/>
      <c r="G206" s="95">
        <v>45.6</v>
      </c>
      <c r="H206" s="95">
        <f>G206*J210</f>
        <v>1694.4959999999999</v>
      </c>
      <c r="I206" s="95"/>
      <c r="J206" s="95">
        <v>64.5</v>
      </c>
      <c r="K206" s="95">
        <f>J206*J210</f>
        <v>2396.8199999999997</v>
      </c>
      <c r="L206" s="95"/>
      <c r="M206" s="95">
        <v>113.6</v>
      </c>
      <c r="N206" s="95">
        <f>M206*K210</f>
        <v>4373.599999999999</v>
      </c>
      <c r="O206" s="95"/>
      <c r="P206" s="95">
        <v>50.1</v>
      </c>
      <c r="Q206" s="95">
        <f>P206*K210</f>
        <v>1928.8500000000001</v>
      </c>
      <c r="R206" s="95">
        <f>G206+J206+M206+P206</f>
        <v>273.8</v>
      </c>
      <c r="S206" s="95">
        <f>H206+K206+N206+Q206</f>
        <v>10393.766</v>
      </c>
      <c r="T206" s="78"/>
      <c r="U206" s="8"/>
      <c r="V206" s="8"/>
    </row>
    <row r="207" spans="1:22" s="9" customFormat="1" ht="33.75" customHeight="1" hidden="1">
      <c r="A207" s="93"/>
      <c r="B207" s="519" t="s">
        <v>55</v>
      </c>
      <c r="C207" s="520"/>
      <c r="D207" s="521"/>
      <c r="E207" s="94"/>
      <c r="F207" s="93"/>
      <c r="G207" s="95">
        <v>418.15</v>
      </c>
      <c r="H207" s="95">
        <f>G207*J210</f>
        <v>15538.453999999998</v>
      </c>
      <c r="I207" s="95"/>
      <c r="J207" s="95">
        <v>500.03</v>
      </c>
      <c r="K207" s="95">
        <f>J207*J210</f>
        <v>18581.114799999996</v>
      </c>
      <c r="L207" s="95"/>
      <c r="M207" s="95">
        <v>170.58</v>
      </c>
      <c r="N207" s="95">
        <f>M207*K210</f>
        <v>6567.330000000001</v>
      </c>
      <c r="O207" s="95"/>
      <c r="P207" s="95">
        <v>500.52</v>
      </c>
      <c r="Q207" s="95">
        <f>P207*K210</f>
        <v>19270.02</v>
      </c>
      <c r="R207" s="95">
        <f>G207+J207+M207+P207</f>
        <v>1589.28</v>
      </c>
      <c r="S207" s="95">
        <f>H207+K207+N207+Q207</f>
        <v>59956.9188</v>
      </c>
      <c r="T207" s="78"/>
      <c r="U207" s="8"/>
      <c r="V207" s="8"/>
    </row>
    <row r="208" spans="1:20" s="9" customFormat="1" ht="35.25" hidden="1">
      <c r="A208" s="102"/>
      <c r="B208" s="527" t="s">
        <v>19</v>
      </c>
      <c r="C208" s="527"/>
      <c r="D208" s="527"/>
      <c r="E208" s="103"/>
      <c r="F208" s="90">
        <f>SUM(F187:F196)</f>
        <v>6764.85</v>
      </c>
      <c r="G208" s="92">
        <f>G187+G188+G195+G196+G198+G205</f>
        <v>6140.2699999999995</v>
      </c>
      <c r="H208" s="92">
        <f>H187+H188+H195+H196+H198+H205</f>
        <v>170706.83719999995</v>
      </c>
      <c r="I208" s="92">
        <f>SUM(I187:I196)</f>
        <v>6703.35</v>
      </c>
      <c r="J208" s="92">
        <f>J187+J188+J195+J196+J198+J205</f>
        <v>5614.879999999999</v>
      </c>
      <c r="K208" s="92">
        <f>K187+K188+K195+K196+K198+K205</f>
        <v>156765.70179999995</v>
      </c>
      <c r="L208" s="92">
        <f>SUM(L187:L196)</f>
        <v>6536.05</v>
      </c>
      <c r="M208" s="92">
        <f>M187+M188+M195+M196+M198+M205</f>
        <v>5652.82</v>
      </c>
      <c r="N208" s="92">
        <f>N187+N188+N195+N196+N198+N205</f>
        <v>160649.72300000003</v>
      </c>
      <c r="O208" s="92">
        <f>SUM(O187:O196)</f>
        <v>6762.85</v>
      </c>
      <c r="P208" s="92">
        <f>P187+P188+P195+P196+P198+P205</f>
        <v>5724.93</v>
      </c>
      <c r="Q208" s="92">
        <f>Q187+Q188+Q195+Q196+Q198+Q205</f>
        <v>164603.76</v>
      </c>
      <c r="R208" s="92">
        <f>R187+R188+R195+R196+R198+R205</f>
        <v>23132.9</v>
      </c>
      <c r="S208" s="92">
        <f>S187+S188+S195+S196+S198+S205</f>
        <v>652726.022</v>
      </c>
      <c r="T208" s="78"/>
    </row>
    <row r="209" spans="1:20" s="9" customFormat="1" ht="35.25" hidden="1">
      <c r="A209" s="98"/>
      <c r="B209" s="528" t="s">
        <v>8</v>
      </c>
      <c r="C209" s="529"/>
      <c r="D209" s="530"/>
      <c r="E209" s="104"/>
      <c r="F209" s="515" t="s">
        <v>61</v>
      </c>
      <c r="G209" s="515"/>
      <c r="H209" s="515"/>
      <c r="I209" s="515"/>
      <c r="J209" s="515"/>
      <c r="K209" s="515"/>
      <c r="L209" s="515"/>
      <c r="M209" s="515"/>
      <c r="N209" s="515"/>
      <c r="O209" s="515"/>
      <c r="P209" s="515"/>
      <c r="Q209" s="515"/>
      <c r="R209" s="515"/>
      <c r="S209" s="515"/>
      <c r="T209" s="78"/>
    </row>
    <row r="210" spans="1:20" s="9" customFormat="1" ht="35.25" hidden="1">
      <c r="A210" s="79"/>
      <c r="B210" s="79"/>
      <c r="C210" s="79"/>
      <c r="D210" s="79"/>
      <c r="E210" s="79"/>
      <c r="F210" s="79"/>
      <c r="G210" s="79"/>
      <c r="H210" s="80" t="s">
        <v>12</v>
      </c>
      <c r="I210" s="80"/>
      <c r="J210" s="80">
        <v>37.16</v>
      </c>
      <c r="K210" s="80">
        <v>38.5</v>
      </c>
      <c r="L210" s="79"/>
      <c r="M210" s="79"/>
      <c r="N210" s="79"/>
      <c r="O210" s="79"/>
      <c r="P210" s="79"/>
      <c r="Q210" s="79"/>
      <c r="R210" s="79"/>
      <c r="S210" s="79"/>
      <c r="T210" s="78"/>
    </row>
    <row r="211" spans="1:20" s="9" customFormat="1" ht="35.25" hidden="1">
      <c r="A211" s="79"/>
      <c r="B211" s="79"/>
      <c r="C211" s="79"/>
      <c r="D211" s="79"/>
      <c r="E211" s="79"/>
      <c r="F211" s="79"/>
      <c r="G211" s="79"/>
      <c r="H211" s="80" t="s">
        <v>20</v>
      </c>
      <c r="I211" s="80"/>
      <c r="J211" s="80">
        <v>10.59</v>
      </c>
      <c r="K211" s="80">
        <v>10.59</v>
      </c>
      <c r="L211" s="79"/>
      <c r="M211" s="79"/>
      <c r="N211" s="79"/>
      <c r="O211" s="79"/>
      <c r="P211" s="79"/>
      <c r="Q211" s="79"/>
      <c r="R211" s="79"/>
      <c r="S211" s="79"/>
      <c r="T211" s="78"/>
    </row>
    <row r="212" spans="1:20" s="9" customFormat="1" ht="35.25">
      <c r="A212" s="79"/>
      <c r="B212" s="79"/>
      <c r="C212" s="79"/>
      <c r="D212" s="79"/>
      <c r="E212" s="79"/>
      <c r="F212" s="79"/>
      <c r="G212" s="79"/>
      <c r="H212" s="79"/>
      <c r="I212" s="77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78"/>
    </row>
    <row r="213" spans="1:19" ht="35.25">
      <c r="A213" s="36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</row>
    <row r="214" spans="1:19" ht="35.25">
      <c r="A214" s="4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</row>
    <row r="215" spans="1:19" ht="35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</row>
    <row r="216" spans="1:19" ht="35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</row>
    <row r="217" spans="1:19" ht="35.25">
      <c r="A217" s="4"/>
      <c r="B217" s="4"/>
      <c r="C217" s="4"/>
      <c r="D217" s="4"/>
      <c r="E217" s="4"/>
      <c r="F217" s="38"/>
      <c r="L217" s="4"/>
      <c r="M217" s="4"/>
      <c r="N217" s="4"/>
      <c r="O217" s="4"/>
      <c r="P217" s="4"/>
      <c r="Q217" s="4"/>
      <c r="R217" s="4"/>
      <c r="S217" s="4"/>
    </row>
    <row r="218" ht="35.25">
      <c r="F218" s="39" t="s">
        <v>22</v>
      </c>
    </row>
    <row r="219" ht="35.25">
      <c r="F219" s="39" t="s">
        <v>23</v>
      </c>
    </row>
    <row r="220" ht="35.25">
      <c r="F220" s="39" t="s">
        <v>24</v>
      </c>
    </row>
    <row r="221" ht="35.25">
      <c r="F221" s="39" t="s">
        <v>25</v>
      </c>
    </row>
    <row r="222" ht="35.25">
      <c r="F222" s="39" t="s">
        <v>26</v>
      </c>
    </row>
    <row r="223" ht="35.25">
      <c r="F223" s="39" t="s">
        <v>27</v>
      </c>
    </row>
    <row r="224" ht="35.25">
      <c r="F224" s="39" t="s">
        <v>29</v>
      </c>
    </row>
    <row r="225" ht="35.25">
      <c r="F225" s="39" t="s">
        <v>30</v>
      </c>
    </row>
    <row r="226" ht="35.25">
      <c r="F226" s="39" t="s">
        <v>28</v>
      </c>
    </row>
  </sheetData>
  <sheetProtection/>
  <mergeCells count="216">
    <mergeCell ref="B108:D108"/>
    <mergeCell ref="B125:D125"/>
    <mergeCell ref="B126:D126"/>
    <mergeCell ref="B115:D115"/>
    <mergeCell ref="B118:D118"/>
    <mergeCell ref="B128:D128"/>
    <mergeCell ref="B121:D121"/>
    <mergeCell ref="B122:D122"/>
    <mergeCell ref="B123:D123"/>
    <mergeCell ref="B124:D124"/>
    <mergeCell ref="B127:D127"/>
    <mergeCell ref="B114:D114"/>
    <mergeCell ref="B116:D116"/>
    <mergeCell ref="B117:D117"/>
    <mergeCell ref="B119:D119"/>
    <mergeCell ref="B120:D120"/>
    <mergeCell ref="B99:D99"/>
    <mergeCell ref="B110:D110"/>
    <mergeCell ref="B111:D111"/>
    <mergeCell ref="B113:D113"/>
    <mergeCell ref="B106:D106"/>
    <mergeCell ref="B109:D109"/>
    <mergeCell ref="B112:D112"/>
    <mergeCell ref="B107:D107"/>
    <mergeCell ref="B100:D100"/>
    <mergeCell ref="B103:D103"/>
    <mergeCell ref="B94:D94"/>
    <mergeCell ref="B97:D97"/>
    <mergeCell ref="B95:D95"/>
    <mergeCell ref="B84:D84"/>
    <mergeCell ref="B86:D86"/>
    <mergeCell ref="B87:D87"/>
    <mergeCell ref="B85:D85"/>
    <mergeCell ref="B88:D88"/>
    <mergeCell ref="B91:D91"/>
    <mergeCell ref="B206:D206"/>
    <mergeCell ref="B207:D207"/>
    <mergeCell ref="B193:D193"/>
    <mergeCell ref="B194:D194"/>
    <mergeCell ref="B195:D195"/>
    <mergeCell ref="B196:D196"/>
    <mergeCell ref="B197:D197"/>
    <mergeCell ref="B198:D198"/>
    <mergeCell ref="B208:D208"/>
    <mergeCell ref="B209:D209"/>
    <mergeCell ref="F209:S209"/>
    <mergeCell ref="B199:D199"/>
    <mergeCell ref="B200:D200"/>
    <mergeCell ref="B201:D201"/>
    <mergeCell ref="B202:D202"/>
    <mergeCell ref="B203:D203"/>
    <mergeCell ref="B204:D204"/>
    <mergeCell ref="B205:D205"/>
    <mergeCell ref="B187:D187"/>
    <mergeCell ref="B188:D188"/>
    <mergeCell ref="B189:D189"/>
    <mergeCell ref="B190:D190"/>
    <mergeCell ref="B191:D191"/>
    <mergeCell ref="B192:D192"/>
    <mergeCell ref="A184:S184"/>
    <mergeCell ref="A185:A186"/>
    <mergeCell ref="B185:D186"/>
    <mergeCell ref="F185:H185"/>
    <mergeCell ref="I185:K185"/>
    <mergeCell ref="L185:N185"/>
    <mergeCell ref="O185:Q185"/>
    <mergeCell ref="R185:S185"/>
    <mergeCell ref="B177:D177"/>
    <mergeCell ref="B178:D178"/>
    <mergeCell ref="B179:D179"/>
    <mergeCell ref="B180:D180"/>
    <mergeCell ref="B181:D181"/>
    <mergeCell ref="F181:S181"/>
    <mergeCell ref="B171:D171"/>
    <mergeCell ref="B172:D172"/>
    <mergeCell ref="B173:D173"/>
    <mergeCell ref="B174:D174"/>
    <mergeCell ref="B175:D175"/>
    <mergeCell ref="B176:D176"/>
    <mergeCell ref="B165:D165"/>
    <mergeCell ref="B166:D166"/>
    <mergeCell ref="B167:D167"/>
    <mergeCell ref="B168:D168"/>
    <mergeCell ref="B169:D169"/>
    <mergeCell ref="B170:D170"/>
    <mergeCell ref="B159:D159"/>
    <mergeCell ref="B160:D160"/>
    <mergeCell ref="B161:D161"/>
    <mergeCell ref="B162:D162"/>
    <mergeCell ref="B163:D163"/>
    <mergeCell ref="B164:D164"/>
    <mergeCell ref="Q154:S154"/>
    <mergeCell ref="A156:S156"/>
    <mergeCell ref="A157:A158"/>
    <mergeCell ref="B157:D158"/>
    <mergeCell ref="F157:H157"/>
    <mergeCell ref="I157:K157"/>
    <mergeCell ref="L157:N157"/>
    <mergeCell ref="O157:Q157"/>
    <mergeCell ref="R157:S157"/>
    <mergeCell ref="B134:D134"/>
    <mergeCell ref="B135:D135"/>
    <mergeCell ref="B136:D136"/>
    <mergeCell ref="F148:S148"/>
    <mergeCell ref="Q152:S152"/>
    <mergeCell ref="Q153:S153"/>
    <mergeCell ref="B139:D139"/>
    <mergeCell ref="B142:D142"/>
    <mergeCell ref="B77:D77"/>
    <mergeCell ref="B78:D78"/>
    <mergeCell ref="B80:D80"/>
    <mergeCell ref="B130:D130"/>
    <mergeCell ref="B145:D145"/>
    <mergeCell ref="B148:D148"/>
    <mergeCell ref="B129:D129"/>
    <mergeCell ref="B131:D131"/>
    <mergeCell ref="B132:D132"/>
    <mergeCell ref="B133:D133"/>
    <mergeCell ref="B98:D98"/>
    <mergeCell ref="B92:D92"/>
    <mergeCell ref="B93:D93"/>
    <mergeCell ref="B79:D79"/>
    <mergeCell ref="B81:D81"/>
    <mergeCell ref="B83:D83"/>
    <mergeCell ref="B96:D96"/>
    <mergeCell ref="B89:D89"/>
    <mergeCell ref="B90:D90"/>
    <mergeCell ref="B82:D82"/>
    <mergeCell ref="R68:S68"/>
    <mergeCell ref="B70:D70"/>
    <mergeCell ref="B73:D73"/>
    <mergeCell ref="B76:D76"/>
    <mergeCell ref="B72:D72"/>
    <mergeCell ref="B74:D74"/>
    <mergeCell ref="E68:E69"/>
    <mergeCell ref="B75:D75"/>
    <mergeCell ref="A68:A69"/>
    <mergeCell ref="B68:D69"/>
    <mergeCell ref="F68:H68"/>
    <mergeCell ref="I68:K68"/>
    <mergeCell ref="L68:N68"/>
    <mergeCell ref="O68:Q68"/>
    <mergeCell ref="B62:D62"/>
    <mergeCell ref="B63:D63"/>
    <mergeCell ref="B64:D64"/>
    <mergeCell ref="F64:S64"/>
    <mergeCell ref="Q66:S66"/>
    <mergeCell ref="A67:S67"/>
    <mergeCell ref="B56:D56"/>
    <mergeCell ref="B57:D57"/>
    <mergeCell ref="B58:D58"/>
    <mergeCell ref="B59:D59"/>
    <mergeCell ref="B60:D60"/>
    <mergeCell ref="B61:D61"/>
    <mergeCell ref="B50:D50"/>
    <mergeCell ref="B51:D51"/>
    <mergeCell ref="B52:D52"/>
    <mergeCell ref="B53:D53"/>
    <mergeCell ref="B54:D54"/>
    <mergeCell ref="B55:D55"/>
    <mergeCell ref="B44:D44"/>
    <mergeCell ref="B45:D45"/>
    <mergeCell ref="B46:D46"/>
    <mergeCell ref="B47:D47"/>
    <mergeCell ref="B48:D48"/>
    <mergeCell ref="B49:D49"/>
    <mergeCell ref="O38:Q38"/>
    <mergeCell ref="R38:S38"/>
    <mergeCell ref="B40:D40"/>
    <mergeCell ref="B41:D41"/>
    <mergeCell ref="B42:D42"/>
    <mergeCell ref="B43:D43"/>
    <mergeCell ref="B32:D32"/>
    <mergeCell ref="B33:D33"/>
    <mergeCell ref="B34:D34"/>
    <mergeCell ref="F34:S34"/>
    <mergeCell ref="A37:S37"/>
    <mergeCell ref="A38:A39"/>
    <mergeCell ref="B38:D39"/>
    <mergeCell ref="F38:H38"/>
    <mergeCell ref="I38:K38"/>
    <mergeCell ref="L38:N38"/>
    <mergeCell ref="B26:D26"/>
    <mergeCell ref="B27:D27"/>
    <mergeCell ref="B28:D28"/>
    <mergeCell ref="B29:D29"/>
    <mergeCell ref="B30:D30"/>
    <mergeCell ref="B31:D31"/>
    <mergeCell ref="B20:D20"/>
    <mergeCell ref="B21:D21"/>
    <mergeCell ref="B22:D22"/>
    <mergeCell ref="B23:D23"/>
    <mergeCell ref="B24:D24"/>
    <mergeCell ref="B25:D25"/>
    <mergeCell ref="B14:D14"/>
    <mergeCell ref="B15:D15"/>
    <mergeCell ref="B16:D16"/>
    <mergeCell ref="B17:D17"/>
    <mergeCell ref="B18:D18"/>
    <mergeCell ref="B19:D19"/>
    <mergeCell ref="R7:S7"/>
    <mergeCell ref="B9:D9"/>
    <mergeCell ref="B10:D10"/>
    <mergeCell ref="B11:D11"/>
    <mergeCell ref="B12:D12"/>
    <mergeCell ref="B13:D13"/>
    <mergeCell ref="Q2:S2"/>
    <mergeCell ref="Q3:S3"/>
    <mergeCell ref="Q4:S4"/>
    <mergeCell ref="A6:S6"/>
    <mergeCell ref="A7:A8"/>
    <mergeCell ref="B7:D8"/>
    <mergeCell ref="F7:H7"/>
    <mergeCell ref="I7:K7"/>
    <mergeCell ref="L7:N7"/>
    <mergeCell ref="O7:Q7"/>
  </mergeCells>
  <printOptions/>
  <pageMargins left="0" right="0" top="0.7480314960629921" bottom="0.7480314960629921" header="0.31496062992125984" footer="0.31496062992125984"/>
  <pageSetup fitToHeight="0" fitToWidth="1" horizontalDpi="600" verticalDpi="600" orientation="landscape" paperSize="9" scale="35" r:id="rId1"/>
  <rowBreaks count="1" manualBreakCount="1">
    <brk id="101" max="18" man="1"/>
  </rowBreaks>
  <colBreaks count="1" manualBreakCount="1">
    <brk id="20" max="9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1"/>
  <sheetViews>
    <sheetView view="pageBreakPreview" zoomScale="50" zoomScaleNormal="85" zoomScaleSheetLayoutView="50" workbookViewId="0" topLeftCell="A178">
      <selection activeCell="A8" sqref="A8:R8"/>
    </sheetView>
  </sheetViews>
  <sheetFormatPr defaultColWidth="9.140625" defaultRowHeight="12.75"/>
  <cols>
    <col min="1" max="1" width="9.00390625" style="7" customWidth="1"/>
    <col min="2" max="2" width="9.140625" style="7" customWidth="1"/>
    <col min="3" max="3" width="21.140625" style="7" customWidth="1"/>
    <col min="4" max="4" width="64.00390625" style="7" customWidth="1"/>
    <col min="5" max="5" width="14.421875" style="7" hidden="1" customWidth="1"/>
    <col min="6" max="6" width="28.7109375" style="7" customWidth="1"/>
    <col min="7" max="7" width="30.8515625" style="37" customWidth="1"/>
    <col min="8" max="8" width="0.2890625" style="7" hidden="1" customWidth="1"/>
    <col min="9" max="9" width="28.28125" style="7" customWidth="1"/>
    <col min="10" max="10" width="30.7109375" style="37" customWidth="1"/>
    <col min="11" max="11" width="9.8515625" style="7" hidden="1" customWidth="1"/>
    <col min="12" max="12" width="25.00390625" style="7" customWidth="1"/>
    <col min="13" max="13" width="27.8515625" style="37" customWidth="1"/>
    <col min="14" max="14" width="9.8515625" style="7" hidden="1" customWidth="1"/>
    <col min="15" max="15" width="25.57421875" style="7" customWidth="1"/>
    <col min="16" max="16" width="29.8515625" style="37" customWidth="1"/>
    <col min="17" max="17" width="32.140625" style="7" customWidth="1"/>
    <col min="18" max="18" width="32.8515625" style="37" customWidth="1"/>
    <col min="19" max="19" width="18.00390625" style="7" customWidth="1"/>
    <col min="20" max="20" width="22.28125" style="7" bestFit="1" customWidth="1"/>
    <col min="21" max="21" width="12.8515625" style="7" customWidth="1"/>
    <col min="22" max="16384" width="9.140625" style="7" customWidth="1"/>
  </cols>
  <sheetData>
    <row r="1" spans="1:22" ht="26.25">
      <c r="A1" s="4"/>
      <c r="B1" s="4"/>
      <c r="C1" s="4"/>
      <c r="D1" s="4"/>
      <c r="E1" s="4"/>
      <c r="F1" s="4"/>
      <c r="G1" s="72"/>
      <c r="H1" s="4"/>
      <c r="I1" s="4"/>
      <c r="J1" s="72"/>
      <c r="K1" s="4"/>
      <c r="L1" s="4"/>
      <c r="M1" s="72"/>
      <c r="N1" s="269"/>
      <c r="O1" s="269"/>
      <c r="P1" s="185"/>
      <c r="Q1" s="316" t="s">
        <v>157</v>
      </c>
      <c r="R1" s="316"/>
      <c r="T1" s="9"/>
      <c r="U1" s="9"/>
      <c r="V1" s="9"/>
    </row>
    <row r="2" spans="1:22" ht="18" customHeight="1">
      <c r="A2" s="4"/>
      <c r="B2" s="4"/>
      <c r="C2" s="4"/>
      <c r="D2" s="4"/>
      <c r="E2" s="4"/>
      <c r="F2" s="4"/>
      <c r="G2" s="72"/>
      <c r="H2" s="4"/>
      <c r="I2" s="4"/>
      <c r="J2" s="72"/>
      <c r="K2" s="4"/>
      <c r="L2" s="4"/>
      <c r="M2" s="72"/>
      <c r="N2" s="269"/>
      <c r="O2" s="269"/>
      <c r="P2" s="186"/>
      <c r="Q2" s="316" t="s">
        <v>31</v>
      </c>
      <c r="R2" s="316"/>
      <c r="T2" s="9"/>
      <c r="U2" s="9"/>
      <c r="V2" s="9"/>
    </row>
    <row r="3" spans="1:22" ht="18" customHeight="1">
      <c r="A3" s="4"/>
      <c r="B3" s="4"/>
      <c r="C3" s="4"/>
      <c r="D3" s="4"/>
      <c r="E3" s="4"/>
      <c r="F3" s="4"/>
      <c r="G3" s="72"/>
      <c r="H3" s="4"/>
      <c r="I3" s="4"/>
      <c r="J3" s="72"/>
      <c r="K3" s="4"/>
      <c r="L3" s="4"/>
      <c r="M3" s="72"/>
      <c r="N3" s="315"/>
      <c r="O3" s="315"/>
      <c r="P3" s="314"/>
      <c r="Q3" s="316" t="s">
        <v>153</v>
      </c>
      <c r="R3" s="316"/>
      <c r="T3" s="9"/>
      <c r="U3" s="9"/>
      <c r="V3" s="9"/>
    </row>
    <row r="4" spans="1:22" ht="18" customHeight="1">
      <c r="A4" s="4"/>
      <c r="B4" s="4"/>
      <c r="C4" s="4"/>
      <c r="D4" s="4"/>
      <c r="E4" s="4"/>
      <c r="F4" s="4"/>
      <c r="G4" s="72"/>
      <c r="H4" s="4"/>
      <c r="I4" s="4"/>
      <c r="J4" s="72"/>
      <c r="K4" s="4"/>
      <c r="L4" s="4"/>
      <c r="M4" s="72"/>
      <c r="N4" s="315"/>
      <c r="O4" s="315"/>
      <c r="P4" s="314"/>
      <c r="Q4" s="316" t="s">
        <v>155</v>
      </c>
      <c r="R4" s="316"/>
      <c r="T4" s="9"/>
      <c r="U4" s="9"/>
      <c r="V4" s="9"/>
    </row>
    <row r="5" spans="1:22" ht="22.5" customHeight="1">
      <c r="A5" s="4"/>
      <c r="B5" s="4"/>
      <c r="C5" s="4"/>
      <c r="D5" s="4"/>
      <c r="E5" s="4"/>
      <c r="F5" s="4"/>
      <c r="G5" s="72"/>
      <c r="H5" s="4"/>
      <c r="I5" s="4"/>
      <c r="J5" s="72"/>
      <c r="K5" s="4"/>
      <c r="L5" s="4"/>
      <c r="M5" s="72"/>
      <c r="N5" s="269"/>
      <c r="O5" s="269"/>
      <c r="P5" s="186" t="s">
        <v>154</v>
      </c>
      <c r="Q5" s="316" t="s">
        <v>156</v>
      </c>
      <c r="R5" s="316"/>
      <c r="T5" s="9"/>
      <c r="U5" s="9"/>
      <c r="V5" s="9"/>
    </row>
    <row r="6" spans="1:22" ht="18" customHeight="1">
      <c r="A6" s="4"/>
      <c r="B6" s="4"/>
      <c r="C6" s="4"/>
      <c r="D6" s="4"/>
      <c r="E6" s="4"/>
      <c r="F6" s="4"/>
      <c r="G6" s="72"/>
      <c r="H6" s="4"/>
      <c r="I6" s="4"/>
      <c r="J6" s="72"/>
      <c r="K6" s="4"/>
      <c r="L6" s="4"/>
      <c r="M6" s="72"/>
      <c r="N6" s="269"/>
      <c r="O6" s="269"/>
      <c r="P6" s="316"/>
      <c r="Q6" s="316"/>
      <c r="R6" s="316"/>
      <c r="T6" s="9"/>
      <c r="U6" s="9"/>
      <c r="V6" s="9"/>
    </row>
    <row r="7" spans="1:22" ht="26.25" customHeight="1" hidden="1">
      <c r="A7" s="4"/>
      <c r="B7" s="4"/>
      <c r="C7" s="4"/>
      <c r="D7" s="4"/>
      <c r="E7" s="4"/>
      <c r="F7" s="4"/>
      <c r="G7" s="72"/>
      <c r="H7" s="4"/>
      <c r="I7" s="4"/>
      <c r="J7" s="72"/>
      <c r="K7" s="4"/>
      <c r="L7" s="4"/>
      <c r="M7" s="72"/>
      <c r="N7" s="269"/>
      <c r="O7" s="269"/>
      <c r="P7" s="187"/>
      <c r="Q7" s="268"/>
      <c r="R7" s="187"/>
      <c r="T7" s="9"/>
      <c r="U7" s="9"/>
      <c r="V7" s="9"/>
    </row>
    <row r="8" spans="1:22" ht="63" customHeight="1">
      <c r="A8" s="458" t="s">
        <v>122</v>
      </c>
      <c r="B8" s="459"/>
      <c r="C8" s="459"/>
      <c r="D8" s="459"/>
      <c r="E8" s="459"/>
      <c r="F8" s="459"/>
      <c r="G8" s="459"/>
      <c r="H8" s="459"/>
      <c r="I8" s="459"/>
      <c r="J8" s="459"/>
      <c r="K8" s="459"/>
      <c r="L8" s="459"/>
      <c r="M8" s="459"/>
      <c r="N8" s="459"/>
      <c r="O8" s="459"/>
      <c r="P8" s="459"/>
      <c r="Q8" s="459"/>
      <c r="R8" s="459"/>
      <c r="T8" s="9"/>
      <c r="U8" s="9"/>
      <c r="V8" s="9"/>
    </row>
    <row r="9" spans="1:22" ht="22.5" customHeight="1">
      <c r="A9" s="426" t="s">
        <v>123</v>
      </c>
      <c r="B9" s="426"/>
      <c r="C9" s="426"/>
      <c r="D9" s="426"/>
      <c r="E9" s="426"/>
      <c r="F9" s="426"/>
      <c r="G9" s="426"/>
      <c r="H9" s="426"/>
      <c r="I9" s="426"/>
      <c r="J9" s="426"/>
      <c r="K9" s="426"/>
      <c r="L9" s="426"/>
      <c r="M9" s="426"/>
      <c r="N9" s="426"/>
      <c r="O9" s="426"/>
      <c r="P9" s="426"/>
      <c r="Q9" s="426"/>
      <c r="R9" s="426"/>
      <c r="T9" s="9"/>
      <c r="U9" s="9"/>
      <c r="V9" s="9"/>
    </row>
    <row r="10" spans="1:22" ht="30.75" customHeight="1">
      <c r="A10" s="427" t="s">
        <v>15</v>
      </c>
      <c r="B10" s="431" t="s">
        <v>0</v>
      </c>
      <c r="C10" s="432"/>
      <c r="D10" s="433"/>
      <c r="E10" s="396" t="s">
        <v>1</v>
      </c>
      <c r="F10" s="397"/>
      <c r="G10" s="398"/>
      <c r="H10" s="396" t="s">
        <v>3</v>
      </c>
      <c r="I10" s="397"/>
      <c r="J10" s="398"/>
      <c r="K10" s="396" t="s">
        <v>4</v>
      </c>
      <c r="L10" s="397"/>
      <c r="M10" s="398"/>
      <c r="N10" s="396" t="s">
        <v>6</v>
      </c>
      <c r="O10" s="397"/>
      <c r="P10" s="398"/>
      <c r="Q10" s="396" t="s">
        <v>7</v>
      </c>
      <c r="R10" s="398"/>
      <c r="U10" s="9"/>
      <c r="V10" s="9"/>
    </row>
    <row r="11" spans="1:22" ht="25.5" customHeight="1">
      <c r="A11" s="428"/>
      <c r="B11" s="434"/>
      <c r="C11" s="435"/>
      <c r="D11" s="436"/>
      <c r="E11" s="189"/>
      <c r="F11" s="189" t="s">
        <v>2</v>
      </c>
      <c r="G11" s="190" t="s">
        <v>5</v>
      </c>
      <c r="H11" s="189"/>
      <c r="I11" s="191" t="s">
        <v>2</v>
      </c>
      <c r="J11" s="190" t="s">
        <v>5</v>
      </c>
      <c r="K11" s="189"/>
      <c r="L11" s="189" t="s">
        <v>2</v>
      </c>
      <c r="M11" s="190" t="s">
        <v>5</v>
      </c>
      <c r="N11" s="189" t="s">
        <v>2</v>
      </c>
      <c r="O11" s="189" t="s">
        <v>2</v>
      </c>
      <c r="P11" s="190" t="s">
        <v>5</v>
      </c>
      <c r="Q11" s="189" t="s">
        <v>2</v>
      </c>
      <c r="R11" s="190" t="s">
        <v>5</v>
      </c>
      <c r="U11" s="9"/>
      <c r="V11" s="9"/>
    </row>
    <row r="12" spans="1:22" ht="30" customHeight="1">
      <c r="A12" s="168">
        <v>1</v>
      </c>
      <c r="B12" s="367" t="s">
        <v>41</v>
      </c>
      <c r="C12" s="368"/>
      <c r="D12" s="369"/>
      <c r="E12" s="169"/>
      <c r="F12" s="192">
        <f>F13+F14+F15+F16+F17+F18</f>
        <v>1767.53</v>
      </c>
      <c r="G12" s="193">
        <f aca="true" t="shared" si="0" ref="G12:Q12">G13+G14+G15+G16+G17+G18</f>
        <v>14936406.213200001</v>
      </c>
      <c r="H12" s="181">
        <f t="shared" si="0"/>
        <v>1508.1</v>
      </c>
      <c r="I12" s="180">
        <f t="shared" si="0"/>
        <v>841.6700000000001</v>
      </c>
      <c r="J12" s="193">
        <f>J13+J14+J15+J16+J17+J18</f>
        <v>7112481.8348</v>
      </c>
      <c r="K12" s="181">
        <f t="shared" si="0"/>
        <v>453.7</v>
      </c>
      <c r="L12" s="180">
        <f t="shared" si="0"/>
        <v>339</v>
      </c>
      <c r="M12" s="193">
        <f>M13+M14+M15+M16+M17+M18</f>
        <v>2864699.16</v>
      </c>
      <c r="N12" s="181">
        <f t="shared" si="0"/>
        <v>3033.1</v>
      </c>
      <c r="O12" s="180">
        <f t="shared" si="0"/>
        <v>1124.82</v>
      </c>
      <c r="P12" s="194">
        <f>P14+P13+P15+P16+P17+P18</f>
        <v>9505223.920800002</v>
      </c>
      <c r="Q12" s="181">
        <f t="shared" si="0"/>
        <v>4073.02</v>
      </c>
      <c r="R12" s="193">
        <f>R13+R14+R15+R16+R17+R18</f>
        <v>34418811.128800005</v>
      </c>
      <c r="S12" s="47"/>
      <c r="T12" s="10"/>
      <c r="U12" s="8"/>
      <c r="V12" s="9"/>
    </row>
    <row r="13" spans="1:21" ht="29.25" customHeight="1">
      <c r="A13" s="168"/>
      <c r="B13" s="364" t="s">
        <v>34</v>
      </c>
      <c r="C13" s="365"/>
      <c r="D13" s="366"/>
      <c r="E13" s="169">
        <v>968.6</v>
      </c>
      <c r="F13" s="170">
        <v>400</v>
      </c>
      <c r="G13" s="171">
        <f>F13*F50</f>
        <v>3380176</v>
      </c>
      <c r="H13" s="172">
        <v>347.1</v>
      </c>
      <c r="I13" s="173">
        <v>140</v>
      </c>
      <c r="J13" s="171">
        <f>I13*F50</f>
        <v>1183061.6</v>
      </c>
      <c r="K13" s="172">
        <v>138.9</v>
      </c>
      <c r="L13" s="173">
        <v>40</v>
      </c>
      <c r="M13" s="171">
        <f>L13*G50</f>
        <v>338017.60000000003</v>
      </c>
      <c r="N13" s="172">
        <v>879.1</v>
      </c>
      <c r="O13" s="173">
        <v>160</v>
      </c>
      <c r="P13" s="171">
        <f>O13*G50</f>
        <v>1352070.4000000001</v>
      </c>
      <c r="Q13" s="172">
        <f aca="true" t="shared" si="1" ref="Q13:R21">F13+I13+L13+O13</f>
        <v>740</v>
      </c>
      <c r="R13" s="172">
        <f t="shared" si="1"/>
        <v>6253325.6</v>
      </c>
      <c r="S13" s="47"/>
      <c r="T13" s="10"/>
      <c r="U13" s="10"/>
    </row>
    <row r="14" spans="1:21" ht="25.5" customHeight="1">
      <c r="A14" s="168"/>
      <c r="B14" s="364" t="s">
        <v>35</v>
      </c>
      <c r="C14" s="365"/>
      <c r="D14" s="366"/>
      <c r="E14" s="169">
        <v>275.5</v>
      </c>
      <c r="F14" s="170">
        <v>169.53</v>
      </c>
      <c r="G14" s="251">
        <f>F14*F50</f>
        <v>1432603.0932</v>
      </c>
      <c r="H14" s="172">
        <v>101.3</v>
      </c>
      <c r="I14" s="173">
        <v>89.67</v>
      </c>
      <c r="J14" s="171">
        <f>I14*F50</f>
        <v>757750.9548000001</v>
      </c>
      <c r="K14" s="172">
        <v>40.3</v>
      </c>
      <c r="L14" s="173">
        <v>16</v>
      </c>
      <c r="M14" s="171">
        <f>L14*G50</f>
        <v>135207.04</v>
      </c>
      <c r="N14" s="172">
        <v>245.5</v>
      </c>
      <c r="O14" s="173">
        <v>146.82</v>
      </c>
      <c r="P14" s="171">
        <f>O14*G50</f>
        <v>1240693.6008000001</v>
      </c>
      <c r="Q14" s="172">
        <f t="shared" si="1"/>
        <v>422.02</v>
      </c>
      <c r="R14" s="172">
        <f t="shared" si="1"/>
        <v>3566254.6888</v>
      </c>
      <c r="S14" s="47"/>
      <c r="T14" s="10"/>
      <c r="U14" s="10"/>
    </row>
    <row r="15" spans="1:21" ht="27.75" customHeight="1">
      <c r="A15" s="168"/>
      <c r="B15" s="364" t="s">
        <v>36</v>
      </c>
      <c r="C15" s="365"/>
      <c r="D15" s="366"/>
      <c r="E15" s="169">
        <v>1020.1</v>
      </c>
      <c r="F15" s="170">
        <v>330</v>
      </c>
      <c r="G15" s="171">
        <f>F15*F50</f>
        <v>2788645.2</v>
      </c>
      <c r="H15" s="172">
        <v>343</v>
      </c>
      <c r="I15" s="173">
        <v>330</v>
      </c>
      <c r="J15" s="171">
        <f>I15*F50</f>
        <v>2788645.2</v>
      </c>
      <c r="K15" s="172">
        <v>122.2</v>
      </c>
      <c r="L15" s="173">
        <v>200</v>
      </c>
      <c r="M15" s="171">
        <f>L15*G50</f>
        <v>1690088</v>
      </c>
      <c r="N15" s="172">
        <v>920.9</v>
      </c>
      <c r="O15" s="173">
        <v>235</v>
      </c>
      <c r="P15" s="171">
        <f>O15*G50</f>
        <v>1985853.4000000001</v>
      </c>
      <c r="Q15" s="172">
        <f t="shared" si="1"/>
        <v>1095</v>
      </c>
      <c r="R15" s="172">
        <f>G15+J15+M15+P15</f>
        <v>9253231.8</v>
      </c>
      <c r="S15" s="47"/>
      <c r="T15" s="10"/>
      <c r="U15" s="10"/>
    </row>
    <row r="16" spans="1:21" ht="27.75" customHeight="1">
      <c r="A16" s="174"/>
      <c r="B16" s="364" t="s">
        <v>37</v>
      </c>
      <c r="C16" s="365"/>
      <c r="D16" s="366"/>
      <c r="E16" s="175">
        <v>186.3</v>
      </c>
      <c r="F16" s="170">
        <v>195</v>
      </c>
      <c r="G16" s="171">
        <f>F16*F50</f>
        <v>1647835.8</v>
      </c>
      <c r="H16" s="172">
        <v>55.3</v>
      </c>
      <c r="I16" s="173">
        <v>64</v>
      </c>
      <c r="J16" s="171">
        <f>I16*F50</f>
        <v>540828.16</v>
      </c>
      <c r="K16" s="172">
        <v>2.8</v>
      </c>
      <c r="L16" s="173">
        <v>20</v>
      </c>
      <c r="M16" s="171">
        <f>L16*G50</f>
        <v>169008.80000000002</v>
      </c>
      <c r="N16" s="172">
        <v>158.5</v>
      </c>
      <c r="O16" s="173">
        <v>180</v>
      </c>
      <c r="P16" s="171">
        <f>O16*G50</f>
        <v>1521079.2000000002</v>
      </c>
      <c r="Q16" s="172">
        <f t="shared" si="1"/>
        <v>459</v>
      </c>
      <c r="R16" s="172">
        <f>G16+J16+M16+P16</f>
        <v>3878751.96</v>
      </c>
      <c r="S16" s="47"/>
      <c r="T16" s="10"/>
      <c r="U16" s="10"/>
    </row>
    <row r="17" spans="1:21" ht="30" customHeight="1">
      <c r="A17" s="174"/>
      <c r="B17" s="364" t="s">
        <v>38</v>
      </c>
      <c r="C17" s="365"/>
      <c r="D17" s="366"/>
      <c r="E17" s="175">
        <v>619</v>
      </c>
      <c r="F17" s="170">
        <v>417</v>
      </c>
      <c r="G17" s="171">
        <f>F17*F50</f>
        <v>3523833.48</v>
      </c>
      <c r="H17" s="172">
        <v>532.4</v>
      </c>
      <c r="I17" s="173">
        <v>125</v>
      </c>
      <c r="J17" s="171">
        <f>I17*F50</f>
        <v>1056305</v>
      </c>
      <c r="K17" s="172">
        <v>142.3</v>
      </c>
      <c r="L17" s="173">
        <v>40</v>
      </c>
      <c r="M17" s="171">
        <f>L17*G50</f>
        <v>338017.60000000003</v>
      </c>
      <c r="N17" s="172">
        <v>646.5</v>
      </c>
      <c r="O17" s="173">
        <v>242</v>
      </c>
      <c r="P17" s="171">
        <f>O17*G50</f>
        <v>2045006.4800000002</v>
      </c>
      <c r="Q17" s="172">
        <f t="shared" si="1"/>
        <v>824</v>
      </c>
      <c r="R17" s="172">
        <f t="shared" si="1"/>
        <v>6963162.5600000005</v>
      </c>
      <c r="S17" s="47"/>
      <c r="T17" s="10"/>
      <c r="U17" s="10"/>
    </row>
    <row r="18" spans="1:21" ht="52.5" customHeight="1">
      <c r="A18" s="174"/>
      <c r="B18" s="364" t="s">
        <v>39</v>
      </c>
      <c r="C18" s="365"/>
      <c r="D18" s="366"/>
      <c r="E18" s="175">
        <v>277.52</v>
      </c>
      <c r="F18" s="252">
        <v>256</v>
      </c>
      <c r="G18" s="171">
        <f>F18*F50</f>
        <v>2163312.64</v>
      </c>
      <c r="H18" s="172">
        <v>129</v>
      </c>
      <c r="I18" s="253">
        <v>93</v>
      </c>
      <c r="J18" s="171">
        <f>I18*F50</f>
        <v>785890.92</v>
      </c>
      <c r="K18" s="172">
        <v>7.2</v>
      </c>
      <c r="L18" s="253">
        <v>23</v>
      </c>
      <c r="M18" s="171">
        <f>L18*G50</f>
        <v>194360.12000000002</v>
      </c>
      <c r="N18" s="172">
        <v>182.6</v>
      </c>
      <c r="O18" s="253">
        <v>161</v>
      </c>
      <c r="P18" s="171">
        <f>O18*G50</f>
        <v>1360520.84</v>
      </c>
      <c r="Q18" s="172">
        <f>F18+I18+L18+O18</f>
        <v>533</v>
      </c>
      <c r="R18" s="172">
        <f t="shared" si="1"/>
        <v>4504084.5200000005</v>
      </c>
      <c r="S18" s="254"/>
      <c r="T18" s="10"/>
      <c r="U18" s="10"/>
    </row>
    <row r="19" spans="1:21" ht="30.75" customHeight="1">
      <c r="A19" s="168">
        <v>2</v>
      </c>
      <c r="B19" s="367" t="s">
        <v>42</v>
      </c>
      <c r="C19" s="368"/>
      <c r="D19" s="369"/>
      <c r="E19" s="175"/>
      <c r="F19" s="195">
        <f>SUM(F20:F23)</f>
        <v>267.69000000000005</v>
      </c>
      <c r="G19" s="181">
        <f>SUM(G20:G23)</f>
        <v>2262098.2836</v>
      </c>
      <c r="H19" s="181">
        <f>SUM(H20:H21)</f>
        <v>0</v>
      </c>
      <c r="I19" s="196">
        <f aca="true" t="shared" si="2" ref="I19:R19">SUM(I20:I23)</f>
        <v>110.69</v>
      </c>
      <c r="J19" s="181">
        <f t="shared" si="2"/>
        <v>935379.2035999999</v>
      </c>
      <c r="K19" s="181">
        <f t="shared" si="2"/>
        <v>0</v>
      </c>
      <c r="L19" s="196">
        <f t="shared" si="2"/>
        <v>45.69</v>
      </c>
      <c r="M19" s="181">
        <f t="shared" si="2"/>
        <v>386100.60360000003</v>
      </c>
      <c r="N19" s="181">
        <f t="shared" si="2"/>
        <v>0</v>
      </c>
      <c r="O19" s="196">
        <f t="shared" si="2"/>
        <v>175.69</v>
      </c>
      <c r="P19" s="183">
        <f t="shared" si="2"/>
        <v>1484657.8036</v>
      </c>
      <c r="Q19" s="197">
        <f t="shared" si="2"/>
        <v>599.76</v>
      </c>
      <c r="R19" s="181">
        <f t="shared" si="2"/>
        <v>5068235.894400001</v>
      </c>
      <c r="S19" s="47"/>
      <c r="T19" s="10"/>
      <c r="U19" s="10"/>
    </row>
    <row r="20" spans="1:21" ht="30.75" customHeight="1">
      <c r="A20" s="168"/>
      <c r="B20" s="364" t="s">
        <v>92</v>
      </c>
      <c r="C20" s="365"/>
      <c r="D20" s="366"/>
      <c r="E20" s="175"/>
      <c r="F20" s="176">
        <v>139</v>
      </c>
      <c r="G20" s="172">
        <f>F20*F50</f>
        <v>1174611.1600000001</v>
      </c>
      <c r="H20" s="172"/>
      <c r="I20" s="177">
        <v>47</v>
      </c>
      <c r="J20" s="172">
        <f>I20*F50</f>
        <v>397170.68000000005</v>
      </c>
      <c r="K20" s="172"/>
      <c r="L20" s="177">
        <v>9</v>
      </c>
      <c r="M20" s="172">
        <f>L20*G50</f>
        <v>76053.96</v>
      </c>
      <c r="N20" s="172"/>
      <c r="O20" s="177">
        <v>85</v>
      </c>
      <c r="P20" s="171">
        <f>O20*G50</f>
        <v>718287.4</v>
      </c>
      <c r="Q20" s="178">
        <f t="shared" si="1"/>
        <v>280</v>
      </c>
      <c r="R20" s="172">
        <f t="shared" si="1"/>
        <v>2366123.2</v>
      </c>
      <c r="S20" s="47"/>
      <c r="T20" s="10"/>
      <c r="U20" s="10"/>
    </row>
    <row r="21" spans="1:21" ht="30.75" customHeight="1">
      <c r="A21" s="168"/>
      <c r="B21" s="364" t="s">
        <v>93</v>
      </c>
      <c r="C21" s="365"/>
      <c r="D21" s="366"/>
      <c r="E21" s="175"/>
      <c r="F21" s="179">
        <v>16.67</v>
      </c>
      <c r="G21" s="172">
        <f>F21*F50</f>
        <v>140868.8348</v>
      </c>
      <c r="H21" s="172"/>
      <c r="I21" s="177">
        <v>16.67</v>
      </c>
      <c r="J21" s="171">
        <f>I21*F50</f>
        <v>140868.8348</v>
      </c>
      <c r="K21" s="172"/>
      <c r="L21" s="199">
        <v>16.67</v>
      </c>
      <c r="M21" s="172">
        <f>L21*G50</f>
        <v>140868.8348</v>
      </c>
      <c r="N21" s="172"/>
      <c r="O21" s="177">
        <v>16.67</v>
      </c>
      <c r="P21" s="171">
        <f>O21*G50</f>
        <v>140868.8348</v>
      </c>
      <c r="Q21" s="178">
        <f>F21+I21+L21+O21</f>
        <v>66.68</v>
      </c>
      <c r="R21" s="172">
        <f t="shared" si="1"/>
        <v>563475.3392</v>
      </c>
      <c r="S21" s="47"/>
      <c r="T21" s="10"/>
      <c r="U21" s="10"/>
    </row>
    <row r="22" spans="1:21" ht="24.75" customHeight="1">
      <c r="A22" s="168"/>
      <c r="B22" s="364" t="s">
        <v>95</v>
      </c>
      <c r="C22" s="365"/>
      <c r="D22" s="366"/>
      <c r="E22" s="175"/>
      <c r="F22" s="176">
        <v>17.02</v>
      </c>
      <c r="G22" s="172">
        <f>F22*F50</f>
        <v>143826.4888</v>
      </c>
      <c r="H22" s="172"/>
      <c r="I22" s="177">
        <v>17.02</v>
      </c>
      <c r="J22" s="171">
        <f>I22*F50</f>
        <v>143826.4888</v>
      </c>
      <c r="K22" s="172"/>
      <c r="L22" s="177">
        <v>17.02</v>
      </c>
      <c r="M22" s="172">
        <f>L22*G50</f>
        <v>143826.4888</v>
      </c>
      <c r="N22" s="172"/>
      <c r="O22" s="177">
        <v>17.02</v>
      </c>
      <c r="P22" s="171">
        <f>O22*G50</f>
        <v>143826.4888</v>
      </c>
      <c r="Q22" s="178">
        <f>F22+I22+L22+O22</f>
        <v>68.08</v>
      </c>
      <c r="R22" s="172">
        <f>G22+J22+M22+P22</f>
        <v>575305.9552</v>
      </c>
      <c r="S22" s="47"/>
      <c r="T22" s="10"/>
      <c r="U22" s="10"/>
    </row>
    <row r="23" spans="1:21" ht="23.25" customHeight="1">
      <c r="A23" s="168"/>
      <c r="B23" s="364" t="s">
        <v>94</v>
      </c>
      <c r="C23" s="365"/>
      <c r="D23" s="366"/>
      <c r="E23" s="175"/>
      <c r="F23" s="176">
        <v>95</v>
      </c>
      <c r="G23" s="172">
        <f>F23*F50</f>
        <v>802791.8</v>
      </c>
      <c r="H23" s="172"/>
      <c r="I23" s="177">
        <v>30</v>
      </c>
      <c r="J23" s="172">
        <f>I23*F50</f>
        <v>253513.2</v>
      </c>
      <c r="K23" s="172"/>
      <c r="L23" s="177">
        <v>3</v>
      </c>
      <c r="M23" s="172">
        <f>L23*G50</f>
        <v>25351.32</v>
      </c>
      <c r="N23" s="172"/>
      <c r="O23" s="177">
        <v>57</v>
      </c>
      <c r="P23" s="171">
        <f>O23*G50</f>
        <v>481675.08</v>
      </c>
      <c r="Q23" s="178">
        <f>F23+I23+L23+O23</f>
        <v>185</v>
      </c>
      <c r="R23" s="172">
        <f>G23+J23+M23+P23</f>
        <v>1563331.4000000001</v>
      </c>
      <c r="S23" s="47"/>
      <c r="T23" s="10"/>
      <c r="U23" s="10"/>
    </row>
    <row r="24" spans="1:21" ht="39" customHeight="1">
      <c r="A24" s="168">
        <v>3</v>
      </c>
      <c r="B24" s="367" t="s">
        <v>43</v>
      </c>
      <c r="C24" s="368"/>
      <c r="D24" s="369"/>
      <c r="E24" s="175"/>
      <c r="F24" s="192">
        <f>SUM(F25:F29)</f>
        <v>768.5</v>
      </c>
      <c r="G24" s="181">
        <f aca="true" t="shared" si="3" ref="G24:R24">SUM(G25:G29)</f>
        <v>6494163.140000001</v>
      </c>
      <c r="H24" s="181">
        <f t="shared" si="3"/>
        <v>0</v>
      </c>
      <c r="I24" s="180">
        <f t="shared" si="3"/>
        <v>780.5</v>
      </c>
      <c r="J24" s="181">
        <f t="shared" si="3"/>
        <v>6595568.42</v>
      </c>
      <c r="K24" s="181">
        <f t="shared" si="3"/>
        <v>0</v>
      </c>
      <c r="L24" s="180">
        <f t="shared" si="3"/>
        <v>1834.17</v>
      </c>
      <c r="M24" s="181">
        <f t="shared" si="3"/>
        <v>15499543.5348</v>
      </c>
      <c r="N24" s="181">
        <f t="shared" si="3"/>
        <v>0</v>
      </c>
      <c r="O24" s="180">
        <f t="shared" si="3"/>
        <v>1330</v>
      </c>
      <c r="P24" s="183">
        <f t="shared" si="3"/>
        <v>11239085.200000001</v>
      </c>
      <c r="Q24" s="181">
        <f t="shared" si="3"/>
        <v>4713.17</v>
      </c>
      <c r="R24" s="181">
        <f t="shared" si="3"/>
        <v>39828360.2948</v>
      </c>
      <c r="S24" s="47"/>
      <c r="T24" s="10"/>
      <c r="U24" s="10"/>
    </row>
    <row r="25" spans="1:21" ht="24.75" customHeight="1">
      <c r="A25" s="429"/>
      <c r="B25" s="402" t="s">
        <v>44</v>
      </c>
      <c r="C25" s="403"/>
      <c r="D25" s="404"/>
      <c r="E25" s="175"/>
      <c r="F25" s="391">
        <v>26.5</v>
      </c>
      <c r="G25" s="381">
        <f>F25*F50</f>
        <v>223936.66</v>
      </c>
      <c r="H25" s="172"/>
      <c r="I25" s="383">
        <v>22.5</v>
      </c>
      <c r="J25" s="381">
        <f>I25*F50</f>
        <v>190134.90000000002</v>
      </c>
      <c r="K25" s="172"/>
      <c r="L25" s="383">
        <v>0.17</v>
      </c>
      <c r="M25" s="381">
        <f>L25*G50</f>
        <v>1436.5748</v>
      </c>
      <c r="N25" s="172"/>
      <c r="O25" s="383">
        <v>36</v>
      </c>
      <c r="P25" s="379">
        <f>O25*G50</f>
        <v>304215.84</v>
      </c>
      <c r="Q25" s="381">
        <f aca="true" t="shared" si="4" ref="Q25:R29">F25+I25+L25+O25</f>
        <v>85.17</v>
      </c>
      <c r="R25" s="381">
        <f>G25+J25+M25+P25</f>
        <v>719723.9748000001</v>
      </c>
      <c r="S25" s="47"/>
      <c r="T25" s="10"/>
      <c r="U25" s="10"/>
    </row>
    <row r="26" spans="1:21" ht="34.5" customHeight="1" hidden="1">
      <c r="A26" s="430"/>
      <c r="B26" s="405"/>
      <c r="C26" s="406"/>
      <c r="D26" s="407"/>
      <c r="E26" s="175"/>
      <c r="F26" s="392"/>
      <c r="G26" s="382"/>
      <c r="H26" s="172"/>
      <c r="I26" s="384"/>
      <c r="J26" s="382"/>
      <c r="K26" s="172"/>
      <c r="L26" s="384"/>
      <c r="M26" s="382"/>
      <c r="N26" s="172"/>
      <c r="O26" s="384"/>
      <c r="P26" s="380"/>
      <c r="Q26" s="382"/>
      <c r="R26" s="382"/>
      <c r="S26" s="47"/>
      <c r="T26" s="10"/>
      <c r="U26" s="10"/>
    </row>
    <row r="27" spans="1:21" ht="32.25" customHeight="1" hidden="1">
      <c r="A27" s="174"/>
      <c r="B27" s="364" t="s">
        <v>46</v>
      </c>
      <c r="C27" s="365"/>
      <c r="D27" s="366"/>
      <c r="E27" s="175"/>
      <c r="F27" s="170"/>
      <c r="G27" s="172">
        <f>F27*F50</f>
        <v>0</v>
      </c>
      <c r="H27" s="172"/>
      <c r="I27" s="173"/>
      <c r="J27" s="172">
        <f>I27*F50</f>
        <v>0</v>
      </c>
      <c r="K27" s="172"/>
      <c r="L27" s="173"/>
      <c r="M27" s="172">
        <f>L27*G50</f>
        <v>0</v>
      </c>
      <c r="N27" s="172"/>
      <c r="O27" s="173"/>
      <c r="P27" s="171">
        <f>O27*G50</f>
        <v>0</v>
      </c>
      <c r="Q27" s="172">
        <f t="shared" si="4"/>
        <v>0</v>
      </c>
      <c r="R27" s="172">
        <f t="shared" si="4"/>
        <v>0</v>
      </c>
      <c r="S27" s="47"/>
      <c r="T27" s="10"/>
      <c r="U27" s="10"/>
    </row>
    <row r="28" spans="1:21" ht="29.25" customHeight="1">
      <c r="A28" s="174"/>
      <c r="B28" s="364" t="s">
        <v>90</v>
      </c>
      <c r="C28" s="365"/>
      <c r="D28" s="366"/>
      <c r="E28" s="175"/>
      <c r="F28" s="170">
        <v>79</v>
      </c>
      <c r="G28" s="172">
        <f>F28*F50</f>
        <v>667584.76</v>
      </c>
      <c r="H28" s="172"/>
      <c r="I28" s="173">
        <v>130</v>
      </c>
      <c r="J28" s="172">
        <f>I28*F50</f>
        <v>1098557.2</v>
      </c>
      <c r="K28" s="172"/>
      <c r="L28" s="173">
        <v>109</v>
      </c>
      <c r="M28" s="172">
        <f>L28*G50</f>
        <v>921097.9600000001</v>
      </c>
      <c r="N28" s="172"/>
      <c r="O28" s="173">
        <v>102</v>
      </c>
      <c r="P28" s="171">
        <f>O28*G50</f>
        <v>861944.88</v>
      </c>
      <c r="Q28" s="172">
        <f t="shared" si="4"/>
        <v>420</v>
      </c>
      <c r="R28" s="172">
        <f t="shared" si="4"/>
        <v>3549184.8</v>
      </c>
      <c r="S28" s="47"/>
      <c r="T28" s="10"/>
      <c r="U28" s="10"/>
    </row>
    <row r="29" spans="1:21" ht="29.25" customHeight="1">
      <c r="A29" s="174"/>
      <c r="B29" s="364" t="s">
        <v>91</v>
      </c>
      <c r="C29" s="365"/>
      <c r="D29" s="366"/>
      <c r="E29" s="175"/>
      <c r="F29" s="170">
        <v>663</v>
      </c>
      <c r="G29" s="172">
        <f>F29*F50</f>
        <v>5602641.720000001</v>
      </c>
      <c r="H29" s="172"/>
      <c r="I29" s="173">
        <v>628</v>
      </c>
      <c r="J29" s="172">
        <f>I29*F50</f>
        <v>5306876.32</v>
      </c>
      <c r="K29" s="172"/>
      <c r="L29" s="173">
        <v>1725</v>
      </c>
      <c r="M29" s="172">
        <f>L29*G50</f>
        <v>14577009</v>
      </c>
      <c r="N29" s="172"/>
      <c r="O29" s="173">
        <v>1192</v>
      </c>
      <c r="P29" s="171">
        <f>O29*G50</f>
        <v>10072924.48</v>
      </c>
      <c r="Q29" s="172">
        <f t="shared" si="4"/>
        <v>4208</v>
      </c>
      <c r="R29" s="172">
        <f t="shared" si="4"/>
        <v>35559451.519999996</v>
      </c>
      <c r="S29" s="47"/>
      <c r="T29" s="10"/>
      <c r="U29" s="10"/>
    </row>
    <row r="30" spans="1:21" ht="56.25" customHeight="1">
      <c r="A30" s="168">
        <v>4</v>
      </c>
      <c r="B30" s="367" t="s">
        <v>47</v>
      </c>
      <c r="C30" s="368"/>
      <c r="D30" s="369"/>
      <c r="E30" s="175"/>
      <c r="F30" s="198">
        <f>F31+F32+F33+F34+F35</f>
        <v>482.67</v>
      </c>
      <c r="G30" s="181">
        <f>G31+G32+G33+G34+G35</f>
        <v>4078773.8748</v>
      </c>
      <c r="H30" s="181"/>
      <c r="I30" s="180">
        <f>I31+I32+I33+I34+I35</f>
        <v>246.67</v>
      </c>
      <c r="J30" s="181">
        <f>J31+J32+J33+J34+J35</f>
        <v>2084470.0348000003</v>
      </c>
      <c r="K30" s="181"/>
      <c r="L30" s="180">
        <f>L31+L32+L33+L34+L35</f>
        <v>146.10999999999999</v>
      </c>
      <c r="M30" s="181">
        <f>M31+M32+M33+M34+M35</f>
        <v>1234693.7884000002</v>
      </c>
      <c r="N30" s="181"/>
      <c r="O30" s="180">
        <f>O31+O32+O33+O34+O35</f>
        <v>376.07</v>
      </c>
      <c r="P30" s="183">
        <f>P31+P32+P33+P34+P35</f>
        <v>3177956.9708</v>
      </c>
      <c r="Q30" s="181">
        <f>SUM(Q31:Q35)</f>
        <v>1251.52</v>
      </c>
      <c r="R30" s="181">
        <f>R31+R32+R33+R34+R35</f>
        <v>10575894.6688</v>
      </c>
      <c r="S30" s="47"/>
      <c r="T30" s="10"/>
      <c r="U30" s="10"/>
    </row>
    <row r="31" spans="1:21" ht="33" customHeight="1">
      <c r="A31" s="174"/>
      <c r="B31" s="364" t="s">
        <v>48</v>
      </c>
      <c r="C31" s="365"/>
      <c r="D31" s="366"/>
      <c r="E31" s="175"/>
      <c r="F31" s="170">
        <v>28</v>
      </c>
      <c r="G31" s="172">
        <f>F31*F50</f>
        <v>236612.32</v>
      </c>
      <c r="H31" s="172"/>
      <c r="I31" s="173">
        <v>28</v>
      </c>
      <c r="J31" s="172">
        <f>I31*F50</f>
        <v>236612.32</v>
      </c>
      <c r="K31" s="172"/>
      <c r="L31" s="173">
        <v>28</v>
      </c>
      <c r="M31" s="172">
        <f>L31*G50</f>
        <v>236612.32</v>
      </c>
      <c r="N31" s="172"/>
      <c r="O31" s="173">
        <v>28</v>
      </c>
      <c r="P31" s="171">
        <f>O31*G50</f>
        <v>236612.32</v>
      </c>
      <c r="Q31" s="172">
        <f aca="true" t="shared" si="5" ref="Q31:R35">F31+I31+L31+O31</f>
        <v>112</v>
      </c>
      <c r="R31" s="172">
        <f t="shared" si="5"/>
        <v>946449.28</v>
      </c>
      <c r="S31" s="47"/>
      <c r="T31" s="10"/>
      <c r="U31" s="10"/>
    </row>
    <row r="32" spans="1:21" ht="28.5" customHeight="1">
      <c r="A32" s="174"/>
      <c r="B32" s="364" t="s">
        <v>116</v>
      </c>
      <c r="C32" s="365"/>
      <c r="D32" s="366"/>
      <c r="E32" s="175"/>
      <c r="F32" s="170">
        <v>280</v>
      </c>
      <c r="G32" s="172">
        <f>F32*F50</f>
        <v>2366123.2</v>
      </c>
      <c r="H32" s="172"/>
      <c r="I32" s="173">
        <v>93</v>
      </c>
      <c r="J32" s="172">
        <f>I32*F50</f>
        <v>785890.92</v>
      </c>
      <c r="K32" s="172"/>
      <c r="L32" s="173">
        <v>12</v>
      </c>
      <c r="M32" s="172">
        <f>L32*G50</f>
        <v>101405.28</v>
      </c>
      <c r="N32" s="172"/>
      <c r="O32" s="173">
        <v>179</v>
      </c>
      <c r="P32" s="171">
        <f>O32*G50</f>
        <v>1512628.76</v>
      </c>
      <c r="Q32" s="172">
        <f t="shared" si="5"/>
        <v>564</v>
      </c>
      <c r="R32" s="172">
        <f t="shared" si="5"/>
        <v>4766048.16</v>
      </c>
      <c r="S32" s="47"/>
      <c r="T32" s="10"/>
      <c r="U32" s="10"/>
    </row>
    <row r="33" spans="1:21" ht="26.25" customHeight="1">
      <c r="A33" s="174"/>
      <c r="B33" s="364" t="s">
        <v>110</v>
      </c>
      <c r="C33" s="365"/>
      <c r="D33" s="366"/>
      <c r="E33" s="175"/>
      <c r="F33" s="170">
        <v>92</v>
      </c>
      <c r="G33" s="172">
        <f>F33*F50</f>
        <v>777440.4800000001</v>
      </c>
      <c r="H33" s="172"/>
      <c r="I33" s="173">
        <v>92</v>
      </c>
      <c r="J33" s="172">
        <f>I33*F50</f>
        <v>777440.4800000001</v>
      </c>
      <c r="K33" s="172"/>
      <c r="L33" s="173">
        <v>92</v>
      </c>
      <c r="M33" s="172">
        <f>L33*G50</f>
        <v>777440.4800000001</v>
      </c>
      <c r="N33" s="172"/>
      <c r="O33" s="173">
        <v>92</v>
      </c>
      <c r="P33" s="171">
        <f>O33*G50</f>
        <v>777440.4800000001</v>
      </c>
      <c r="Q33" s="172">
        <f t="shared" si="5"/>
        <v>368</v>
      </c>
      <c r="R33" s="172">
        <f t="shared" si="5"/>
        <v>3109761.9200000004</v>
      </c>
      <c r="S33" s="47"/>
      <c r="T33" s="10"/>
      <c r="U33" s="10"/>
    </row>
    <row r="34" spans="1:21" ht="25.5" customHeight="1">
      <c r="A34" s="174"/>
      <c r="B34" s="364" t="s">
        <v>103</v>
      </c>
      <c r="C34" s="365"/>
      <c r="D34" s="366"/>
      <c r="E34" s="175">
        <v>112.1</v>
      </c>
      <c r="F34" s="170">
        <v>75</v>
      </c>
      <c r="G34" s="172">
        <f>F34*F50</f>
        <v>633783</v>
      </c>
      <c r="H34" s="172"/>
      <c r="I34" s="173">
        <v>26</v>
      </c>
      <c r="J34" s="172">
        <f>I34*F50</f>
        <v>219711.44</v>
      </c>
      <c r="K34" s="172"/>
      <c r="L34" s="173">
        <v>6.44</v>
      </c>
      <c r="M34" s="172">
        <f>L34*G50</f>
        <v>54420.833600000005</v>
      </c>
      <c r="N34" s="172"/>
      <c r="O34" s="173">
        <v>69.4</v>
      </c>
      <c r="P34" s="171">
        <f>O34*G50</f>
        <v>586460.5360000001</v>
      </c>
      <c r="Q34" s="172">
        <f t="shared" si="5"/>
        <v>176.84</v>
      </c>
      <c r="R34" s="172">
        <f t="shared" si="5"/>
        <v>1494375.8096</v>
      </c>
      <c r="S34" s="47"/>
      <c r="T34" s="10"/>
      <c r="U34" s="10"/>
    </row>
    <row r="35" spans="1:21" ht="25.5" customHeight="1">
      <c r="A35" s="174"/>
      <c r="B35" s="364" t="s">
        <v>99</v>
      </c>
      <c r="C35" s="365"/>
      <c r="D35" s="366"/>
      <c r="E35" s="175"/>
      <c r="F35" s="170">
        <v>7.67</v>
      </c>
      <c r="G35" s="172">
        <f>F35*F50</f>
        <v>64814.874800000005</v>
      </c>
      <c r="H35" s="172"/>
      <c r="I35" s="173">
        <v>7.67</v>
      </c>
      <c r="J35" s="172">
        <f>I35*F50</f>
        <v>64814.874800000005</v>
      </c>
      <c r="K35" s="172"/>
      <c r="L35" s="173">
        <v>7.67</v>
      </c>
      <c r="M35" s="172">
        <f>L35*G50</f>
        <v>64814.874800000005</v>
      </c>
      <c r="N35" s="172"/>
      <c r="O35" s="173">
        <v>7.67</v>
      </c>
      <c r="P35" s="171">
        <f>O35*G50</f>
        <v>64814.874800000005</v>
      </c>
      <c r="Q35" s="172">
        <f t="shared" si="5"/>
        <v>30.68</v>
      </c>
      <c r="R35" s="172">
        <f t="shared" si="5"/>
        <v>259259.49920000002</v>
      </c>
      <c r="S35" s="47"/>
      <c r="T35" s="10"/>
      <c r="U35" s="10"/>
    </row>
    <row r="36" spans="1:21" ht="28.5" customHeight="1">
      <c r="A36" s="168">
        <v>5</v>
      </c>
      <c r="B36" s="367" t="s">
        <v>53</v>
      </c>
      <c r="C36" s="368"/>
      <c r="D36" s="369"/>
      <c r="E36" s="175"/>
      <c r="F36" s="192">
        <f>F37+F38+F39</f>
        <v>445</v>
      </c>
      <c r="G36" s="181">
        <f>G37+G38+G39</f>
        <v>3760445.8</v>
      </c>
      <c r="H36" s="181"/>
      <c r="I36" s="180">
        <f>I37+I38+I39</f>
        <v>165.5</v>
      </c>
      <c r="J36" s="181">
        <f>J37+J38+J39</f>
        <v>1398547.8200000003</v>
      </c>
      <c r="K36" s="181"/>
      <c r="L36" s="180">
        <f>L37+L38+L39</f>
        <v>22.5</v>
      </c>
      <c r="M36" s="181">
        <f>M37+M38+M39</f>
        <v>190134.90000000002</v>
      </c>
      <c r="N36" s="181"/>
      <c r="O36" s="180">
        <f>O37+O38+O39</f>
        <v>223</v>
      </c>
      <c r="P36" s="183">
        <f>P37+P38+P39</f>
        <v>1884448.12</v>
      </c>
      <c r="Q36" s="181">
        <f>Q37+Q38+Q39</f>
        <v>856</v>
      </c>
      <c r="R36" s="181">
        <f>R37+R38+R39</f>
        <v>7233576.640000001</v>
      </c>
      <c r="S36" s="47"/>
      <c r="T36" s="10"/>
      <c r="U36" s="10"/>
    </row>
    <row r="37" spans="1:21" ht="27" customHeight="1">
      <c r="A37" s="174"/>
      <c r="B37" s="411" t="s">
        <v>104</v>
      </c>
      <c r="C37" s="412"/>
      <c r="D37" s="413"/>
      <c r="E37" s="175"/>
      <c r="F37" s="170">
        <v>55</v>
      </c>
      <c r="G37" s="172">
        <f>F37*F50</f>
        <v>464774.2</v>
      </c>
      <c r="H37" s="172"/>
      <c r="I37" s="173">
        <v>15</v>
      </c>
      <c r="J37" s="172">
        <f>I37*F50</f>
        <v>126756.6</v>
      </c>
      <c r="K37" s="172"/>
      <c r="L37" s="173">
        <v>2</v>
      </c>
      <c r="M37" s="172">
        <f>L37*G50</f>
        <v>16900.88</v>
      </c>
      <c r="N37" s="172"/>
      <c r="O37" s="173">
        <v>20</v>
      </c>
      <c r="P37" s="171">
        <f>O37*G50</f>
        <v>169008.80000000002</v>
      </c>
      <c r="Q37" s="172">
        <f>F37+I37+L37+O37</f>
        <v>92</v>
      </c>
      <c r="R37" s="172">
        <f>G37+J37+M37+P37</f>
        <v>777440.4800000001</v>
      </c>
      <c r="S37" s="47"/>
      <c r="T37" s="10"/>
      <c r="U37" s="10"/>
    </row>
    <row r="38" spans="1:21" ht="27" customHeight="1">
      <c r="A38" s="174"/>
      <c r="B38" s="364" t="s">
        <v>55</v>
      </c>
      <c r="C38" s="365"/>
      <c r="D38" s="366"/>
      <c r="E38" s="175"/>
      <c r="F38" s="170">
        <v>145</v>
      </c>
      <c r="G38" s="171">
        <f>F38*F50</f>
        <v>1225313.8</v>
      </c>
      <c r="H38" s="172"/>
      <c r="I38" s="173">
        <v>60.5</v>
      </c>
      <c r="J38" s="171">
        <f>I38*F50</f>
        <v>511251.62000000005</v>
      </c>
      <c r="K38" s="172"/>
      <c r="L38" s="173">
        <v>15.5</v>
      </c>
      <c r="M38" s="171">
        <f>L38*G50</f>
        <v>130981.82</v>
      </c>
      <c r="N38" s="172"/>
      <c r="O38" s="173">
        <v>103</v>
      </c>
      <c r="P38" s="171">
        <f>O38*G50</f>
        <v>870395.3200000001</v>
      </c>
      <c r="Q38" s="172">
        <f>F38+I38+L38+O38</f>
        <v>324</v>
      </c>
      <c r="R38" s="171">
        <f>G38+J38+M38+P38</f>
        <v>2737942.5600000005</v>
      </c>
      <c r="S38" s="47"/>
      <c r="T38" s="10"/>
      <c r="U38" s="10"/>
    </row>
    <row r="39" spans="1:21" ht="27" customHeight="1">
      <c r="A39" s="174"/>
      <c r="B39" s="364" t="s">
        <v>80</v>
      </c>
      <c r="C39" s="365"/>
      <c r="D39" s="366"/>
      <c r="E39" s="175"/>
      <c r="F39" s="170">
        <v>245</v>
      </c>
      <c r="G39" s="172">
        <f>SUM(F39)*F50</f>
        <v>2070357.8</v>
      </c>
      <c r="H39" s="172"/>
      <c r="I39" s="173">
        <v>90</v>
      </c>
      <c r="J39" s="172">
        <f>SUM(I39)*F50</f>
        <v>760539.6000000001</v>
      </c>
      <c r="K39" s="172"/>
      <c r="L39" s="173">
        <v>5</v>
      </c>
      <c r="M39" s="172">
        <f>SUM(L39)*G50</f>
        <v>42252.200000000004</v>
      </c>
      <c r="N39" s="172"/>
      <c r="O39" s="173">
        <v>100</v>
      </c>
      <c r="P39" s="171">
        <f>SUM(O39)*G50</f>
        <v>845044</v>
      </c>
      <c r="Q39" s="172">
        <f>F39+I39+L39+O39</f>
        <v>440</v>
      </c>
      <c r="R39" s="172">
        <f>SUM(G39)+J39+M39+P39</f>
        <v>3718193.6000000006</v>
      </c>
      <c r="S39" s="47"/>
      <c r="T39" s="10"/>
      <c r="U39" s="10"/>
    </row>
    <row r="40" spans="1:21" ht="27" customHeight="1">
      <c r="A40" s="168">
        <v>6</v>
      </c>
      <c r="B40" s="367" t="s">
        <v>56</v>
      </c>
      <c r="C40" s="368"/>
      <c r="D40" s="369"/>
      <c r="E40" s="175"/>
      <c r="F40" s="195">
        <f>SUM(F41:F42)</f>
        <v>193.2</v>
      </c>
      <c r="G40" s="181">
        <f>SUM(G41:G42)</f>
        <v>1632625.008</v>
      </c>
      <c r="H40" s="181"/>
      <c r="I40" s="196">
        <f>SUM(I41:I42)</f>
        <v>125</v>
      </c>
      <c r="J40" s="181">
        <f>SUM(J41:J42)</f>
        <v>1056305</v>
      </c>
      <c r="K40" s="181"/>
      <c r="L40" s="196">
        <f>SUM(L41:L42)</f>
        <v>102.5</v>
      </c>
      <c r="M40" s="181">
        <f>SUM(M41:M42)</f>
        <v>866170.1000000001</v>
      </c>
      <c r="N40" s="181"/>
      <c r="O40" s="196">
        <f>SUM(O41:O42)</f>
        <v>182</v>
      </c>
      <c r="P40" s="183">
        <f>P41+P42</f>
        <v>1537980.08</v>
      </c>
      <c r="Q40" s="181">
        <f>SUM(Q41:Q42)</f>
        <v>602.7</v>
      </c>
      <c r="R40" s="181">
        <f>SUM(R41:R42)</f>
        <v>5093080.188</v>
      </c>
      <c r="S40" s="47"/>
      <c r="T40" s="10"/>
      <c r="U40" s="10"/>
    </row>
    <row r="41" spans="1:21" ht="27" customHeight="1">
      <c r="A41" s="174"/>
      <c r="B41" s="364" t="s">
        <v>85</v>
      </c>
      <c r="C41" s="365"/>
      <c r="D41" s="366"/>
      <c r="E41" s="175"/>
      <c r="F41" s="176">
        <v>133.2</v>
      </c>
      <c r="G41" s="172">
        <f>SUM(F41)*F50</f>
        <v>1125598.608</v>
      </c>
      <c r="H41" s="172"/>
      <c r="I41" s="177">
        <v>102</v>
      </c>
      <c r="J41" s="172">
        <f>SUM(I41)*F50</f>
        <v>861944.88</v>
      </c>
      <c r="K41" s="172"/>
      <c r="L41" s="177">
        <v>91</v>
      </c>
      <c r="M41" s="172">
        <f>L41*G50</f>
        <v>768990.04</v>
      </c>
      <c r="N41" s="172"/>
      <c r="O41" s="177">
        <v>130</v>
      </c>
      <c r="P41" s="171">
        <f>SUM(O41)*G50</f>
        <v>1098557.2</v>
      </c>
      <c r="Q41" s="172">
        <f>F41+I41+L41+O41</f>
        <v>456.2</v>
      </c>
      <c r="R41" s="172">
        <f>SUM(G41)+J41+M41+P41</f>
        <v>3855090.728</v>
      </c>
      <c r="S41" s="47"/>
      <c r="T41" s="10"/>
      <c r="U41" s="10"/>
    </row>
    <row r="42" spans="1:21" ht="27" customHeight="1">
      <c r="A42" s="174"/>
      <c r="B42" s="364" t="s">
        <v>84</v>
      </c>
      <c r="C42" s="365"/>
      <c r="D42" s="366"/>
      <c r="E42" s="175"/>
      <c r="F42" s="176">
        <v>60</v>
      </c>
      <c r="G42" s="172">
        <f>SUM(F42)*F50</f>
        <v>507026.4</v>
      </c>
      <c r="H42" s="172"/>
      <c r="I42" s="177">
        <v>23</v>
      </c>
      <c r="J42" s="172">
        <f>SUM(I42)*F50</f>
        <v>194360.12000000002</v>
      </c>
      <c r="K42" s="172"/>
      <c r="L42" s="177">
        <v>11.5</v>
      </c>
      <c r="M42" s="172">
        <f>SUM(L42)*G50</f>
        <v>97180.06000000001</v>
      </c>
      <c r="N42" s="172"/>
      <c r="O42" s="177">
        <v>52</v>
      </c>
      <c r="P42" s="171">
        <f>SUM(O42)*G50</f>
        <v>439422.88</v>
      </c>
      <c r="Q42" s="172">
        <f>F42+I42+L42+O42</f>
        <v>146.5</v>
      </c>
      <c r="R42" s="172">
        <f>SUM(G42)+J42+M42+P42</f>
        <v>1237989.46</v>
      </c>
      <c r="S42" s="47"/>
      <c r="T42" s="10"/>
      <c r="U42" s="10"/>
    </row>
    <row r="43" spans="1:21" ht="27" customHeight="1">
      <c r="A43" s="168">
        <v>7</v>
      </c>
      <c r="B43" s="385" t="s">
        <v>81</v>
      </c>
      <c r="C43" s="386"/>
      <c r="D43" s="387"/>
      <c r="E43" s="175"/>
      <c r="F43" s="195">
        <f>F44+F45+F46</f>
        <v>217.29</v>
      </c>
      <c r="G43" s="181">
        <f>G44+G45+G46</f>
        <v>1836196.1076</v>
      </c>
      <c r="H43" s="181">
        <f>SUM(H44:H45)</f>
        <v>0</v>
      </c>
      <c r="I43" s="196">
        <f>I44+I45+I46</f>
        <v>146.21</v>
      </c>
      <c r="J43" s="181">
        <f>J44+J45+J46</f>
        <v>1235538.8324</v>
      </c>
      <c r="K43" s="181">
        <f>SUM(K44:K45)</f>
        <v>0</v>
      </c>
      <c r="L43" s="196">
        <f>L44+L45+L46</f>
        <v>9.65</v>
      </c>
      <c r="M43" s="181">
        <f>M44+M45+M46</f>
        <v>81546.74600000001</v>
      </c>
      <c r="N43" s="181">
        <f>SUM(N44:N45)</f>
        <v>0</v>
      </c>
      <c r="O43" s="196">
        <f>O44+O45+O46</f>
        <v>264.52</v>
      </c>
      <c r="P43" s="183">
        <f>P44+P45+P46</f>
        <v>2235310.3888000003</v>
      </c>
      <c r="Q43" s="183">
        <f>Q44+Q45+Q46</f>
        <v>637.6700000000001</v>
      </c>
      <c r="R43" s="181">
        <f>R44+R45+R46</f>
        <v>5388592.0748000005</v>
      </c>
      <c r="S43" s="47"/>
      <c r="T43" s="10"/>
      <c r="U43" s="10"/>
    </row>
    <row r="44" spans="1:21" ht="27" customHeight="1">
      <c r="A44" s="168"/>
      <c r="B44" s="364" t="s">
        <v>82</v>
      </c>
      <c r="C44" s="365"/>
      <c r="D44" s="366"/>
      <c r="E44" s="175"/>
      <c r="F44" s="176">
        <v>10.29</v>
      </c>
      <c r="G44" s="172">
        <f>SUM(F44)*F50</f>
        <v>86955.0276</v>
      </c>
      <c r="H44" s="172"/>
      <c r="I44" s="177">
        <v>3.21</v>
      </c>
      <c r="J44" s="172">
        <f>SUM(I44)*F50</f>
        <v>27125.9124</v>
      </c>
      <c r="K44" s="172"/>
      <c r="L44" s="177">
        <v>0.05</v>
      </c>
      <c r="M44" s="172">
        <f>SUM(L44)*G50</f>
        <v>422.52200000000005</v>
      </c>
      <c r="N44" s="172"/>
      <c r="O44" s="177">
        <v>9.52</v>
      </c>
      <c r="P44" s="171">
        <f>SUM(O44)*G50</f>
        <v>80448.1888</v>
      </c>
      <c r="Q44" s="171">
        <f>F44+I44+L44+O44</f>
        <v>23.07</v>
      </c>
      <c r="R44" s="172">
        <f>SUM(G44)+J44+M44+P44</f>
        <v>194951.6508</v>
      </c>
      <c r="S44" s="47"/>
      <c r="T44" s="10"/>
      <c r="U44" s="10"/>
    </row>
    <row r="45" spans="1:21" ht="27" customHeight="1">
      <c r="A45" s="168"/>
      <c r="B45" s="364" t="s">
        <v>83</v>
      </c>
      <c r="C45" s="365"/>
      <c r="D45" s="366"/>
      <c r="E45" s="175"/>
      <c r="F45" s="176">
        <v>198</v>
      </c>
      <c r="G45" s="172">
        <f>SUM(F45)*F50</f>
        <v>1673187.12</v>
      </c>
      <c r="H45" s="172"/>
      <c r="I45" s="177">
        <v>134</v>
      </c>
      <c r="J45" s="172">
        <f>SUM(I45)*F50</f>
        <v>1132358.96</v>
      </c>
      <c r="K45" s="172"/>
      <c r="L45" s="177">
        <v>0.6</v>
      </c>
      <c r="M45" s="172">
        <f>SUM(L45)*G50</f>
        <v>5070.264</v>
      </c>
      <c r="N45" s="172"/>
      <c r="O45" s="177">
        <v>246</v>
      </c>
      <c r="P45" s="171">
        <f>SUM(O45)*G50</f>
        <v>2078808.2400000002</v>
      </c>
      <c r="Q45" s="171">
        <f>F45+I45+L45+O45</f>
        <v>578.6</v>
      </c>
      <c r="R45" s="172">
        <f>SUM(G45)+J45+M45+P45</f>
        <v>4889424.584000001</v>
      </c>
      <c r="S45" s="47"/>
      <c r="T45" s="10"/>
      <c r="U45" s="10"/>
    </row>
    <row r="46" spans="1:21" ht="27" customHeight="1">
      <c r="A46" s="168"/>
      <c r="B46" s="364" t="s">
        <v>98</v>
      </c>
      <c r="C46" s="365"/>
      <c r="D46" s="366"/>
      <c r="E46" s="175"/>
      <c r="F46" s="176">
        <v>9</v>
      </c>
      <c r="G46" s="172">
        <f>F46*F50</f>
        <v>76053.96</v>
      </c>
      <c r="H46" s="172"/>
      <c r="I46" s="177">
        <v>9</v>
      </c>
      <c r="J46" s="172">
        <f>I46*F50</f>
        <v>76053.96</v>
      </c>
      <c r="K46" s="172"/>
      <c r="L46" s="177">
        <v>9</v>
      </c>
      <c r="M46" s="172">
        <f>L46*G50</f>
        <v>76053.96</v>
      </c>
      <c r="N46" s="172"/>
      <c r="O46" s="177">
        <v>9</v>
      </c>
      <c r="P46" s="171">
        <f>G50*O46</f>
        <v>76053.96</v>
      </c>
      <c r="Q46" s="171">
        <f>F46+I46+L46+O46</f>
        <v>36</v>
      </c>
      <c r="R46" s="172">
        <f>SUM(G46)+J46+M46+P46</f>
        <v>304215.84</v>
      </c>
      <c r="S46" s="47"/>
      <c r="T46" s="10"/>
      <c r="U46" s="10"/>
    </row>
    <row r="47" spans="1:20" ht="26.25" customHeight="1">
      <c r="A47" s="174"/>
      <c r="B47" s="408" t="s">
        <v>19</v>
      </c>
      <c r="C47" s="409"/>
      <c r="D47" s="410"/>
      <c r="E47" s="169" t="e">
        <f>#REF!+#REF!+#REF!+E13+E14+E15+E16+E17+E18+E34+#REF!+#REF!+#REF!</f>
        <v>#REF!</v>
      </c>
      <c r="F47" s="180">
        <f>F12+F19+F24+F30+F36+F40+F43</f>
        <v>4141.88</v>
      </c>
      <c r="G47" s="181">
        <f>G12+G19+G24+G30+G36+G40+G43</f>
        <v>35000708.427200004</v>
      </c>
      <c r="H47" s="181" t="e">
        <f>#REF!+H12+H19+H24+H30+H36+H40+H43</f>
        <v>#REF!</v>
      </c>
      <c r="I47" s="180">
        <f>I12+I19+I24+I30+I36+I40+I43</f>
        <v>2416.2400000000002</v>
      </c>
      <c r="J47" s="181">
        <f>J12+J19+J24+J30+J36+J40+J43</f>
        <v>20418291.145600002</v>
      </c>
      <c r="K47" s="181" t="e">
        <f>#REF!+K12+K19+K24+K30+K36+K40+K43</f>
        <v>#REF!</v>
      </c>
      <c r="L47" s="182">
        <f>L12+L19+L24+L30+L36+L40+L43</f>
        <v>2499.6200000000003</v>
      </c>
      <c r="M47" s="181">
        <f>M12+M19+M24+M30+M36+M40+M43</f>
        <v>21122888.8328</v>
      </c>
      <c r="N47" s="181" t="e">
        <f>#REF!+N12+N19+N24+N30+N36+N40+N43</f>
        <v>#REF!</v>
      </c>
      <c r="O47" s="182">
        <f>O12+O19+O24+O30+O36+O40+O43</f>
        <v>3676.1000000000004</v>
      </c>
      <c r="P47" s="183">
        <f>P12+P19+P24+P30+P36+P40+P43</f>
        <v>31064662.484</v>
      </c>
      <c r="Q47" s="181">
        <f>Q12+Q19+Q24+Q30+Q36+Q40+Q43</f>
        <v>12733.840000000002</v>
      </c>
      <c r="R47" s="181">
        <f>R12+R19+R24+R30+R36+R40+R43</f>
        <v>107606550.8896</v>
      </c>
      <c r="S47" s="48"/>
      <c r="T47" s="200"/>
    </row>
    <row r="48" spans="1:18" ht="25.5" customHeight="1">
      <c r="A48" s="184"/>
      <c r="B48" s="423" t="s">
        <v>8</v>
      </c>
      <c r="C48" s="424"/>
      <c r="D48" s="425"/>
      <c r="E48" s="396" t="s">
        <v>131</v>
      </c>
      <c r="F48" s="397"/>
      <c r="G48" s="397"/>
      <c r="H48" s="397"/>
      <c r="I48" s="397"/>
      <c r="J48" s="397"/>
      <c r="K48" s="397"/>
      <c r="L48" s="397"/>
      <c r="M48" s="397"/>
      <c r="N48" s="397"/>
      <c r="O48" s="397"/>
      <c r="P48" s="397"/>
      <c r="Q48" s="397"/>
      <c r="R48" s="398"/>
    </row>
    <row r="49" spans="1:22" ht="15.75" customHeight="1">
      <c r="A49" s="201"/>
      <c r="B49" s="202"/>
      <c r="C49" s="202"/>
      <c r="D49" s="202"/>
      <c r="E49" s="203"/>
      <c r="F49" s="203"/>
      <c r="G49" s="203"/>
      <c r="H49" s="203"/>
      <c r="I49" s="203"/>
      <c r="J49" s="204"/>
      <c r="K49" s="16"/>
      <c r="L49" s="16"/>
      <c r="M49" s="204"/>
      <c r="N49" s="16"/>
      <c r="O49" s="16"/>
      <c r="P49" s="204"/>
      <c r="Q49" s="16"/>
      <c r="R49" s="204"/>
      <c r="T49" s="9"/>
      <c r="U49" s="9"/>
      <c r="V49" s="9"/>
    </row>
    <row r="50" spans="1:22" ht="57.75" customHeight="1" hidden="1">
      <c r="A50" s="205"/>
      <c r="B50" s="206"/>
      <c r="C50" s="206"/>
      <c r="D50" s="205"/>
      <c r="E50" s="206" t="s">
        <v>11</v>
      </c>
      <c r="F50" s="1">
        <v>8450.44</v>
      </c>
      <c r="G50" s="2">
        <v>8450.44</v>
      </c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T50" s="9"/>
      <c r="U50" s="9"/>
      <c r="V50" s="9"/>
    </row>
    <row r="51" spans="1:22" ht="31.5" customHeight="1">
      <c r="A51" s="422" t="s">
        <v>124</v>
      </c>
      <c r="B51" s="422"/>
      <c r="C51" s="422"/>
      <c r="D51" s="422"/>
      <c r="E51" s="422"/>
      <c r="F51" s="422"/>
      <c r="G51" s="422"/>
      <c r="H51" s="422"/>
      <c r="I51" s="422"/>
      <c r="J51" s="422"/>
      <c r="K51" s="422"/>
      <c r="L51" s="422"/>
      <c r="M51" s="422"/>
      <c r="N51" s="422"/>
      <c r="O51" s="422"/>
      <c r="P51" s="422"/>
      <c r="Q51" s="422"/>
      <c r="R51" s="422"/>
      <c r="T51" s="9"/>
      <c r="U51" s="9"/>
      <c r="V51" s="9"/>
    </row>
    <row r="52" spans="1:22" ht="27.75" customHeight="1">
      <c r="A52" s="450" t="s">
        <v>15</v>
      </c>
      <c r="B52" s="451" t="s">
        <v>0</v>
      </c>
      <c r="C52" s="452"/>
      <c r="D52" s="453"/>
      <c r="E52" s="372" t="s">
        <v>1</v>
      </c>
      <c r="F52" s="372"/>
      <c r="G52" s="372"/>
      <c r="H52" s="372" t="s">
        <v>3</v>
      </c>
      <c r="I52" s="372"/>
      <c r="J52" s="372"/>
      <c r="K52" s="372" t="s">
        <v>4</v>
      </c>
      <c r="L52" s="372"/>
      <c r="M52" s="372"/>
      <c r="N52" s="372" t="s">
        <v>6</v>
      </c>
      <c r="O52" s="372"/>
      <c r="P52" s="372"/>
      <c r="Q52" s="372" t="s">
        <v>7</v>
      </c>
      <c r="R52" s="372"/>
      <c r="T52" s="9"/>
      <c r="U52" s="9"/>
      <c r="V52" s="9"/>
    </row>
    <row r="53" spans="1:22" ht="30" customHeight="1">
      <c r="A53" s="450"/>
      <c r="B53" s="454"/>
      <c r="C53" s="455"/>
      <c r="D53" s="456"/>
      <c r="E53" s="267"/>
      <c r="F53" s="267" t="s">
        <v>9</v>
      </c>
      <c r="G53" s="73" t="s">
        <v>5</v>
      </c>
      <c r="H53" s="267" t="s">
        <v>9</v>
      </c>
      <c r="I53" s="267" t="s">
        <v>9</v>
      </c>
      <c r="J53" s="73" t="s">
        <v>5</v>
      </c>
      <c r="K53" s="267" t="s">
        <v>9</v>
      </c>
      <c r="L53" s="267" t="s">
        <v>9</v>
      </c>
      <c r="M53" s="73" t="s">
        <v>5</v>
      </c>
      <c r="N53" s="267" t="s">
        <v>9</v>
      </c>
      <c r="O53" s="267" t="s">
        <v>9</v>
      </c>
      <c r="P53" s="73" t="s">
        <v>5</v>
      </c>
      <c r="Q53" s="267" t="s">
        <v>9</v>
      </c>
      <c r="R53" s="73" t="s">
        <v>5</v>
      </c>
      <c r="T53" s="9"/>
      <c r="U53" s="9"/>
      <c r="V53" s="9"/>
    </row>
    <row r="54" spans="1:22" ht="30" customHeight="1">
      <c r="A54" s="161">
        <v>2</v>
      </c>
      <c r="B54" s="373" t="s">
        <v>41</v>
      </c>
      <c r="C54" s="374"/>
      <c r="D54" s="375"/>
      <c r="E54" s="22"/>
      <c r="F54" s="207">
        <f>F55+F56+F57+F58+F59+F60</f>
        <v>104255.29</v>
      </c>
      <c r="G54" s="208">
        <f aca="true" t="shared" si="6" ref="G54:R54">G55+G56+G57+G58+G59+G60</f>
        <v>999808.2310999999</v>
      </c>
      <c r="H54" s="208">
        <f t="shared" si="6"/>
        <v>161000</v>
      </c>
      <c r="I54" s="207">
        <f t="shared" si="6"/>
        <v>83535.33</v>
      </c>
      <c r="J54" s="208">
        <f t="shared" si="6"/>
        <v>801103.8147000001</v>
      </c>
      <c r="K54" s="208">
        <f t="shared" si="6"/>
        <v>168000</v>
      </c>
      <c r="L54" s="207">
        <f t="shared" si="6"/>
        <v>63320</v>
      </c>
      <c r="M54" s="208">
        <f t="shared" si="6"/>
        <v>607238.8</v>
      </c>
      <c r="N54" s="208">
        <f t="shared" si="6"/>
        <v>244000</v>
      </c>
      <c r="O54" s="207">
        <f t="shared" si="6"/>
        <v>125336.51000000001</v>
      </c>
      <c r="P54" s="208">
        <f t="shared" si="6"/>
        <v>1201977.1309</v>
      </c>
      <c r="Q54" s="208">
        <f t="shared" si="6"/>
        <v>376447.13</v>
      </c>
      <c r="R54" s="208">
        <f t="shared" si="6"/>
        <v>3610127.9767</v>
      </c>
      <c r="S54" s="47"/>
      <c r="T54" s="9"/>
      <c r="U54" s="8"/>
      <c r="V54" s="9"/>
    </row>
    <row r="55" spans="1:21" ht="48" customHeight="1">
      <c r="A55" s="161"/>
      <c r="B55" s="393" t="s">
        <v>34</v>
      </c>
      <c r="C55" s="394"/>
      <c r="D55" s="395"/>
      <c r="E55" s="11">
        <v>53000</v>
      </c>
      <c r="F55" s="106">
        <v>53089.59</v>
      </c>
      <c r="G55" s="105">
        <f>F55*F93</f>
        <v>509129.16809999995</v>
      </c>
      <c r="H55" s="105">
        <v>36000</v>
      </c>
      <c r="I55" s="106">
        <v>23682.33</v>
      </c>
      <c r="J55" s="105">
        <f>I55*F93</f>
        <v>227113.54470000003</v>
      </c>
      <c r="K55" s="105">
        <v>24000</v>
      </c>
      <c r="L55" s="106">
        <v>10000</v>
      </c>
      <c r="M55" s="105">
        <f>L55*G93</f>
        <v>95900</v>
      </c>
      <c r="N55" s="105">
        <v>50000</v>
      </c>
      <c r="O55" s="106">
        <v>41067.65</v>
      </c>
      <c r="P55" s="105">
        <f>O55*G93</f>
        <v>393838.7635</v>
      </c>
      <c r="Q55" s="105">
        <f aca="true" t="shared" si="7" ref="Q55:R65">F55+I55+L55+O55</f>
        <v>127839.57</v>
      </c>
      <c r="R55" s="105">
        <f t="shared" si="7"/>
        <v>1225981.4763</v>
      </c>
      <c r="S55" s="47"/>
      <c r="U55" s="10"/>
    </row>
    <row r="56" spans="1:21" ht="33.75" customHeight="1">
      <c r="A56" s="161"/>
      <c r="B56" s="393" t="s">
        <v>35</v>
      </c>
      <c r="C56" s="394"/>
      <c r="D56" s="395"/>
      <c r="E56" s="11">
        <v>27000</v>
      </c>
      <c r="F56" s="106">
        <v>13089.7</v>
      </c>
      <c r="G56" s="105">
        <f>F56*F93</f>
        <v>125530.223</v>
      </c>
      <c r="H56" s="105">
        <v>17000</v>
      </c>
      <c r="I56" s="106">
        <v>15286</v>
      </c>
      <c r="J56" s="105">
        <f>I56*F93</f>
        <v>146592.74</v>
      </c>
      <c r="K56" s="105">
        <v>19000</v>
      </c>
      <c r="L56" s="106">
        <v>13808</v>
      </c>
      <c r="M56" s="105">
        <f>L56*G93</f>
        <v>132418.72</v>
      </c>
      <c r="N56" s="105">
        <v>41000</v>
      </c>
      <c r="O56" s="106">
        <v>22197.86</v>
      </c>
      <c r="P56" s="105">
        <f>O56*G93</f>
        <v>212877.4774</v>
      </c>
      <c r="Q56" s="105">
        <f t="shared" si="7"/>
        <v>64381.56</v>
      </c>
      <c r="R56" s="105">
        <f t="shared" si="7"/>
        <v>617419.1603999999</v>
      </c>
      <c r="S56" s="47"/>
      <c r="U56" s="10"/>
    </row>
    <row r="57" spans="1:21" ht="35.25" customHeight="1">
      <c r="A57" s="161"/>
      <c r="B57" s="393" t="s">
        <v>36</v>
      </c>
      <c r="C57" s="394"/>
      <c r="D57" s="395"/>
      <c r="E57" s="11">
        <v>70000</v>
      </c>
      <c r="F57" s="106">
        <v>11626</v>
      </c>
      <c r="G57" s="105">
        <f>F57*F93</f>
        <v>111493.34</v>
      </c>
      <c r="H57" s="105">
        <v>55000</v>
      </c>
      <c r="I57" s="106">
        <v>14608</v>
      </c>
      <c r="J57" s="105">
        <f>I57*F93</f>
        <v>140090.72</v>
      </c>
      <c r="K57" s="105">
        <v>45000</v>
      </c>
      <c r="L57" s="106">
        <v>12582</v>
      </c>
      <c r="M57" s="105">
        <f>L57*G93</f>
        <v>120661.38</v>
      </c>
      <c r="N57" s="105">
        <v>70000</v>
      </c>
      <c r="O57" s="106">
        <v>19971</v>
      </c>
      <c r="P57" s="105">
        <f>O57*G93</f>
        <v>191521.88999999998</v>
      </c>
      <c r="Q57" s="105">
        <f t="shared" si="7"/>
        <v>58787</v>
      </c>
      <c r="R57" s="105">
        <f t="shared" si="7"/>
        <v>563767.33</v>
      </c>
      <c r="S57" s="47"/>
      <c r="U57" s="10"/>
    </row>
    <row r="58" spans="1:21" ht="30.75" customHeight="1">
      <c r="A58" s="25"/>
      <c r="B58" s="390" t="s">
        <v>37</v>
      </c>
      <c r="C58" s="390"/>
      <c r="D58" s="390"/>
      <c r="E58" s="5">
        <v>17000</v>
      </c>
      <c r="F58" s="106">
        <v>5050</v>
      </c>
      <c r="G58" s="105">
        <f>F58*F93</f>
        <v>48429.5</v>
      </c>
      <c r="H58" s="105">
        <v>14000</v>
      </c>
      <c r="I58" s="106">
        <v>8250</v>
      </c>
      <c r="J58" s="105">
        <f>I58*F93</f>
        <v>79117.5</v>
      </c>
      <c r="K58" s="105">
        <v>13000</v>
      </c>
      <c r="L58" s="106">
        <v>7430</v>
      </c>
      <c r="M58" s="105">
        <f>L58*G93</f>
        <v>71253.7</v>
      </c>
      <c r="N58" s="105">
        <v>24000</v>
      </c>
      <c r="O58" s="106">
        <v>13550</v>
      </c>
      <c r="P58" s="105">
        <f>O58*G93</f>
        <v>129944.5</v>
      </c>
      <c r="Q58" s="105">
        <f t="shared" si="7"/>
        <v>34280</v>
      </c>
      <c r="R58" s="105">
        <f t="shared" si="7"/>
        <v>328745.2</v>
      </c>
      <c r="S58" s="47"/>
      <c r="U58" s="10"/>
    </row>
    <row r="59" spans="1:21" ht="29.25" customHeight="1">
      <c r="A59" s="25"/>
      <c r="B59" s="390" t="s">
        <v>38</v>
      </c>
      <c r="C59" s="390"/>
      <c r="D59" s="390"/>
      <c r="E59" s="5">
        <v>31000</v>
      </c>
      <c r="F59" s="106">
        <v>16300</v>
      </c>
      <c r="G59" s="105">
        <f>F59*F93</f>
        <v>156317</v>
      </c>
      <c r="H59" s="105">
        <v>27000</v>
      </c>
      <c r="I59" s="106">
        <v>20000</v>
      </c>
      <c r="J59" s="105">
        <f>I59*F93</f>
        <v>191800</v>
      </c>
      <c r="K59" s="105">
        <v>58000</v>
      </c>
      <c r="L59" s="106">
        <v>17000</v>
      </c>
      <c r="M59" s="105">
        <f>L59*G93</f>
        <v>163030</v>
      </c>
      <c r="N59" s="105">
        <v>44000</v>
      </c>
      <c r="O59" s="106">
        <v>24800</v>
      </c>
      <c r="P59" s="105">
        <f>O59*G93</f>
        <v>237832</v>
      </c>
      <c r="Q59" s="105">
        <f t="shared" si="7"/>
        <v>78100</v>
      </c>
      <c r="R59" s="105">
        <f t="shared" si="7"/>
        <v>748979</v>
      </c>
      <c r="S59" s="47"/>
      <c r="U59" s="10"/>
    </row>
    <row r="60" spans="1:21" ht="45.75" customHeight="1">
      <c r="A60" s="25"/>
      <c r="B60" s="390" t="s">
        <v>39</v>
      </c>
      <c r="C60" s="390"/>
      <c r="D60" s="390"/>
      <c r="E60" s="5">
        <v>8000</v>
      </c>
      <c r="F60" s="106">
        <v>5100</v>
      </c>
      <c r="G60" s="105">
        <f>F60*F93</f>
        <v>48909</v>
      </c>
      <c r="H60" s="105">
        <v>12000</v>
      </c>
      <c r="I60" s="106">
        <v>1709</v>
      </c>
      <c r="J60" s="105">
        <f>I60*F93</f>
        <v>16389.31</v>
      </c>
      <c r="K60" s="105">
        <v>9000</v>
      </c>
      <c r="L60" s="106">
        <v>2500</v>
      </c>
      <c r="M60" s="105">
        <f>L60*G93</f>
        <v>23975</v>
      </c>
      <c r="N60" s="105">
        <v>15000</v>
      </c>
      <c r="O60" s="106">
        <v>3750</v>
      </c>
      <c r="P60" s="105">
        <f>O60*G93</f>
        <v>35962.5</v>
      </c>
      <c r="Q60" s="105">
        <f t="shared" si="7"/>
        <v>13059</v>
      </c>
      <c r="R60" s="105">
        <f t="shared" si="7"/>
        <v>125235.81</v>
      </c>
      <c r="S60" s="47"/>
      <c r="U60" s="10"/>
    </row>
    <row r="61" spans="1:21" ht="27" customHeight="1">
      <c r="A61" s="161">
        <v>3</v>
      </c>
      <c r="B61" s="373" t="s">
        <v>42</v>
      </c>
      <c r="C61" s="374"/>
      <c r="D61" s="375"/>
      <c r="E61" s="11">
        <v>9000</v>
      </c>
      <c r="F61" s="107">
        <f>SUM(F62:F65)</f>
        <v>35320</v>
      </c>
      <c r="G61" s="44">
        <f aca="true" t="shared" si="8" ref="G61:R61">SUM(G62:G65)</f>
        <v>338718.8</v>
      </c>
      <c r="H61" s="44">
        <f t="shared" si="8"/>
        <v>0</v>
      </c>
      <c r="I61" s="107">
        <f t="shared" si="8"/>
        <v>25460</v>
      </c>
      <c r="J61" s="44">
        <f t="shared" si="8"/>
        <v>244161.4</v>
      </c>
      <c r="K61" s="44">
        <f t="shared" si="8"/>
        <v>0</v>
      </c>
      <c r="L61" s="107">
        <f t="shared" si="8"/>
        <v>27060</v>
      </c>
      <c r="M61" s="44">
        <f t="shared" si="8"/>
        <v>259505.4</v>
      </c>
      <c r="N61" s="44">
        <f t="shared" si="8"/>
        <v>0</v>
      </c>
      <c r="O61" s="107">
        <f t="shared" si="8"/>
        <v>30370</v>
      </c>
      <c r="P61" s="44">
        <f t="shared" si="8"/>
        <v>291248.3</v>
      </c>
      <c r="Q61" s="44">
        <f t="shared" si="8"/>
        <v>118210</v>
      </c>
      <c r="R61" s="44">
        <f t="shared" si="8"/>
        <v>1133633.9000000001</v>
      </c>
      <c r="S61" s="47"/>
      <c r="U61" s="10"/>
    </row>
    <row r="62" spans="1:21" ht="27" customHeight="1">
      <c r="A62" s="161"/>
      <c r="B62" s="347" t="s">
        <v>92</v>
      </c>
      <c r="C62" s="388"/>
      <c r="D62" s="389"/>
      <c r="E62" s="5"/>
      <c r="F62" s="106">
        <v>27400</v>
      </c>
      <c r="G62" s="105">
        <f>F62*F93</f>
        <v>262766</v>
      </c>
      <c r="H62" s="105"/>
      <c r="I62" s="106">
        <v>20800</v>
      </c>
      <c r="J62" s="105">
        <f>I62*F93</f>
        <v>199472</v>
      </c>
      <c r="K62" s="105"/>
      <c r="L62" s="106">
        <v>22100</v>
      </c>
      <c r="M62" s="105">
        <f>L62*G93</f>
        <v>211939</v>
      </c>
      <c r="N62" s="105"/>
      <c r="O62" s="106">
        <v>24300</v>
      </c>
      <c r="P62" s="105">
        <f>O62*G93</f>
        <v>233037</v>
      </c>
      <c r="Q62" s="105">
        <f>F62+I62+L62+O62</f>
        <v>94600</v>
      </c>
      <c r="R62" s="105">
        <f t="shared" si="7"/>
        <v>907214</v>
      </c>
      <c r="S62" s="47"/>
      <c r="U62" s="10"/>
    </row>
    <row r="63" spans="1:21" ht="27" customHeight="1">
      <c r="A63" s="161"/>
      <c r="B63" s="347" t="s">
        <v>93</v>
      </c>
      <c r="C63" s="388"/>
      <c r="D63" s="389"/>
      <c r="E63" s="5"/>
      <c r="F63" s="106">
        <v>2920</v>
      </c>
      <c r="G63" s="105">
        <f>F63*F93</f>
        <v>28002.8</v>
      </c>
      <c r="H63" s="105"/>
      <c r="I63" s="106">
        <v>1610</v>
      </c>
      <c r="J63" s="105">
        <f>I63*F93</f>
        <v>15439.9</v>
      </c>
      <c r="K63" s="105"/>
      <c r="L63" s="106">
        <v>2140</v>
      </c>
      <c r="M63" s="105">
        <f>L63*G93</f>
        <v>20522.6</v>
      </c>
      <c r="N63" s="105"/>
      <c r="O63" s="106">
        <v>2550</v>
      </c>
      <c r="P63" s="105">
        <f>O63*G93</f>
        <v>24454.5</v>
      </c>
      <c r="Q63" s="105">
        <f>F63+I63+L63+O63</f>
        <v>9220</v>
      </c>
      <c r="R63" s="105">
        <f t="shared" si="7"/>
        <v>88419.79999999999</v>
      </c>
      <c r="S63" s="47"/>
      <c r="U63" s="10"/>
    </row>
    <row r="64" spans="1:21" ht="27" customHeight="1">
      <c r="A64" s="161"/>
      <c r="B64" s="347" t="s">
        <v>95</v>
      </c>
      <c r="C64" s="388"/>
      <c r="D64" s="389"/>
      <c r="E64" s="5"/>
      <c r="F64" s="106">
        <v>2400</v>
      </c>
      <c r="G64" s="105">
        <f>F64*F93</f>
        <v>23016</v>
      </c>
      <c r="H64" s="105"/>
      <c r="I64" s="106">
        <v>1300</v>
      </c>
      <c r="J64" s="105">
        <f>I64*F93</f>
        <v>12467</v>
      </c>
      <c r="K64" s="105"/>
      <c r="L64" s="106">
        <v>1100</v>
      </c>
      <c r="M64" s="105">
        <f>L64*G93</f>
        <v>10549</v>
      </c>
      <c r="N64" s="105"/>
      <c r="O64" s="106">
        <v>1500</v>
      </c>
      <c r="P64" s="105">
        <f>O64*G93</f>
        <v>14385</v>
      </c>
      <c r="Q64" s="105">
        <f>F64+I64+L64+O64</f>
        <v>6300</v>
      </c>
      <c r="R64" s="105">
        <f t="shared" si="7"/>
        <v>60417</v>
      </c>
      <c r="S64" s="47"/>
      <c r="U64" s="10"/>
    </row>
    <row r="65" spans="1:21" ht="27" customHeight="1">
      <c r="A65" s="161"/>
      <c r="B65" s="347" t="s">
        <v>94</v>
      </c>
      <c r="C65" s="388"/>
      <c r="D65" s="389"/>
      <c r="E65" s="5"/>
      <c r="F65" s="106">
        <v>2600</v>
      </c>
      <c r="G65" s="105">
        <f>F65*F93</f>
        <v>24934</v>
      </c>
      <c r="H65" s="105"/>
      <c r="I65" s="106">
        <v>1750</v>
      </c>
      <c r="J65" s="105">
        <f>I65*F93</f>
        <v>16782.5</v>
      </c>
      <c r="K65" s="105"/>
      <c r="L65" s="106">
        <v>1720</v>
      </c>
      <c r="M65" s="105">
        <f>L65*G93</f>
        <v>16494.8</v>
      </c>
      <c r="N65" s="105"/>
      <c r="O65" s="106">
        <v>2020</v>
      </c>
      <c r="P65" s="105">
        <f>O65*G93</f>
        <v>19371.8</v>
      </c>
      <c r="Q65" s="105">
        <f>F65+I65+L65+O65</f>
        <v>8090</v>
      </c>
      <c r="R65" s="105">
        <f t="shared" si="7"/>
        <v>77583.1</v>
      </c>
      <c r="S65" s="47"/>
      <c r="U65" s="10"/>
    </row>
    <row r="66" spans="1:21" ht="28.5" customHeight="1">
      <c r="A66" s="161">
        <v>4</v>
      </c>
      <c r="B66" s="373" t="s">
        <v>43</v>
      </c>
      <c r="C66" s="374"/>
      <c r="D66" s="375"/>
      <c r="E66" s="11">
        <v>20000</v>
      </c>
      <c r="F66" s="107">
        <f>F67+F68+F69+F70+F71</f>
        <v>81774</v>
      </c>
      <c r="G66" s="107">
        <f aca="true" t="shared" si="9" ref="G66:R66">G67+G68+G69+G70+G71</f>
        <v>784212.66</v>
      </c>
      <c r="H66" s="107">
        <f t="shared" si="9"/>
        <v>0</v>
      </c>
      <c r="I66" s="107">
        <f t="shared" si="9"/>
        <v>48589</v>
      </c>
      <c r="J66" s="107">
        <f t="shared" si="9"/>
        <v>465968.51</v>
      </c>
      <c r="K66" s="107">
        <f t="shared" si="9"/>
        <v>0</v>
      </c>
      <c r="L66" s="107">
        <f t="shared" si="9"/>
        <v>33970</v>
      </c>
      <c r="M66" s="107">
        <f t="shared" si="9"/>
        <v>325772.3</v>
      </c>
      <c r="N66" s="107">
        <f t="shared" si="9"/>
        <v>0</v>
      </c>
      <c r="O66" s="107">
        <f t="shared" si="9"/>
        <v>102153</v>
      </c>
      <c r="P66" s="107">
        <f t="shared" si="9"/>
        <v>979647.27</v>
      </c>
      <c r="Q66" s="107">
        <f t="shared" si="9"/>
        <v>266486</v>
      </c>
      <c r="R66" s="107">
        <f t="shared" si="9"/>
        <v>2555600.74</v>
      </c>
      <c r="S66" s="47"/>
      <c r="U66" s="10"/>
    </row>
    <row r="67" spans="1:21" ht="37.5" customHeight="1">
      <c r="A67" s="25"/>
      <c r="B67" s="376" t="s">
        <v>44</v>
      </c>
      <c r="C67" s="377"/>
      <c r="D67" s="378"/>
      <c r="E67" s="5"/>
      <c r="F67" s="106">
        <v>4372</v>
      </c>
      <c r="G67" s="105">
        <f>F67*F93</f>
        <v>41927.479999999996</v>
      </c>
      <c r="H67" s="105"/>
      <c r="I67" s="106">
        <v>4410</v>
      </c>
      <c r="J67" s="105">
        <f>I67*F93</f>
        <v>42291.9</v>
      </c>
      <c r="K67" s="105"/>
      <c r="L67" s="106">
        <v>3600</v>
      </c>
      <c r="M67" s="105">
        <f>L67*G93</f>
        <v>34524</v>
      </c>
      <c r="N67" s="105"/>
      <c r="O67" s="106">
        <v>7642</v>
      </c>
      <c r="P67" s="105">
        <f>O67*G93</f>
        <v>73286.78</v>
      </c>
      <c r="Q67" s="105">
        <f aca="true" t="shared" si="10" ref="Q67:R71">F67+I67+L67+O67</f>
        <v>20024</v>
      </c>
      <c r="R67" s="105">
        <f>G67+J67+M67+P67</f>
        <v>192030.16</v>
      </c>
      <c r="S67" s="47"/>
      <c r="U67" s="10"/>
    </row>
    <row r="68" spans="1:21" ht="49.5" customHeight="1">
      <c r="A68" s="25"/>
      <c r="B68" s="376" t="s">
        <v>106</v>
      </c>
      <c r="C68" s="377"/>
      <c r="D68" s="378"/>
      <c r="E68" s="5"/>
      <c r="F68" s="106">
        <v>1200</v>
      </c>
      <c r="G68" s="105">
        <f>F68*F93</f>
        <v>11508</v>
      </c>
      <c r="H68" s="105"/>
      <c r="I68" s="106">
        <v>1450</v>
      </c>
      <c r="J68" s="105">
        <f>I68*F93</f>
        <v>13905.5</v>
      </c>
      <c r="K68" s="105"/>
      <c r="L68" s="106">
        <v>2000</v>
      </c>
      <c r="M68" s="105">
        <f>L68*G93</f>
        <v>19180</v>
      </c>
      <c r="N68" s="105"/>
      <c r="O68" s="106">
        <v>2000</v>
      </c>
      <c r="P68" s="105">
        <f>O68*G93</f>
        <v>19180</v>
      </c>
      <c r="Q68" s="105">
        <f t="shared" si="10"/>
        <v>6650</v>
      </c>
      <c r="R68" s="105">
        <f>G68+J68+M68+P68</f>
        <v>63773.5</v>
      </c>
      <c r="S68" s="47"/>
      <c r="U68" s="10"/>
    </row>
    <row r="69" spans="1:21" ht="55.5" customHeight="1">
      <c r="A69" s="25"/>
      <c r="B69" s="376" t="s">
        <v>107</v>
      </c>
      <c r="C69" s="377"/>
      <c r="D69" s="378"/>
      <c r="E69" s="5"/>
      <c r="F69" s="106">
        <v>7650</v>
      </c>
      <c r="G69" s="105">
        <f>F69*F93</f>
        <v>73363.5</v>
      </c>
      <c r="H69" s="105"/>
      <c r="I69" s="106">
        <v>7650</v>
      </c>
      <c r="J69" s="105">
        <f>I69*F93</f>
        <v>73363.5</v>
      </c>
      <c r="K69" s="105"/>
      <c r="L69" s="106">
        <v>7650</v>
      </c>
      <c r="M69" s="105">
        <f>L69*G93</f>
        <v>73363.5</v>
      </c>
      <c r="N69" s="105"/>
      <c r="O69" s="106">
        <v>7650</v>
      </c>
      <c r="P69" s="105">
        <f>O69*G93</f>
        <v>73363.5</v>
      </c>
      <c r="Q69" s="105">
        <f t="shared" si="10"/>
        <v>30600</v>
      </c>
      <c r="R69" s="105">
        <f>G69+J69+M69+P69</f>
        <v>293454</v>
      </c>
      <c r="S69" s="47"/>
      <c r="U69" s="10"/>
    </row>
    <row r="70" spans="1:21" ht="34.5" customHeight="1">
      <c r="A70" s="25"/>
      <c r="B70" s="376" t="s">
        <v>58</v>
      </c>
      <c r="C70" s="377"/>
      <c r="D70" s="378"/>
      <c r="E70" s="5">
        <v>29400</v>
      </c>
      <c r="F70" s="106">
        <v>53205</v>
      </c>
      <c r="G70" s="105">
        <f>F70*F93</f>
        <v>510235.95</v>
      </c>
      <c r="H70" s="105"/>
      <c r="I70" s="106">
        <v>24447</v>
      </c>
      <c r="J70" s="105">
        <f>I70*F93</f>
        <v>234446.73</v>
      </c>
      <c r="K70" s="105"/>
      <c r="L70" s="106">
        <v>17566</v>
      </c>
      <c r="M70" s="105">
        <f>L70*G93</f>
        <v>168457.94</v>
      </c>
      <c r="N70" s="105"/>
      <c r="O70" s="106">
        <v>74552</v>
      </c>
      <c r="P70" s="105">
        <f>O70*G93</f>
        <v>714953.6799999999</v>
      </c>
      <c r="Q70" s="105">
        <f t="shared" si="10"/>
        <v>169770</v>
      </c>
      <c r="R70" s="105">
        <f>G70+J70+M70+P70</f>
        <v>1628094.3</v>
      </c>
      <c r="S70" s="47"/>
      <c r="U70" s="10"/>
    </row>
    <row r="71" spans="1:21" ht="33" customHeight="1">
      <c r="A71" s="25"/>
      <c r="B71" s="376" t="s">
        <v>59</v>
      </c>
      <c r="C71" s="377"/>
      <c r="D71" s="378"/>
      <c r="E71" s="5"/>
      <c r="F71" s="106">
        <v>15347</v>
      </c>
      <c r="G71" s="105">
        <f>F71*F93</f>
        <v>147177.73</v>
      </c>
      <c r="H71" s="105"/>
      <c r="I71" s="106">
        <v>10632</v>
      </c>
      <c r="J71" s="105">
        <f>I71*F93</f>
        <v>101960.88</v>
      </c>
      <c r="K71" s="105"/>
      <c r="L71" s="106">
        <v>3154</v>
      </c>
      <c r="M71" s="105">
        <f>L71*G93</f>
        <v>30246.86</v>
      </c>
      <c r="N71" s="105"/>
      <c r="O71" s="106">
        <v>10309</v>
      </c>
      <c r="P71" s="105">
        <f>O71*G93</f>
        <v>98863.31</v>
      </c>
      <c r="Q71" s="105">
        <f t="shared" si="10"/>
        <v>39442</v>
      </c>
      <c r="R71" s="105">
        <f t="shared" si="10"/>
        <v>378248.78</v>
      </c>
      <c r="S71" s="47"/>
      <c r="U71" s="10"/>
    </row>
    <row r="72" spans="1:21" ht="60.75" customHeight="1">
      <c r="A72" s="161">
        <v>5</v>
      </c>
      <c r="B72" s="373" t="s">
        <v>47</v>
      </c>
      <c r="C72" s="374"/>
      <c r="D72" s="375"/>
      <c r="E72" s="5"/>
      <c r="F72" s="107">
        <f>F73+F74+F75+F76+F77</f>
        <v>19500</v>
      </c>
      <c r="G72" s="109">
        <f>G73+G74+G75+G76+G77</f>
        <v>187005</v>
      </c>
      <c r="H72" s="44">
        <f aca="true" t="shared" si="11" ref="H72:N72">H73+H74+H75+H76</f>
        <v>0</v>
      </c>
      <c r="I72" s="107">
        <f>I73+I74+I75+I76+I77</f>
        <v>13886</v>
      </c>
      <c r="J72" s="44">
        <f>J73+J74+J75+J76+J77</f>
        <v>133166.74</v>
      </c>
      <c r="K72" s="44">
        <f t="shared" si="11"/>
        <v>0</v>
      </c>
      <c r="L72" s="107">
        <f>L73+L74+L75+L76+L77</f>
        <v>15034</v>
      </c>
      <c r="M72" s="44">
        <f>M73+M74+M75+M76+M77</f>
        <v>144176.06</v>
      </c>
      <c r="N72" s="44">
        <f t="shared" si="11"/>
        <v>0</v>
      </c>
      <c r="O72" s="107">
        <f>O73+O74+O75+O76+O77</f>
        <v>30890</v>
      </c>
      <c r="P72" s="44">
        <f>P73+P74+P75+P76+P77</f>
        <v>296235.1</v>
      </c>
      <c r="Q72" s="44">
        <f>Q73+Q74+Q75+Q76+Q77</f>
        <v>79310</v>
      </c>
      <c r="R72" s="44">
        <f>R73+R74+R75+R76+R77</f>
        <v>760582.9</v>
      </c>
      <c r="S72" s="47"/>
      <c r="U72" s="10"/>
    </row>
    <row r="73" spans="1:21" ht="33" customHeight="1">
      <c r="A73" s="25"/>
      <c r="B73" s="376" t="s">
        <v>48</v>
      </c>
      <c r="C73" s="377"/>
      <c r="D73" s="378"/>
      <c r="E73" s="5"/>
      <c r="F73" s="106">
        <v>2450</v>
      </c>
      <c r="G73" s="162">
        <f>F73*F93</f>
        <v>23495.5</v>
      </c>
      <c r="H73" s="105"/>
      <c r="I73" s="106">
        <v>1710</v>
      </c>
      <c r="J73" s="105">
        <f>I73*F93</f>
        <v>16398.9</v>
      </c>
      <c r="K73" s="105"/>
      <c r="L73" s="106">
        <v>1720</v>
      </c>
      <c r="M73" s="105">
        <f>L73*G93</f>
        <v>16494.8</v>
      </c>
      <c r="N73" s="105"/>
      <c r="O73" s="106">
        <v>2940</v>
      </c>
      <c r="P73" s="105">
        <f>O73*G93</f>
        <v>28194.6</v>
      </c>
      <c r="Q73" s="105">
        <f aca="true" t="shared" si="12" ref="Q73:R78">F73+I73+L73+O73</f>
        <v>8820</v>
      </c>
      <c r="R73" s="105">
        <f t="shared" si="12"/>
        <v>84583.79999999999</v>
      </c>
      <c r="S73" s="47"/>
      <c r="U73" s="10"/>
    </row>
    <row r="74" spans="1:21" ht="36" customHeight="1">
      <c r="A74" s="25"/>
      <c r="B74" s="376" t="s">
        <v>112</v>
      </c>
      <c r="C74" s="377"/>
      <c r="D74" s="378"/>
      <c r="E74" s="5"/>
      <c r="F74" s="106">
        <v>8500</v>
      </c>
      <c r="G74" s="156">
        <f>F74*F93</f>
        <v>81515</v>
      </c>
      <c r="H74" s="105"/>
      <c r="I74" s="106">
        <v>5000</v>
      </c>
      <c r="J74" s="105">
        <f>I74*F93</f>
        <v>47950</v>
      </c>
      <c r="K74" s="105"/>
      <c r="L74" s="106">
        <v>5500</v>
      </c>
      <c r="M74" s="105">
        <f>L74*G93</f>
        <v>52745</v>
      </c>
      <c r="N74" s="105"/>
      <c r="O74" s="106">
        <v>16000</v>
      </c>
      <c r="P74" s="105">
        <f>O74*G93</f>
        <v>153440</v>
      </c>
      <c r="Q74" s="105">
        <f t="shared" si="12"/>
        <v>35000</v>
      </c>
      <c r="R74" s="105">
        <f t="shared" si="12"/>
        <v>335650</v>
      </c>
      <c r="S74" s="47"/>
      <c r="U74" s="10"/>
    </row>
    <row r="75" spans="1:21" ht="34.5" customHeight="1">
      <c r="A75" s="25"/>
      <c r="B75" s="376" t="s">
        <v>110</v>
      </c>
      <c r="C75" s="377"/>
      <c r="D75" s="378"/>
      <c r="E75" s="5"/>
      <c r="F75" s="106">
        <v>4800</v>
      </c>
      <c r="G75" s="156">
        <f>F75*F93</f>
        <v>46032</v>
      </c>
      <c r="H75" s="105"/>
      <c r="I75" s="106">
        <v>4000</v>
      </c>
      <c r="J75" s="105">
        <f>I75*F93</f>
        <v>38360</v>
      </c>
      <c r="K75" s="105"/>
      <c r="L75" s="106">
        <v>4600</v>
      </c>
      <c r="M75" s="105">
        <f>L75*G93</f>
        <v>44114</v>
      </c>
      <c r="N75" s="105"/>
      <c r="O75" s="106">
        <v>6400</v>
      </c>
      <c r="P75" s="105">
        <f>O75*G93</f>
        <v>61376</v>
      </c>
      <c r="Q75" s="105">
        <f t="shared" si="12"/>
        <v>19800</v>
      </c>
      <c r="R75" s="105">
        <f t="shared" si="12"/>
        <v>189882</v>
      </c>
      <c r="S75" s="47"/>
      <c r="U75" s="10"/>
    </row>
    <row r="76" spans="1:21" ht="31.5" customHeight="1">
      <c r="A76" s="25"/>
      <c r="B76" s="414" t="s">
        <v>103</v>
      </c>
      <c r="C76" s="414"/>
      <c r="D76" s="414"/>
      <c r="E76" s="5"/>
      <c r="F76" s="106">
        <v>2000</v>
      </c>
      <c r="G76" s="156">
        <f>F76*F93</f>
        <v>19180</v>
      </c>
      <c r="H76" s="105"/>
      <c r="I76" s="106">
        <v>1426</v>
      </c>
      <c r="J76" s="105">
        <f>I76*F93</f>
        <v>13675.34</v>
      </c>
      <c r="K76" s="105"/>
      <c r="L76" s="106">
        <v>1464</v>
      </c>
      <c r="M76" s="105">
        <f>L76*G93</f>
        <v>14039.76</v>
      </c>
      <c r="N76" s="105"/>
      <c r="O76" s="106">
        <v>3800</v>
      </c>
      <c r="P76" s="105">
        <f>O76*G93</f>
        <v>36442</v>
      </c>
      <c r="Q76" s="105">
        <f t="shared" si="12"/>
        <v>8690</v>
      </c>
      <c r="R76" s="105">
        <f t="shared" si="12"/>
        <v>83337.1</v>
      </c>
      <c r="S76" s="47"/>
      <c r="U76" s="10"/>
    </row>
    <row r="77" spans="1:21" ht="31.5" customHeight="1">
      <c r="A77" s="25"/>
      <c r="B77" s="347" t="s">
        <v>99</v>
      </c>
      <c r="C77" s="348"/>
      <c r="D77" s="349"/>
      <c r="E77" s="5"/>
      <c r="F77" s="106">
        <v>1750</v>
      </c>
      <c r="G77" s="156">
        <f>F77*F93</f>
        <v>16782.5</v>
      </c>
      <c r="H77" s="105"/>
      <c r="I77" s="106">
        <v>1750</v>
      </c>
      <c r="J77" s="105">
        <f>I77*F93</f>
        <v>16782.5</v>
      </c>
      <c r="K77" s="105"/>
      <c r="L77" s="106">
        <v>1750</v>
      </c>
      <c r="M77" s="105">
        <f>L77*G93</f>
        <v>16782.5</v>
      </c>
      <c r="N77" s="105"/>
      <c r="O77" s="106">
        <v>1750</v>
      </c>
      <c r="P77" s="105">
        <f>O77*G93</f>
        <v>16782.5</v>
      </c>
      <c r="Q77" s="105">
        <f t="shared" si="12"/>
        <v>7000</v>
      </c>
      <c r="R77" s="105">
        <f t="shared" si="12"/>
        <v>67130</v>
      </c>
      <c r="S77" s="47"/>
      <c r="U77" s="10"/>
    </row>
    <row r="78" spans="1:21" ht="27" customHeight="1">
      <c r="A78" s="161">
        <v>6</v>
      </c>
      <c r="B78" s="373" t="s">
        <v>53</v>
      </c>
      <c r="C78" s="374"/>
      <c r="D78" s="375"/>
      <c r="E78" s="5"/>
      <c r="F78" s="107">
        <f>F79+F80+F81</f>
        <v>102555</v>
      </c>
      <c r="G78" s="44">
        <f aca="true" t="shared" si="13" ref="G78:P78">G79+G80+G81</f>
        <v>983502.45</v>
      </c>
      <c r="H78" s="44">
        <f t="shared" si="13"/>
        <v>0</v>
      </c>
      <c r="I78" s="107">
        <f t="shared" si="13"/>
        <v>60060</v>
      </c>
      <c r="J78" s="44">
        <f t="shared" si="13"/>
        <v>575975.3999999999</v>
      </c>
      <c r="K78" s="44">
        <f t="shared" si="13"/>
        <v>0</v>
      </c>
      <c r="L78" s="107">
        <f t="shared" si="13"/>
        <v>11280</v>
      </c>
      <c r="M78" s="44">
        <f t="shared" si="13"/>
        <v>108175.2</v>
      </c>
      <c r="N78" s="44">
        <f t="shared" si="13"/>
        <v>0</v>
      </c>
      <c r="O78" s="107">
        <f t="shared" si="13"/>
        <v>42990</v>
      </c>
      <c r="P78" s="44">
        <f t="shared" si="13"/>
        <v>412274.1</v>
      </c>
      <c r="Q78" s="44">
        <f t="shared" si="12"/>
        <v>216885</v>
      </c>
      <c r="R78" s="44">
        <f t="shared" si="12"/>
        <v>2079927.15</v>
      </c>
      <c r="S78" s="47"/>
      <c r="U78" s="10"/>
    </row>
    <row r="79" spans="1:21" ht="36" customHeight="1">
      <c r="A79" s="25"/>
      <c r="B79" s="411" t="s">
        <v>104</v>
      </c>
      <c r="C79" s="412"/>
      <c r="D79" s="413"/>
      <c r="E79" s="5"/>
      <c r="F79" s="106">
        <v>4155</v>
      </c>
      <c r="G79" s="105">
        <f>F79*F93</f>
        <v>39846.45</v>
      </c>
      <c r="H79" s="105"/>
      <c r="I79" s="106">
        <v>2900</v>
      </c>
      <c r="J79" s="105">
        <f>I79*F93</f>
        <v>27811</v>
      </c>
      <c r="K79" s="105"/>
      <c r="L79" s="106">
        <v>2430</v>
      </c>
      <c r="M79" s="105">
        <f>L79*G93</f>
        <v>23303.7</v>
      </c>
      <c r="N79" s="105"/>
      <c r="O79" s="106">
        <v>6380</v>
      </c>
      <c r="P79" s="105">
        <f>O79*G93</f>
        <v>61184.2</v>
      </c>
      <c r="Q79" s="105">
        <f>F79+I79+L79+O79</f>
        <v>15865</v>
      </c>
      <c r="R79" s="105">
        <f>G79+J79+M79+P79</f>
        <v>152145.34999999998</v>
      </c>
      <c r="S79" s="47"/>
      <c r="U79" s="10"/>
    </row>
    <row r="80" spans="1:21" ht="31.5" customHeight="1">
      <c r="A80" s="25"/>
      <c r="B80" s="376" t="s">
        <v>55</v>
      </c>
      <c r="C80" s="377"/>
      <c r="D80" s="378"/>
      <c r="E80" s="5"/>
      <c r="F80" s="106">
        <v>15000</v>
      </c>
      <c r="G80" s="105">
        <f>F80*F93</f>
        <v>143850</v>
      </c>
      <c r="H80" s="105"/>
      <c r="I80" s="106">
        <v>10300</v>
      </c>
      <c r="J80" s="105">
        <f>I80*F93</f>
        <v>98777</v>
      </c>
      <c r="K80" s="105"/>
      <c r="L80" s="106">
        <v>2200</v>
      </c>
      <c r="M80" s="105">
        <f>L80*G93</f>
        <v>21098</v>
      </c>
      <c r="N80" s="105"/>
      <c r="O80" s="106">
        <v>11610</v>
      </c>
      <c r="P80" s="105">
        <f>O80*G93</f>
        <v>111339.9</v>
      </c>
      <c r="Q80" s="105">
        <f>F80+I80+L80+O80</f>
        <v>39110</v>
      </c>
      <c r="R80" s="105">
        <f>G80+J80+M80+P80</f>
        <v>375064.9</v>
      </c>
      <c r="S80" s="47"/>
      <c r="U80" s="10"/>
    </row>
    <row r="81" spans="1:21" ht="31.5" customHeight="1">
      <c r="A81" s="25"/>
      <c r="B81" s="376" t="s">
        <v>80</v>
      </c>
      <c r="C81" s="377"/>
      <c r="D81" s="378"/>
      <c r="E81" s="5"/>
      <c r="F81" s="106">
        <v>83400</v>
      </c>
      <c r="G81" s="105">
        <f>SUM(F81)*F93</f>
        <v>799806</v>
      </c>
      <c r="H81" s="105"/>
      <c r="I81" s="106">
        <v>46860</v>
      </c>
      <c r="J81" s="105">
        <f>SUM(I81)*F93</f>
        <v>449387.39999999997</v>
      </c>
      <c r="K81" s="105"/>
      <c r="L81" s="106">
        <v>6650</v>
      </c>
      <c r="M81" s="105">
        <f>SUM(L81)*G93</f>
        <v>63773.5</v>
      </c>
      <c r="N81" s="105"/>
      <c r="O81" s="106">
        <v>25000</v>
      </c>
      <c r="P81" s="105">
        <f>SUM(O81)*G93</f>
        <v>239750</v>
      </c>
      <c r="Q81" s="105">
        <f>F81+I81+L81+O81</f>
        <v>161910</v>
      </c>
      <c r="R81" s="105">
        <f>SUM(G81)+J81+M81+P81</f>
        <v>1552716.9</v>
      </c>
      <c r="S81" s="47"/>
      <c r="U81" s="10"/>
    </row>
    <row r="82" spans="1:21" ht="31.5" customHeight="1">
      <c r="A82" s="209">
        <v>7</v>
      </c>
      <c r="B82" s="373" t="s">
        <v>81</v>
      </c>
      <c r="C82" s="374"/>
      <c r="D82" s="375"/>
      <c r="E82" s="5"/>
      <c r="F82" s="107">
        <f>SUM(F83:F84)</f>
        <v>7977</v>
      </c>
      <c r="G82" s="44">
        <f aca="true" t="shared" si="14" ref="G82:R82">SUM(G83:G84)</f>
        <v>76499.43</v>
      </c>
      <c r="H82" s="44">
        <f t="shared" si="14"/>
        <v>0</v>
      </c>
      <c r="I82" s="107">
        <f t="shared" si="14"/>
        <v>5325</v>
      </c>
      <c r="J82" s="44">
        <f t="shared" si="14"/>
        <v>51066.75</v>
      </c>
      <c r="K82" s="44">
        <f t="shared" si="14"/>
        <v>0</v>
      </c>
      <c r="L82" s="107">
        <f t="shared" si="14"/>
        <v>7400</v>
      </c>
      <c r="M82" s="44">
        <f t="shared" si="14"/>
        <v>70966</v>
      </c>
      <c r="N82" s="44">
        <f t="shared" si="14"/>
        <v>0</v>
      </c>
      <c r="O82" s="107">
        <f t="shared" si="14"/>
        <v>7725</v>
      </c>
      <c r="P82" s="44">
        <f t="shared" si="14"/>
        <v>74082.75</v>
      </c>
      <c r="Q82" s="44">
        <f t="shared" si="14"/>
        <v>28427</v>
      </c>
      <c r="R82" s="44">
        <f t="shared" si="14"/>
        <v>272614.93</v>
      </c>
      <c r="S82" s="47"/>
      <c r="U82" s="10"/>
    </row>
    <row r="83" spans="1:21" ht="31.5" customHeight="1">
      <c r="A83" s="209"/>
      <c r="B83" s="347" t="s">
        <v>82</v>
      </c>
      <c r="C83" s="348"/>
      <c r="D83" s="349"/>
      <c r="E83" s="5"/>
      <c r="F83" s="106">
        <v>0</v>
      </c>
      <c r="G83" s="105">
        <f>SUM(F83)*F93</f>
        <v>0</v>
      </c>
      <c r="H83" s="105"/>
      <c r="I83" s="106">
        <v>0</v>
      </c>
      <c r="J83" s="105">
        <f>SUM(I83)*F93</f>
        <v>0</v>
      </c>
      <c r="K83" s="105"/>
      <c r="L83" s="106">
        <v>0</v>
      </c>
      <c r="M83" s="105">
        <f>SUM(L83)*G93</f>
        <v>0</v>
      </c>
      <c r="N83" s="105"/>
      <c r="O83" s="106">
        <v>0</v>
      </c>
      <c r="P83" s="105">
        <f>SUM(O83)*G93</f>
        <v>0</v>
      </c>
      <c r="Q83" s="105">
        <f>SUM(F83)+I83+L83+O83</f>
        <v>0</v>
      </c>
      <c r="R83" s="105">
        <f>SUM(G83)+J83+M83+P83</f>
        <v>0</v>
      </c>
      <c r="S83" s="47"/>
      <c r="U83" s="10"/>
    </row>
    <row r="84" spans="1:21" ht="31.5" customHeight="1">
      <c r="A84" s="209"/>
      <c r="B84" s="347" t="s">
        <v>83</v>
      </c>
      <c r="C84" s="348"/>
      <c r="D84" s="349"/>
      <c r="E84" s="5"/>
      <c r="F84" s="106">
        <v>7977</v>
      </c>
      <c r="G84" s="105">
        <f>SUM(F84)*F93</f>
        <v>76499.43</v>
      </c>
      <c r="H84" s="105"/>
      <c r="I84" s="106">
        <v>5325</v>
      </c>
      <c r="J84" s="105">
        <f>SUM(I84)*F93</f>
        <v>51066.75</v>
      </c>
      <c r="K84" s="105"/>
      <c r="L84" s="106">
        <v>7400</v>
      </c>
      <c r="M84" s="105">
        <f>SUM(L84)*G93</f>
        <v>70966</v>
      </c>
      <c r="N84" s="105"/>
      <c r="O84" s="106">
        <v>7725</v>
      </c>
      <c r="P84" s="105">
        <f>SUM(O84)*G93</f>
        <v>74082.75</v>
      </c>
      <c r="Q84" s="105">
        <f>SUM(F84)+I84+L84+O84</f>
        <v>28427</v>
      </c>
      <c r="R84" s="105">
        <f>SUM(G84)+J84+M84+P84</f>
        <v>272614.93</v>
      </c>
      <c r="S84" s="47"/>
      <c r="U84" s="10"/>
    </row>
    <row r="85" spans="1:21" ht="31.5" customHeight="1">
      <c r="A85" s="209">
        <v>8</v>
      </c>
      <c r="B85" s="399" t="s">
        <v>56</v>
      </c>
      <c r="C85" s="400"/>
      <c r="D85" s="401"/>
      <c r="E85" s="11"/>
      <c r="F85" s="107">
        <f>SUM(F86:F90)</f>
        <v>33659</v>
      </c>
      <c r="G85" s="107">
        <f aca="true" t="shared" si="15" ref="G85:R85">SUM(G86:G90)</f>
        <v>322789.81</v>
      </c>
      <c r="H85" s="107">
        <f t="shared" si="15"/>
        <v>5518.085999999999</v>
      </c>
      <c r="I85" s="107">
        <f t="shared" si="15"/>
        <v>20365</v>
      </c>
      <c r="J85" s="107">
        <f t="shared" si="15"/>
        <v>195300.35</v>
      </c>
      <c r="K85" s="107">
        <f t="shared" si="15"/>
        <v>0</v>
      </c>
      <c r="L85" s="107">
        <f t="shared" si="15"/>
        <v>17459</v>
      </c>
      <c r="M85" s="107">
        <f t="shared" si="15"/>
        <v>167431.81</v>
      </c>
      <c r="N85" s="107">
        <f t="shared" si="15"/>
        <v>0</v>
      </c>
      <c r="O85" s="107">
        <f t="shared" si="15"/>
        <v>29659</v>
      </c>
      <c r="P85" s="107">
        <f t="shared" si="15"/>
        <v>284429.81</v>
      </c>
      <c r="Q85" s="107">
        <f t="shared" si="15"/>
        <v>101142</v>
      </c>
      <c r="R85" s="107">
        <f t="shared" si="15"/>
        <v>969951.7799999999</v>
      </c>
      <c r="S85" s="47"/>
      <c r="U85" s="10"/>
    </row>
    <row r="86" spans="1:21" ht="31.5" customHeight="1">
      <c r="A86" s="209"/>
      <c r="B86" s="347" t="s">
        <v>86</v>
      </c>
      <c r="C86" s="370"/>
      <c r="D86" s="371"/>
      <c r="E86" s="5"/>
      <c r="F86" s="106">
        <v>60</v>
      </c>
      <c r="G86" s="105">
        <f>F86*F93</f>
        <v>575.4</v>
      </c>
      <c r="H86" s="105">
        <f aca="true" t="shared" si="16" ref="H86:N86">G86*G93</f>
        <v>5518.085999999999</v>
      </c>
      <c r="I86" s="105">
        <v>60</v>
      </c>
      <c r="J86" s="105">
        <f>I86*F93</f>
        <v>575.4</v>
      </c>
      <c r="K86" s="105">
        <f t="shared" si="16"/>
        <v>0</v>
      </c>
      <c r="L86" s="105">
        <v>60</v>
      </c>
      <c r="M86" s="105">
        <f>L86*F93</f>
        <v>575.4</v>
      </c>
      <c r="N86" s="105">
        <f t="shared" si="16"/>
        <v>0</v>
      </c>
      <c r="O86" s="105">
        <v>60</v>
      </c>
      <c r="P86" s="105">
        <f>O86*F93</f>
        <v>575.4</v>
      </c>
      <c r="Q86" s="105">
        <f>F86+I86+L86+O86</f>
        <v>240</v>
      </c>
      <c r="R86" s="105">
        <f>G86+J86+M86+P86</f>
        <v>2301.6</v>
      </c>
      <c r="S86" s="47"/>
      <c r="U86" s="10"/>
    </row>
    <row r="87" spans="1:21" ht="31.5" customHeight="1">
      <c r="A87" s="209"/>
      <c r="B87" s="347" t="s">
        <v>108</v>
      </c>
      <c r="C87" s="370"/>
      <c r="D87" s="371"/>
      <c r="E87" s="5"/>
      <c r="F87" s="106">
        <v>32000</v>
      </c>
      <c r="G87" s="105">
        <f>F87*F93</f>
        <v>306880</v>
      </c>
      <c r="H87" s="105"/>
      <c r="I87" s="106">
        <v>19000</v>
      </c>
      <c r="J87" s="105">
        <f>I87*F93</f>
        <v>182210</v>
      </c>
      <c r="K87" s="105"/>
      <c r="L87" s="106">
        <v>16000</v>
      </c>
      <c r="M87" s="105">
        <f>L87*G93</f>
        <v>153440</v>
      </c>
      <c r="N87" s="105"/>
      <c r="O87" s="106">
        <v>28000</v>
      </c>
      <c r="P87" s="105">
        <f>O87*G93</f>
        <v>268520</v>
      </c>
      <c r="Q87" s="105">
        <f aca="true" t="shared" si="17" ref="Q87:R90">F87+I87+L87+O87</f>
        <v>95000</v>
      </c>
      <c r="R87" s="105">
        <f t="shared" si="17"/>
        <v>911050</v>
      </c>
      <c r="S87" s="47"/>
      <c r="U87" s="10"/>
    </row>
    <row r="88" spans="1:21" ht="31.5" customHeight="1">
      <c r="A88" s="209"/>
      <c r="B88" s="347" t="s">
        <v>119</v>
      </c>
      <c r="C88" s="348"/>
      <c r="D88" s="349"/>
      <c r="E88" s="5"/>
      <c r="F88" s="106">
        <v>165</v>
      </c>
      <c r="G88" s="105">
        <f>F88*F93</f>
        <v>1582.35</v>
      </c>
      <c r="H88" s="105"/>
      <c r="I88" s="106">
        <v>171</v>
      </c>
      <c r="J88" s="105">
        <f>I88*F93</f>
        <v>1639.8899999999999</v>
      </c>
      <c r="K88" s="105"/>
      <c r="L88" s="106">
        <v>165</v>
      </c>
      <c r="M88" s="105">
        <f>L88*G93</f>
        <v>1582.35</v>
      </c>
      <c r="N88" s="105"/>
      <c r="O88" s="106">
        <v>165</v>
      </c>
      <c r="P88" s="105">
        <f>O88*G93</f>
        <v>1582.35</v>
      </c>
      <c r="Q88" s="105">
        <f t="shared" si="17"/>
        <v>666</v>
      </c>
      <c r="R88" s="105">
        <f t="shared" si="17"/>
        <v>6386.9400000000005</v>
      </c>
      <c r="S88" s="47"/>
      <c r="U88" s="10"/>
    </row>
    <row r="89" spans="1:21" ht="31.5" customHeight="1">
      <c r="A89" s="209"/>
      <c r="B89" s="347" t="s">
        <v>120</v>
      </c>
      <c r="C89" s="348"/>
      <c r="D89" s="349"/>
      <c r="E89" s="5"/>
      <c r="F89" s="106">
        <v>84</v>
      </c>
      <c r="G89" s="105">
        <f>F89*F93</f>
        <v>805.56</v>
      </c>
      <c r="H89" s="105"/>
      <c r="I89" s="106">
        <v>84</v>
      </c>
      <c r="J89" s="105">
        <f>I89*F93</f>
        <v>805.56</v>
      </c>
      <c r="K89" s="105"/>
      <c r="L89" s="106">
        <v>84</v>
      </c>
      <c r="M89" s="105">
        <f>L89*G93</f>
        <v>805.56</v>
      </c>
      <c r="N89" s="105"/>
      <c r="O89" s="106">
        <v>84</v>
      </c>
      <c r="P89" s="105">
        <f>O89*G93</f>
        <v>805.56</v>
      </c>
      <c r="Q89" s="105">
        <f t="shared" si="17"/>
        <v>336</v>
      </c>
      <c r="R89" s="105">
        <f t="shared" si="17"/>
        <v>3222.24</v>
      </c>
      <c r="S89" s="47"/>
      <c r="U89" s="10"/>
    </row>
    <row r="90" spans="1:21" ht="31.5" customHeight="1">
      <c r="A90" s="209"/>
      <c r="B90" s="347" t="s">
        <v>121</v>
      </c>
      <c r="C90" s="348"/>
      <c r="D90" s="349"/>
      <c r="E90" s="5"/>
      <c r="F90" s="106">
        <v>1350</v>
      </c>
      <c r="G90" s="105">
        <f>F90*F93</f>
        <v>12946.5</v>
      </c>
      <c r="H90" s="105"/>
      <c r="I90" s="106">
        <v>1050</v>
      </c>
      <c r="J90" s="105">
        <f>I90*F93</f>
        <v>10069.5</v>
      </c>
      <c r="K90" s="105"/>
      <c r="L90" s="106">
        <v>1150</v>
      </c>
      <c r="M90" s="105">
        <f>L90*G93</f>
        <v>11028.5</v>
      </c>
      <c r="N90" s="105"/>
      <c r="O90" s="106">
        <v>1350</v>
      </c>
      <c r="P90" s="105">
        <f>O90*G93</f>
        <v>12946.5</v>
      </c>
      <c r="Q90" s="105">
        <f t="shared" si="17"/>
        <v>4900</v>
      </c>
      <c r="R90" s="105">
        <f t="shared" si="17"/>
        <v>46991</v>
      </c>
      <c r="S90" s="47"/>
      <c r="U90" s="10"/>
    </row>
    <row r="91" spans="1:20" ht="30" customHeight="1">
      <c r="A91" s="25"/>
      <c r="B91" s="421" t="s">
        <v>19</v>
      </c>
      <c r="C91" s="421"/>
      <c r="D91" s="421"/>
      <c r="E91" s="11">
        <f>SUM(E54:E70)</f>
        <v>264400</v>
      </c>
      <c r="F91" s="107">
        <f>F54+F61+F66+F72+F78+F82+F85</f>
        <v>385040.29</v>
      </c>
      <c r="G91" s="44">
        <f>G54+G61+G66+G72+G78+G82+G85</f>
        <v>3692536.3811</v>
      </c>
      <c r="H91" s="44" t="e">
        <f>#REF!+H54+H61+H66+H72+H78+H82+H85</f>
        <v>#REF!</v>
      </c>
      <c r="I91" s="107">
        <f>I54+I61+I66+I72+I78+I82+I85</f>
        <v>257220.33000000002</v>
      </c>
      <c r="J91" s="44">
        <f>J54+J61+J66+J72+J78+J82+J85</f>
        <v>2466742.9647</v>
      </c>
      <c r="K91" s="44" t="e">
        <f>#REF!+K54+K61+K66+K72+K78+K82+K85</f>
        <v>#REF!</v>
      </c>
      <c r="L91" s="107">
        <f>L54+L61+L66+L72+L78+L82+L85</f>
        <v>175523</v>
      </c>
      <c r="M91" s="44">
        <f>M54+M61+M66+M72+M78+M82+M85</f>
        <v>1683265.57</v>
      </c>
      <c r="N91" s="44" t="e">
        <f>#REF!+N54+N61+N66+N72+N78+N82+N85</f>
        <v>#REF!</v>
      </c>
      <c r="O91" s="107">
        <f>O54+O61+O66+O72+O78+O82+O85</f>
        <v>369123.51</v>
      </c>
      <c r="P91" s="44">
        <f>P54+P61+P66+P72+P78+P82+P85</f>
        <v>3539894.4609000003</v>
      </c>
      <c r="Q91" s="44">
        <f>Q54+Q61+Q66+Q72+Q78+Q82+Q85</f>
        <v>1186907.13</v>
      </c>
      <c r="R91" s="44">
        <f>R54+R61+R66+R72+R78+R82+R85</f>
        <v>11382439.376699999</v>
      </c>
      <c r="S91" s="48"/>
      <c r="T91" s="125"/>
    </row>
    <row r="92" spans="1:18" ht="50.25" customHeight="1">
      <c r="A92" s="28"/>
      <c r="B92" s="440" t="s">
        <v>8</v>
      </c>
      <c r="C92" s="440"/>
      <c r="D92" s="440"/>
      <c r="E92" s="437" t="s">
        <v>132</v>
      </c>
      <c r="F92" s="438"/>
      <c r="G92" s="438"/>
      <c r="H92" s="438"/>
      <c r="I92" s="438"/>
      <c r="J92" s="438"/>
      <c r="K92" s="438"/>
      <c r="L92" s="438"/>
      <c r="M92" s="438"/>
      <c r="N92" s="438"/>
      <c r="O92" s="438"/>
      <c r="P92" s="438"/>
      <c r="Q92" s="438"/>
      <c r="R92" s="439"/>
    </row>
    <row r="93" spans="1:22" ht="32.25" customHeight="1">
      <c r="A93" s="3"/>
      <c r="B93" s="3"/>
      <c r="C93" s="3"/>
      <c r="D93" s="3"/>
      <c r="E93" s="3"/>
      <c r="F93" s="3">
        <v>9.59</v>
      </c>
      <c r="G93" s="3">
        <v>9.59</v>
      </c>
      <c r="H93" s="3"/>
      <c r="I93" s="3"/>
      <c r="J93" s="72"/>
      <c r="K93" s="3"/>
      <c r="L93" s="3"/>
      <c r="M93" s="72"/>
      <c r="N93" s="3"/>
      <c r="O93" s="3"/>
      <c r="P93" s="75"/>
      <c r="Q93" s="29"/>
      <c r="R93" s="72"/>
      <c r="T93" s="9"/>
      <c r="U93" s="9"/>
      <c r="V93" s="9"/>
    </row>
    <row r="94" spans="1:22" ht="21" customHeight="1">
      <c r="A94" s="30"/>
      <c r="B94" s="31"/>
      <c r="C94" s="31"/>
      <c r="D94" s="31"/>
      <c r="E94" s="32" t="s">
        <v>13</v>
      </c>
      <c r="F94" s="32"/>
      <c r="G94" s="167"/>
      <c r="H94" s="210"/>
      <c r="I94" s="210"/>
      <c r="J94" s="74"/>
      <c r="K94" s="33"/>
      <c r="L94" s="33"/>
      <c r="M94" s="74"/>
      <c r="N94" s="33"/>
      <c r="O94" s="33"/>
      <c r="P94" s="74"/>
      <c r="Q94" s="33"/>
      <c r="R94" s="74"/>
      <c r="T94" s="9"/>
      <c r="U94" s="9"/>
      <c r="V94" s="9"/>
    </row>
    <row r="95" spans="1:22" ht="2.25" customHeight="1">
      <c r="A95" s="30"/>
      <c r="B95" s="31"/>
      <c r="C95" s="31"/>
      <c r="D95" s="31"/>
      <c r="E95" s="32"/>
      <c r="F95" s="4"/>
      <c r="G95" s="72"/>
      <c r="H95" s="4"/>
      <c r="I95" s="4"/>
      <c r="J95" s="74"/>
      <c r="K95" s="33"/>
      <c r="L95" s="33"/>
      <c r="M95" s="74"/>
      <c r="N95" s="33"/>
      <c r="O95" s="33"/>
      <c r="P95" s="75"/>
      <c r="Q95" s="34"/>
      <c r="R95" s="76"/>
      <c r="T95" s="9"/>
      <c r="U95" s="9"/>
      <c r="V95" s="9"/>
    </row>
    <row r="96" spans="1:18" ht="14.25" customHeight="1">
      <c r="A96" s="211"/>
      <c r="B96" s="212"/>
      <c r="C96" s="212"/>
      <c r="D96" s="212"/>
      <c r="E96" s="4"/>
      <c r="F96" s="4"/>
      <c r="G96" s="4"/>
      <c r="H96" s="4"/>
      <c r="I96" s="4"/>
      <c r="J96" s="213"/>
      <c r="K96" s="213"/>
      <c r="L96" s="213"/>
      <c r="M96" s="213"/>
      <c r="N96" s="213"/>
      <c r="O96" s="213"/>
      <c r="P96" s="448"/>
      <c r="Q96" s="448"/>
      <c r="R96" s="448"/>
    </row>
    <row r="97" spans="1:18" ht="9.75" customHeight="1">
      <c r="A97" s="211"/>
      <c r="B97" s="212"/>
      <c r="C97" s="212"/>
      <c r="D97" s="212"/>
      <c r="E97" s="4"/>
      <c r="F97" s="4"/>
      <c r="G97" s="4"/>
      <c r="H97" s="4"/>
      <c r="I97" s="4"/>
      <c r="J97" s="213"/>
      <c r="K97" s="213"/>
      <c r="L97" s="213"/>
      <c r="M97" s="213"/>
      <c r="N97" s="213"/>
      <c r="O97" s="213"/>
      <c r="P97" s="448"/>
      <c r="Q97" s="448"/>
      <c r="R97" s="448"/>
    </row>
    <row r="98" spans="1:18" ht="13.5" customHeight="1" hidden="1">
      <c r="A98" s="211"/>
      <c r="B98" s="212"/>
      <c r="C98" s="212"/>
      <c r="D98" s="212"/>
      <c r="E98" s="4"/>
      <c r="F98" s="4"/>
      <c r="G98" s="4"/>
      <c r="H98" s="4"/>
      <c r="I98" s="4"/>
      <c r="J98" s="213"/>
      <c r="K98" s="213"/>
      <c r="L98" s="213"/>
      <c r="M98" s="213"/>
      <c r="N98" s="213"/>
      <c r="O98" s="213"/>
      <c r="P98" s="448"/>
      <c r="Q98" s="448"/>
      <c r="R98" s="448"/>
    </row>
    <row r="99" spans="1:18" ht="15.75" customHeight="1" hidden="1">
      <c r="A99" s="211"/>
      <c r="B99" s="212"/>
      <c r="C99" s="212"/>
      <c r="D99" s="212"/>
      <c r="E99" s="4"/>
      <c r="F99" s="4"/>
      <c r="G99" s="4"/>
      <c r="H99" s="4"/>
      <c r="I99" s="4"/>
      <c r="J99" s="213"/>
      <c r="K99" s="213"/>
      <c r="L99" s="213"/>
      <c r="M99" s="213"/>
      <c r="N99" s="213"/>
      <c r="O99" s="213"/>
      <c r="P99" s="213"/>
      <c r="Q99" s="213"/>
      <c r="R99" s="213"/>
    </row>
    <row r="100" spans="1:18" ht="26.25" customHeight="1">
      <c r="A100" s="449" t="s">
        <v>125</v>
      </c>
      <c r="B100" s="449"/>
      <c r="C100" s="449"/>
      <c r="D100" s="449"/>
      <c r="E100" s="449"/>
      <c r="F100" s="449"/>
      <c r="G100" s="449"/>
      <c r="H100" s="449"/>
      <c r="I100" s="449"/>
      <c r="J100" s="449"/>
      <c r="K100" s="449"/>
      <c r="L100" s="449"/>
      <c r="M100" s="449"/>
      <c r="N100" s="449"/>
      <c r="O100" s="449"/>
      <c r="P100" s="449"/>
      <c r="Q100" s="449"/>
      <c r="R100" s="449"/>
    </row>
    <row r="101" spans="1:18" ht="25.5">
      <c r="A101" s="441" t="s">
        <v>15</v>
      </c>
      <c r="B101" s="442" t="s">
        <v>0</v>
      </c>
      <c r="C101" s="443"/>
      <c r="D101" s="444"/>
      <c r="E101" s="372" t="s">
        <v>1</v>
      </c>
      <c r="F101" s="372"/>
      <c r="G101" s="372"/>
      <c r="H101" s="372" t="s">
        <v>3</v>
      </c>
      <c r="I101" s="372"/>
      <c r="J101" s="372"/>
      <c r="K101" s="372" t="s">
        <v>4</v>
      </c>
      <c r="L101" s="372"/>
      <c r="M101" s="372"/>
      <c r="N101" s="372" t="s">
        <v>6</v>
      </c>
      <c r="O101" s="372"/>
      <c r="P101" s="372"/>
      <c r="Q101" s="372" t="s">
        <v>7</v>
      </c>
      <c r="R101" s="372"/>
    </row>
    <row r="102" spans="1:18" ht="25.5">
      <c r="A102" s="441"/>
      <c r="B102" s="445"/>
      <c r="C102" s="446"/>
      <c r="D102" s="447"/>
      <c r="F102" s="267" t="s">
        <v>10</v>
      </c>
      <c r="G102" s="267" t="s">
        <v>5</v>
      </c>
      <c r="H102" s="267" t="s">
        <v>10</v>
      </c>
      <c r="I102" s="267" t="s">
        <v>10</v>
      </c>
      <c r="J102" s="267" t="s">
        <v>5</v>
      </c>
      <c r="K102" s="267" t="s">
        <v>10</v>
      </c>
      <c r="L102" s="267" t="s">
        <v>10</v>
      </c>
      <c r="M102" s="267" t="s">
        <v>5</v>
      </c>
      <c r="N102" s="267" t="s">
        <v>10</v>
      </c>
      <c r="O102" s="267" t="s">
        <v>10</v>
      </c>
      <c r="P102" s="267" t="s">
        <v>5</v>
      </c>
      <c r="Q102" s="267" t="s">
        <v>10</v>
      </c>
      <c r="R102" s="267" t="s">
        <v>5</v>
      </c>
    </row>
    <row r="103" spans="1:21" ht="32.25" customHeight="1">
      <c r="A103" s="161">
        <v>1</v>
      </c>
      <c r="B103" s="373" t="s">
        <v>41</v>
      </c>
      <c r="C103" s="374"/>
      <c r="D103" s="375"/>
      <c r="E103" s="5"/>
      <c r="F103" s="107">
        <f>F104+F105+F106+F107+F108+F109</f>
        <v>977.73</v>
      </c>
      <c r="G103" s="44">
        <f>G104+G105+G106+G107+G108+G109</f>
        <v>93089.67330000001</v>
      </c>
      <c r="H103" s="44"/>
      <c r="I103" s="107">
        <f>I104+I105+I106+I107+I108+I109</f>
        <v>1139.95</v>
      </c>
      <c r="J103" s="44">
        <f>J104+J105+J106+J107+J108+J109</f>
        <v>108534.63949999998</v>
      </c>
      <c r="K103" s="44"/>
      <c r="L103" s="107">
        <f>L104+L105+L106+L107+L108+L109</f>
        <v>1030.07</v>
      </c>
      <c r="M103" s="44">
        <f>M104+M105+M106+M107+M108+M109</f>
        <v>98072.9647</v>
      </c>
      <c r="N103" s="44"/>
      <c r="O103" s="107">
        <f>O104+O105+O106+O107+O108+O109</f>
        <v>1679.3899999999999</v>
      </c>
      <c r="P103" s="214">
        <f>P104+P105+P106+P107+P108+P109</f>
        <v>159894.72189999997</v>
      </c>
      <c r="Q103" s="214">
        <f aca="true" t="shared" si="18" ref="Q103:R109">F103+I103+L103+O103</f>
        <v>4827.139999999999</v>
      </c>
      <c r="R103" s="214">
        <f t="shared" si="18"/>
        <v>459591.9994</v>
      </c>
      <c r="S103" s="47"/>
      <c r="T103" s="10"/>
      <c r="U103" s="10"/>
    </row>
    <row r="104" spans="1:21" ht="49.5" customHeight="1">
      <c r="A104" s="161"/>
      <c r="B104" s="376" t="s">
        <v>34</v>
      </c>
      <c r="C104" s="377"/>
      <c r="D104" s="378"/>
      <c r="E104" s="5">
        <v>3068.8</v>
      </c>
      <c r="F104" s="106">
        <v>369.82</v>
      </c>
      <c r="G104" s="105">
        <f>F104*F132</f>
        <v>35210.5622</v>
      </c>
      <c r="H104" s="105">
        <v>2511</v>
      </c>
      <c r="I104" s="106">
        <v>330.48</v>
      </c>
      <c r="J104" s="105">
        <f>I104*F132</f>
        <v>31465.000799999998</v>
      </c>
      <c r="K104" s="105">
        <v>2511</v>
      </c>
      <c r="L104" s="106">
        <v>320</v>
      </c>
      <c r="M104" s="105">
        <f>L104*G132</f>
        <v>30467.199999999997</v>
      </c>
      <c r="N104" s="105">
        <v>2511</v>
      </c>
      <c r="O104" s="106">
        <v>326.19</v>
      </c>
      <c r="P104" s="215">
        <f>O104*G132</f>
        <v>31056.549899999998</v>
      </c>
      <c r="Q104" s="215">
        <f t="shared" si="18"/>
        <v>1346.49</v>
      </c>
      <c r="R104" s="215">
        <f t="shared" si="18"/>
        <v>128199.31289999999</v>
      </c>
      <c r="S104" s="47" t="s">
        <v>77</v>
      </c>
      <c r="T104" s="10"/>
      <c r="U104" s="10"/>
    </row>
    <row r="105" spans="1:21" ht="48.75" customHeight="1">
      <c r="A105" s="161"/>
      <c r="B105" s="376" t="s">
        <v>35</v>
      </c>
      <c r="C105" s="377"/>
      <c r="D105" s="378"/>
      <c r="E105" s="5">
        <v>609</v>
      </c>
      <c r="F105" s="106">
        <v>92.91</v>
      </c>
      <c r="G105" s="105">
        <f>F105*F132</f>
        <v>8845.961099999999</v>
      </c>
      <c r="H105" s="105">
        <v>609</v>
      </c>
      <c r="I105" s="106">
        <v>146.47</v>
      </c>
      <c r="J105" s="105">
        <f>I105*F132</f>
        <v>13945.408699999998</v>
      </c>
      <c r="K105" s="105">
        <v>609</v>
      </c>
      <c r="L105" s="106">
        <v>134.07</v>
      </c>
      <c r="M105" s="105">
        <f>L105*G132</f>
        <v>12764.804699999999</v>
      </c>
      <c r="N105" s="105">
        <v>609</v>
      </c>
      <c r="O105" s="106">
        <v>155.2</v>
      </c>
      <c r="P105" s="215">
        <f>O105*G132</f>
        <v>14776.591999999999</v>
      </c>
      <c r="Q105" s="215">
        <f t="shared" si="18"/>
        <v>528.65</v>
      </c>
      <c r="R105" s="215">
        <f t="shared" si="18"/>
        <v>50332.76649999999</v>
      </c>
      <c r="S105" s="47" t="s">
        <v>77</v>
      </c>
      <c r="T105" s="10"/>
      <c r="U105" s="10"/>
    </row>
    <row r="106" spans="1:21" ht="47.25" customHeight="1">
      <c r="A106" s="161"/>
      <c r="B106" s="376" t="s">
        <v>36</v>
      </c>
      <c r="C106" s="377"/>
      <c r="D106" s="378"/>
      <c r="E106" s="5">
        <v>725.1</v>
      </c>
      <c r="F106" s="106">
        <v>100</v>
      </c>
      <c r="G106" s="105">
        <f>F106*F133</f>
        <v>9521</v>
      </c>
      <c r="H106" s="105">
        <v>885.2</v>
      </c>
      <c r="I106" s="106">
        <v>110</v>
      </c>
      <c r="J106" s="105">
        <f>I106*F133</f>
        <v>10473.099999999999</v>
      </c>
      <c r="K106" s="105">
        <v>727.3</v>
      </c>
      <c r="L106" s="106">
        <v>100</v>
      </c>
      <c r="M106" s="105">
        <f>L106*G133</f>
        <v>9521</v>
      </c>
      <c r="N106" s="105">
        <v>892.61</v>
      </c>
      <c r="O106" s="106">
        <v>200</v>
      </c>
      <c r="P106" s="215">
        <f>O106*G133</f>
        <v>19042</v>
      </c>
      <c r="Q106" s="215">
        <f t="shared" si="18"/>
        <v>510</v>
      </c>
      <c r="R106" s="215">
        <f t="shared" si="18"/>
        <v>48557.1</v>
      </c>
      <c r="S106" s="47" t="s">
        <v>77</v>
      </c>
      <c r="T106" s="10"/>
      <c r="U106" s="10"/>
    </row>
    <row r="107" spans="1:21" ht="30.75" customHeight="1">
      <c r="A107" s="161"/>
      <c r="B107" s="414" t="s">
        <v>37</v>
      </c>
      <c r="C107" s="414"/>
      <c r="D107" s="414"/>
      <c r="E107" s="5">
        <v>1639</v>
      </c>
      <c r="F107" s="106">
        <v>46</v>
      </c>
      <c r="G107" s="105">
        <f>F107*F133</f>
        <v>4379.66</v>
      </c>
      <c r="H107" s="105">
        <v>1584</v>
      </c>
      <c r="I107" s="106">
        <v>46</v>
      </c>
      <c r="J107" s="105">
        <f>I107*F133</f>
        <v>4379.66</v>
      </c>
      <c r="K107" s="105">
        <v>1344</v>
      </c>
      <c r="L107" s="106">
        <v>42</v>
      </c>
      <c r="M107" s="105">
        <f>L107*G133</f>
        <v>3998.8199999999997</v>
      </c>
      <c r="N107" s="105">
        <v>1639</v>
      </c>
      <c r="O107" s="106">
        <v>110</v>
      </c>
      <c r="P107" s="215">
        <f>O107*G133</f>
        <v>10473.099999999999</v>
      </c>
      <c r="Q107" s="215">
        <f t="shared" si="18"/>
        <v>244</v>
      </c>
      <c r="R107" s="215">
        <f t="shared" si="18"/>
        <v>23231.239999999998</v>
      </c>
      <c r="S107" s="47" t="s">
        <v>77</v>
      </c>
      <c r="T107" s="10"/>
      <c r="U107" s="10"/>
    </row>
    <row r="108" spans="1:21" ht="33" customHeight="1">
      <c r="A108" s="161"/>
      <c r="B108" s="414" t="s">
        <v>38</v>
      </c>
      <c r="C108" s="414"/>
      <c r="D108" s="414"/>
      <c r="E108" s="5">
        <v>53.7</v>
      </c>
      <c r="F108" s="106">
        <v>323</v>
      </c>
      <c r="G108" s="105">
        <f>F108*F132</f>
        <v>30752.829999999998</v>
      </c>
      <c r="H108" s="105">
        <v>43.6</v>
      </c>
      <c r="I108" s="106">
        <v>474</v>
      </c>
      <c r="J108" s="105">
        <f>I108*F132</f>
        <v>45129.53999999999</v>
      </c>
      <c r="K108" s="105">
        <v>43.8</v>
      </c>
      <c r="L108" s="106">
        <v>356</v>
      </c>
      <c r="M108" s="105">
        <f>L108*G132</f>
        <v>33894.759999999995</v>
      </c>
      <c r="N108" s="105">
        <v>43.8</v>
      </c>
      <c r="O108" s="106">
        <v>837</v>
      </c>
      <c r="P108" s="215">
        <f>O108*G132</f>
        <v>79690.76999999999</v>
      </c>
      <c r="Q108" s="215">
        <f t="shared" si="18"/>
        <v>1990</v>
      </c>
      <c r="R108" s="215">
        <f t="shared" si="18"/>
        <v>189467.89999999997</v>
      </c>
      <c r="S108" s="47" t="s">
        <v>77</v>
      </c>
      <c r="T108" s="10"/>
      <c r="U108" s="10"/>
    </row>
    <row r="109" spans="1:21" ht="54.75" customHeight="1">
      <c r="A109" s="161"/>
      <c r="B109" s="414" t="s">
        <v>39</v>
      </c>
      <c r="C109" s="414"/>
      <c r="D109" s="414"/>
      <c r="E109" s="5">
        <v>51</v>
      </c>
      <c r="F109" s="106">
        <v>46</v>
      </c>
      <c r="G109" s="105">
        <f>F109*F132</f>
        <v>4379.66</v>
      </c>
      <c r="H109" s="105">
        <v>48</v>
      </c>
      <c r="I109" s="106">
        <v>33</v>
      </c>
      <c r="J109" s="105">
        <f>I109*F132</f>
        <v>3141.93</v>
      </c>
      <c r="K109" s="105">
        <v>48</v>
      </c>
      <c r="L109" s="106">
        <v>78</v>
      </c>
      <c r="M109" s="105">
        <f>L109*G132</f>
        <v>7426.379999999999</v>
      </c>
      <c r="N109" s="105">
        <v>51</v>
      </c>
      <c r="O109" s="106">
        <v>51</v>
      </c>
      <c r="P109" s="215">
        <f>O109*G132</f>
        <v>4855.71</v>
      </c>
      <c r="Q109" s="215">
        <f t="shared" si="18"/>
        <v>208</v>
      </c>
      <c r="R109" s="215">
        <f t="shared" si="18"/>
        <v>19803.68</v>
      </c>
      <c r="S109" s="47" t="s">
        <v>77</v>
      </c>
      <c r="T109" s="10"/>
      <c r="U109" s="10"/>
    </row>
    <row r="110" spans="1:21" ht="55.5" customHeight="1">
      <c r="A110" s="161">
        <v>2</v>
      </c>
      <c r="B110" s="373" t="s">
        <v>42</v>
      </c>
      <c r="C110" s="374"/>
      <c r="D110" s="375"/>
      <c r="E110" s="5">
        <v>76.86</v>
      </c>
      <c r="F110" s="216">
        <f>SUM(F111:F114)</f>
        <v>74.49</v>
      </c>
      <c r="G110" s="44">
        <f aca="true" t="shared" si="19" ref="G110:R110">SUM(G111:G114)</f>
        <v>7092.192899999999</v>
      </c>
      <c r="H110" s="44">
        <f t="shared" si="19"/>
        <v>0</v>
      </c>
      <c r="I110" s="217">
        <f t="shared" si="19"/>
        <v>89.09</v>
      </c>
      <c r="J110" s="44">
        <f t="shared" si="19"/>
        <v>8482.258899999999</v>
      </c>
      <c r="K110" s="44">
        <f t="shared" si="19"/>
        <v>0</v>
      </c>
      <c r="L110" s="217">
        <f t="shared" si="19"/>
        <v>83.83000000000001</v>
      </c>
      <c r="M110" s="44">
        <f t="shared" si="19"/>
        <v>7981.454299999999</v>
      </c>
      <c r="N110" s="44">
        <f t="shared" si="19"/>
        <v>0</v>
      </c>
      <c r="O110" s="217">
        <f t="shared" si="19"/>
        <v>65.29</v>
      </c>
      <c r="P110" s="214">
        <f t="shared" si="19"/>
        <v>6216.260899999999</v>
      </c>
      <c r="Q110" s="218">
        <f t="shared" si="19"/>
        <v>312.70000000000005</v>
      </c>
      <c r="R110" s="214">
        <f t="shared" si="19"/>
        <v>29772.166999999998</v>
      </c>
      <c r="S110" s="47" t="s">
        <v>21</v>
      </c>
      <c r="T110" s="10"/>
      <c r="U110" s="10"/>
    </row>
    <row r="111" spans="1:21" ht="28.5" customHeight="1">
      <c r="A111" s="161"/>
      <c r="B111" s="347" t="s">
        <v>92</v>
      </c>
      <c r="C111" s="388"/>
      <c r="D111" s="389"/>
      <c r="E111" s="5"/>
      <c r="F111" s="219">
        <v>58</v>
      </c>
      <c r="G111" s="105">
        <f>F111*F132</f>
        <v>5522.179999999999</v>
      </c>
      <c r="H111" s="105"/>
      <c r="I111" s="219">
        <v>57</v>
      </c>
      <c r="J111" s="105">
        <f>I111*F132</f>
        <v>5426.969999999999</v>
      </c>
      <c r="K111" s="105"/>
      <c r="L111" s="219">
        <v>59</v>
      </c>
      <c r="M111" s="105">
        <f>L111*G132</f>
        <v>5617.389999999999</v>
      </c>
      <c r="N111" s="105"/>
      <c r="O111" s="219">
        <v>46</v>
      </c>
      <c r="P111" s="215">
        <f>O111*G132</f>
        <v>4379.66</v>
      </c>
      <c r="Q111" s="215">
        <f aca="true" t="shared" si="20" ref="Q111:R114">F111+I111+L111+O111</f>
        <v>220</v>
      </c>
      <c r="R111" s="215">
        <f t="shared" si="20"/>
        <v>20946.199999999997</v>
      </c>
      <c r="S111" s="47"/>
      <c r="T111" s="10"/>
      <c r="U111" s="10"/>
    </row>
    <row r="112" spans="1:21" ht="24.75" customHeight="1">
      <c r="A112" s="161"/>
      <c r="B112" s="347" t="s">
        <v>93</v>
      </c>
      <c r="C112" s="388"/>
      <c r="D112" s="389"/>
      <c r="E112" s="5"/>
      <c r="F112" s="220">
        <v>2.95</v>
      </c>
      <c r="G112" s="105">
        <f>F112*F133</f>
        <v>280.8695</v>
      </c>
      <c r="H112" s="44"/>
      <c r="I112" s="220">
        <v>5.1</v>
      </c>
      <c r="J112" s="105">
        <f>I112*F133</f>
        <v>485.5709999999999</v>
      </c>
      <c r="K112" s="44"/>
      <c r="L112" s="220">
        <v>5.15</v>
      </c>
      <c r="M112" s="105">
        <f>L112*G133</f>
        <v>490.3315</v>
      </c>
      <c r="N112" s="44"/>
      <c r="O112" s="220">
        <v>4.56</v>
      </c>
      <c r="P112" s="215">
        <f>O112*G133</f>
        <v>434.15759999999995</v>
      </c>
      <c r="Q112" s="215">
        <f t="shared" si="20"/>
        <v>17.76</v>
      </c>
      <c r="R112" s="215">
        <f t="shared" si="20"/>
        <v>1690.9296</v>
      </c>
      <c r="S112" s="47"/>
      <c r="T112" s="10"/>
      <c r="U112" s="10"/>
    </row>
    <row r="113" spans="1:21" ht="26.25" customHeight="1">
      <c r="A113" s="161"/>
      <c r="B113" s="347" t="s">
        <v>95</v>
      </c>
      <c r="C113" s="388"/>
      <c r="D113" s="389"/>
      <c r="E113" s="5"/>
      <c r="F113" s="220">
        <v>5.1</v>
      </c>
      <c r="G113" s="105">
        <f>F113*F132</f>
        <v>485.5709999999999</v>
      </c>
      <c r="H113" s="44"/>
      <c r="I113" s="220">
        <v>18.66</v>
      </c>
      <c r="J113" s="156">
        <f>I113*F132</f>
        <v>1776.6185999999998</v>
      </c>
      <c r="K113" s="44"/>
      <c r="L113" s="220">
        <v>7.68</v>
      </c>
      <c r="M113" s="105">
        <f>L113*G132</f>
        <v>731.2127999999999</v>
      </c>
      <c r="N113" s="44"/>
      <c r="O113" s="220">
        <v>6.03</v>
      </c>
      <c r="P113" s="215">
        <f>O113*G132</f>
        <v>574.1163</v>
      </c>
      <c r="Q113" s="215">
        <f t="shared" si="20"/>
        <v>37.47</v>
      </c>
      <c r="R113" s="215">
        <f t="shared" si="20"/>
        <v>3567.5186999999996</v>
      </c>
      <c r="S113" s="47"/>
      <c r="T113" s="10"/>
      <c r="U113" s="10"/>
    </row>
    <row r="114" spans="1:21" ht="26.25" customHeight="1">
      <c r="A114" s="161"/>
      <c r="B114" s="347" t="s">
        <v>94</v>
      </c>
      <c r="C114" s="388"/>
      <c r="D114" s="389"/>
      <c r="E114" s="5"/>
      <c r="F114" s="220">
        <v>8.44</v>
      </c>
      <c r="G114" s="105">
        <f>F114*F132</f>
        <v>803.5723999999999</v>
      </c>
      <c r="H114" s="44"/>
      <c r="I114" s="220">
        <v>8.33</v>
      </c>
      <c r="J114" s="105">
        <f>I114*F132</f>
        <v>793.0993</v>
      </c>
      <c r="K114" s="44"/>
      <c r="L114" s="220">
        <v>12</v>
      </c>
      <c r="M114" s="105">
        <f>L114*G132</f>
        <v>1142.52</v>
      </c>
      <c r="N114" s="44"/>
      <c r="O114" s="220">
        <v>8.7</v>
      </c>
      <c r="P114" s="215">
        <f>O114*G132</f>
        <v>828.3269999999999</v>
      </c>
      <c r="Q114" s="215">
        <f t="shared" si="20"/>
        <v>37.47</v>
      </c>
      <c r="R114" s="215">
        <f t="shared" si="20"/>
        <v>3567.5186999999996</v>
      </c>
      <c r="S114" s="47"/>
      <c r="T114" s="10"/>
      <c r="U114" s="10"/>
    </row>
    <row r="115" spans="1:21" ht="30.75" customHeight="1">
      <c r="A115" s="161">
        <v>3</v>
      </c>
      <c r="B115" s="373" t="s">
        <v>43</v>
      </c>
      <c r="C115" s="374"/>
      <c r="D115" s="375"/>
      <c r="E115" s="5">
        <v>172</v>
      </c>
      <c r="F115" s="107">
        <f>F116</f>
        <v>14</v>
      </c>
      <c r="G115" s="44">
        <f>G116</f>
        <v>1332.9399999999998</v>
      </c>
      <c r="H115" s="44"/>
      <c r="I115" s="107">
        <f>I116</f>
        <v>22</v>
      </c>
      <c r="J115" s="44">
        <f>J116</f>
        <v>2094.62</v>
      </c>
      <c r="K115" s="44"/>
      <c r="L115" s="107">
        <f>L116</f>
        <v>20</v>
      </c>
      <c r="M115" s="44">
        <f>M116</f>
        <v>1904.1999999999998</v>
      </c>
      <c r="N115" s="44"/>
      <c r="O115" s="107">
        <f>O116</f>
        <v>28</v>
      </c>
      <c r="P115" s="214">
        <f>P116</f>
        <v>2665.8799999999997</v>
      </c>
      <c r="Q115" s="214">
        <f>Q116</f>
        <v>84</v>
      </c>
      <c r="R115" s="214">
        <f>R116</f>
        <v>7997.639999999999</v>
      </c>
      <c r="S115" s="47" t="s">
        <v>21</v>
      </c>
      <c r="T115" s="10"/>
      <c r="U115" s="10"/>
    </row>
    <row r="116" spans="1:21" ht="36.75" customHeight="1">
      <c r="A116" s="161"/>
      <c r="B116" s="376" t="s">
        <v>44</v>
      </c>
      <c r="C116" s="377"/>
      <c r="D116" s="378"/>
      <c r="E116" s="5"/>
      <c r="F116" s="106">
        <v>14</v>
      </c>
      <c r="G116" s="105">
        <f>F116*F132</f>
        <v>1332.9399999999998</v>
      </c>
      <c r="H116" s="105"/>
      <c r="I116" s="106">
        <v>22</v>
      </c>
      <c r="J116" s="105">
        <f>I116*F132</f>
        <v>2094.62</v>
      </c>
      <c r="K116" s="105"/>
      <c r="L116" s="106">
        <v>20</v>
      </c>
      <c r="M116" s="105">
        <f>L116*G132</f>
        <v>1904.1999999999998</v>
      </c>
      <c r="N116" s="105"/>
      <c r="O116" s="106">
        <v>28</v>
      </c>
      <c r="P116" s="215">
        <f>O116*G132</f>
        <v>2665.8799999999997</v>
      </c>
      <c r="Q116" s="215">
        <f>F116+I116+L116+O116</f>
        <v>84</v>
      </c>
      <c r="R116" s="215">
        <f>G116+J116+M116+P116</f>
        <v>7997.639999999999</v>
      </c>
      <c r="S116" s="47"/>
      <c r="T116" s="10"/>
      <c r="U116" s="10"/>
    </row>
    <row r="117" spans="1:21" ht="48.75" customHeight="1">
      <c r="A117" s="161">
        <v>4</v>
      </c>
      <c r="B117" s="373" t="s">
        <v>47</v>
      </c>
      <c r="C117" s="374"/>
      <c r="D117" s="375"/>
      <c r="E117" s="5"/>
      <c r="F117" s="107">
        <f>F118+F119+F120+F121+F122</f>
        <v>85.2</v>
      </c>
      <c r="G117" s="107">
        <f aca="true" t="shared" si="21" ref="G117:Q117">G118+G119+G120+G121+G122</f>
        <v>8111.892</v>
      </c>
      <c r="H117" s="107">
        <f t="shared" si="21"/>
        <v>0</v>
      </c>
      <c r="I117" s="107">
        <f t="shared" si="21"/>
        <v>113.5</v>
      </c>
      <c r="J117" s="107">
        <f t="shared" si="21"/>
        <v>10806.335</v>
      </c>
      <c r="K117" s="107">
        <f t="shared" si="21"/>
        <v>0</v>
      </c>
      <c r="L117" s="107">
        <f t="shared" si="21"/>
        <v>89.1</v>
      </c>
      <c r="M117" s="107">
        <f t="shared" si="21"/>
        <v>8483.211</v>
      </c>
      <c r="N117" s="107">
        <f t="shared" si="21"/>
        <v>0</v>
      </c>
      <c r="O117" s="107">
        <f t="shared" si="21"/>
        <v>98.5</v>
      </c>
      <c r="P117" s="107">
        <f t="shared" si="21"/>
        <v>9378.185</v>
      </c>
      <c r="Q117" s="107">
        <f t="shared" si="21"/>
        <v>386.3</v>
      </c>
      <c r="R117" s="214">
        <f>SUM(R118:R122)</f>
        <v>36779.623</v>
      </c>
      <c r="S117" s="47"/>
      <c r="T117" s="10"/>
      <c r="U117" s="10"/>
    </row>
    <row r="118" spans="1:21" ht="33.75" customHeight="1">
      <c r="A118" s="161"/>
      <c r="B118" s="376" t="s">
        <v>89</v>
      </c>
      <c r="C118" s="377"/>
      <c r="D118" s="378"/>
      <c r="E118" s="5"/>
      <c r="F118" s="106">
        <v>17</v>
      </c>
      <c r="G118" s="105">
        <f>F118*F132</f>
        <v>1618.57</v>
      </c>
      <c r="H118" s="105"/>
      <c r="I118" s="106">
        <v>17</v>
      </c>
      <c r="J118" s="105">
        <f>I118*F132</f>
        <v>1618.57</v>
      </c>
      <c r="K118" s="105"/>
      <c r="L118" s="106">
        <v>19</v>
      </c>
      <c r="M118" s="105">
        <f>L118*G132</f>
        <v>1808.9899999999998</v>
      </c>
      <c r="N118" s="105"/>
      <c r="O118" s="106">
        <v>14</v>
      </c>
      <c r="P118" s="215">
        <f>O118*G132</f>
        <v>1332.9399999999998</v>
      </c>
      <c r="Q118" s="215">
        <f aca="true" t="shared" si="22" ref="Q118:R125">F118+I118+L118+O118</f>
        <v>67</v>
      </c>
      <c r="R118" s="215">
        <f t="shared" si="22"/>
        <v>6379.069999999999</v>
      </c>
      <c r="S118" s="47"/>
      <c r="T118" s="10"/>
      <c r="U118" s="10"/>
    </row>
    <row r="119" spans="1:21" ht="35.25" customHeight="1">
      <c r="A119" s="161"/>
      <c r="B119" s="376" t="s">
        <v>112</v>
      </c>
      <c r="C119" s="377"/>
      <c r="D119" s="378"/>
      <c r="E119" s="5"/>
      <c r="F119" s="106">
        <v>25</v>
      </c>
      <c r="G119" s="105">
        <f>F119*F132</f>
        <v>2380.25</v>
      </c>
      <c r="H119" s="105"/>
      <c r="I119" s="106">
        <v>28</v>
      </c>
      <c r="J119" s="105">
        <f>I119*F132</f>
        <v>2665.8799999999997</v>
      </c>
      <c r="K119" s="105"/>
      <c r="L119" s="106">
        <v>33</v>
      </c>
      <c r="M119" s="105">
        <f>L119*G132</f>
        <v>3141.93</v>
      </c>
      <c r="N119" s="105"/>
      <c r="O119" s="106">
        <v>35</v>
      </c>
      <c r="P119" s="215">
        <f>O119*G132</f>
        <v>3332.35</v>
      </c>
      <c r="Q119" s="215">
        <f t="shared" si="22"/>
        <v>121</v>
      </c>
      <c r="R119" s="215">
        <f t="shared" si="22"/>
        <v>11520.41</v>
      </c>
      <c r="S119" s="47"/>
      <c r="T119" s="10"/>
      <c r="U119" s="10"/>
    </row>
    <row r="120" spans="1:21" ht="33.75" customHeight="1">
      <c r="A120" s="161"/>
      <c r="B120" s="376" t="s">
        <v>110</v>
      </c>
      <c r="C120" s="377"/>
      <c r="D120" s="378"/>
      <c r="E120" s="5"/>
      <c r="F120" s="106">
        <v>20.2</v>
      </c>
      <c r="G120" s="105">
        <f>F120*F132</f>
        <v>1923.2419999999997</v>
      </c>
      <c r="H120" s="105"/>
      <c r="I120" s="106">
        <v>36.5</v>
      </c>
      <c r="J120" s="105">
        <f>I120*F132</f>
        <v>3475.165</v>
      </c>
      <c r="K120" s="105"/>
      <c r="L120" s="106">
        <v>22.1</v>
      </c>
      <c r="M120" s="105">
        <f>L120*G132</f>
        <v>2104.141</v>
      </c>
      <c r="N120" s="105"/>
      <c r="O120" s="106">
        <v>24.5</v>
      </c>
      <c r="P120" s="215">
        <f>O120*G132</f>
        <v>2332.645</v>
      </c>
      <c r="Q120" s="215">
        <f t="shared" si="22"/>
        <v>103.30000000000001</v>
      </c>
      <c r="R120" s="215">
        <f>G120+J120+M120+P120</f>
        <v>9835.193</v>
      </c>
      <c r="S120" s="47"/>
      <c r="T120" s="10"/>
      <c r="U120" s="10"/>
    </row>
    <row r="121" spans="1:21" ht="35.25" customHeight="1">
      <c r="A121" s="161"/>
      <c r="B121" s="414" t="s">
        <v>115</v>
      </c>
      <c r="C121" s="414"/>
      <c r="D121" s="414"/>
      <c r="E121" s="5"/>
      <c r="F121" s="106">
        <v>20</v>
      </c>
      <c r="G121" s="105">
        <f>F121*F132</f>
        <v>1904.1999999999998</v>
      </c>
      <c r="H121" s="105"/>
      <c r="I121" s="106">
        <v>29</v>
      </c>
      <c r="J121" s="105">
        <f>I121*F132</f>
        <v>2761.0899999999997</v>
      </c>
      <c r="K121" s="105"/>
      <c r="L121" s="106">
        <v>11</v>
      </c>
      <c r="M121" s="105">
        <f>L121*G132</f>
        <v>1047.31</v>
      </c>
      <c r="N121" s="105"/>
      <c r="O121" s="106">
        <v>21</v>
      </c>
      <c r="P121" s="215">
        <f>O121*G132</f>
        <v>1999.4099999999999</v>
      </c>
      <c r="Q121" s="215">
        <f t="shared" si="22"/>
        <v>81</v>
      </c>
      <c r="R121" s="215">
        <f t="shared" si="22"/>
        <v>7712.009999999998</v>
      </c>
      <c r="S121" s="47" t="s">
        <v>78</v>
      </c>
      <c r="T121" s="10"/>
      <c r="U121" s="10"/>
    </row>
    <row r="122" spans="1:21" ht="35.25" customHeight="1">
      <c r="A122" s="161"/>
      <c r="B122" s="364" t="s">
        <v>99</v>
      </c>
      <c r="C122" s="365"/>
      <c r="D122" s="366"/>
      <c r="E122" s="5"/>
      <c r="F122" s="106">
        <v>3</v>
      </c>
      <c r="G122" s="105">
        <f>F122*F132</f>
        <v>285.63</v>
      </c>
      <c r="H122" s="105"/>
      <c r="I122" s="106">
        <v>3</v>
      </c>
      <c r="J122" s="105">
        <f>I122*F132</f>
        <v>285.63</v>
      </c>
      <c r="K122" s="105"/>
      <c r="L122" s="106">
        <v>4</v>
      </c>
      <c r="M122" s="105">
        <f>L122*G132</f>
        <v>380.84</v>
      </c>
      <c r="N122" s="105"/>
      <c r="O122" s="106">
        <v>4</v>
      </c>
      <c r="P122" s="215">
        <f>O122*G132</f>
        <v>380.84</v>
      </c>
      <c r="Q122" s="215">
        <f t="shared" si="22"/>
        <v>14</v>
      </c>
      <c r="R122" s="215">
        <f>G122+J122+M122+P122</f>
        <v>1332.9399999999998</v>
      </c>
      <c r="S122" s="47"/>
      <c r="T122" s="10"/>
      <c r="U122" s="10"/>
    </row>
    <row r="123" spans="1:21" ht="30.75" customHeight="1">
      <c r="A123" s="161">
        <v>5</v>
      </c>
      <c r="B123" s="373" t="s">
        <v>53</v>
      </c>
      <c r="C123" s="374"/>
      <c r="D123" s="375"/>
      <c r="E123" s="5"/>
      <c r="F123" s="107">
        <f>F124+F125+F126</f>
        <v>457.5</v>
      </c>
      <c r="G123" s="44">
        <f>G124+G125+G126</f>
        <v>43558.575</v>
      </c>
      <c r="H123" s="44"/>
      <c r="I123" s="107">
        <f>I124+I125+I126</f>
        <v>190</v>
      </c>
      <c r="J123" s="44">
        <f>J124+J125+J126</f>
        <v>18089.9</v>
      </c>
      <c r="K123" s="44"/>
      <c r="L123" s="107">
        <f>L124+L125+L126</f>
        <v>148.5</v>
      </c>
      <c r="M123" s="44">
        <f>M124+M125+M126</f>
        <v>14138.684999999998</v>
      </c>
      <c r="N123" s="44"/>
      <c r="O123" s="107">
        <f>O124+O125+O126</f>
        <v>577</v>
      </c>
      <c r="P123" s="214">
        <f>P124+P125+P126</f>
        <v>54936.17</v>
      </c>
      <c r="Q123" s="214">
        <f t="shared" si="22"/>
        <v>1373</v>
      </c>
      <c r="R123" s="214">
        <f t="shared" si="22"/>
        <v>130723.33</v>
      </c>
      <c r="S123" s="47"/>
      <c r="T123" s="10"/>
      <c r="U123" s="10"/>
    </row>
    <row r="124" spans="1:21" ht="36.75" customHeight="1">
      <c r="A124" s="25"/>
      <c r="B124" s="411" t="s">
        <v>104</v>
      </c>
      <c r="C124" s="412"/>
      <c r="D124" s="413"/>
      <c r="E124" s="5"/>
      <c r="F124" s="106">
        <v>46.5</v>
      </c>
      <c r="G124" s="105">
        <f>F124*F132</f>
        <v>4427.264999999999</v>
      </c>
      <c r="H124" s="105"/>
      <c r="I124" s="106">
        <v>37</v>
      </c>
      <c r="J124" s="105">
        <f>I124*F132</f>
        <v>3522.77</v>
      </c>
      <c r="K124" s="105"/>
      <c r="L124" s="106">
        <v>11</v>
      </c>
      <c r="M124" s="105">
        <f>L124*G132</f>
        <v>1047.31</v>
      </c>
      <c r="N124" s="105"/>
      <c r="O124" s="106">
        <v>44</v>
      </c>
      <c r="P124" s="215">
        <f>O124*G132</f>
        <v>4189.24</v>
      </c>
      <c r="Q124" s="215">
        <f t="shared" si="22"/>
        <v>138.5</v>
      </c>
      <c r="R124" s="215">
        <f t="shared" si="22"/>
        <v>13186.585</v>
      </c>
      <c r="S124" s="47"/>
      <c r="T124" s="10"/>
      <c r="U124" s="10"/>
    </row>
    <row r="125" spans="1:21" ht="35.25" customHeight="1">
      <c r="A125" s="25"/>
      <c r="B125" s="376" t="s">
        <v>55</v>
      </c>
      <c r="C125" s="377"/>
      <c r="D125" s="378"/>
      <c r="E125" s="5"/>
      <c r="F125" s="106">
        <v>211</v>
      </c>
      <c r="G125" s="105">
        <f>F125*F132</f>
        <v>20089.309999999998</v>
      </c>
      <c r="H125" s="105"/>
      <c r="I125" s="106">
        <v>53</v>
      </c>
      <c r="J125" s="105">
        <f>I125*F132</f>
        <v>5046.13</v>
      </c>
      <c r="K125" s="105"/>
      <c r="L125" s="106">
        <v>17.5</v>
      </c>
      <c r="M125" s="105">
        <f>L125*G132</f>
        <v>1666.175</v>
      </c>
      <c r="N125" s="105"/>
      <c r="O125" s="106">
        <v>91</v>
      </c>
      <c r="P125" s="215">
        <f>O125*G132</f>
        <v>8664.109999999999</v>
      </c>
      <c r="Q125" s="215">
        <f t="shared" si="22"/>
        <v>372.5</v>
      </c>
      <c r="R125" s="215">
        <f t="shared" si="22"/>
        <v>35465.725</v>
      </c>
      <c r="S125" s="47"/>
      <c r="T125" s="10"/>
      <c r="U125" s="10"/>
    </row>
    <row r="126" spans="1:21" ht="36.75" customHeight="1">
      <c r="A126" s="25"/>
      <c r="B126" s="376" t="s">
        <v>80</v>
      </c>
      <c r="C126" s="377"/>
      <c r="D126" s="378"/>
      <c r="E126" s="5"/>
      <c r="F126" s="106">
        <v>200</v>
      </c>
      <c r="G126" s="105">
        <f>SUM(F126)*F132</f>
        <v>19042</v>
      </c>
      <c r="H126" s="105"/>
      <c r="I126" s="106">
        <v>100</v>
      </c>
      <c r="J126" s="105">
        <f>SUM(I126)*F132</f>
        <v>9521</v>
      </c>
      <c r="K126" s="105"/>
      <c r="L126" s="106">
        <v>120</v>
      </c>
      <c r="M126" s="105">
        <f>SUM(L126)*G132</f>
        <v>11425.199999999999</v>
      </c>
      <c r="N126" s="105"/>
      <c r="O126" s="106">
        <v>442</v>
      </c>
      <c r="P126" s="215">
        <f>SUM(O126)*G132</f>
        <v>42082.82</v>
      </c>
      <c r="Q126" s="215">
        <f>F126+I126+L126+O126</f>
        <v>862</v>
      </c>
      <c r="R126" s="215">
        <f>SUM(G126)+J126+M126+P126</f>
        <v>82071.01999999999</v>
      </c>
      <c r="S126" s="47"/>
      <c r="T126" s="10"/>
      <c r="U126" s="10"/>
    </row>
    <row r="127" spans="1:21" ht="36.75" customHeight="1">
      <c r="A127" s="209">
        <v>6</v>
      </c>
      <c r="B127" s="373" t="s">
        <v>81</v>
      </c>
      <c r="C127" s="374"/>
      <c r="D127" s="375"/>
      <c r="E127" s="5"/>
      <c r="F127" s="107">
        <f>SUM(F128:F129)</f>
        <v>6</v>
      </c>
      <c r="G127" s="44">
        <f aca="true" t="shared" si="23" ref="G127:R127">SUM(G128:G129)</f>
        <v>571.26</v>
      </c>
      <c r="H127" s="44">
        <f t="shared" si="23"/>
        <v>0</v>
      </c>
      <c r="I127" s="107">
        <f t="shared" si="23"/>
        <v>21.25</v>
      </c>
      <c r="J127" s="44">
        <f t="shared" si="23"/>
        <v>2023.2124999999999</v>
      </c>
      <c r="K127" s="44">
        <f t="shared" si="23"/>
        <v>0</v>
      </c>
      <c r="L127" s="107">
        <f t="shared" si="23"/>
        <v>24</v>
      </c>
      <c r="M127" s="44">
        <f t="shared" si="23"/>
        <v>2285.04</v>
      </c>
      <c r="N127" s="44">
        <f t="shared" si="23"/>
        <v>0</v>
      </c>
      <c r="O127" s="107">
        <f t="shared" si="23"/>
        <v>15</v>
      </c>
      <c r="P127" s="214">
        <f t="shared" si="23"/>
        <v>1428.1499999999999</v>
      </c>
      <c r="Q127" s="214">
        <f t="shared" si="23"/>
        <v>66.25</v>
      </c>
      <c r="R127" s="214">
        <f t="shared" si="23"/>
        <v>6307.662499999999</v>
      </c>
      <c r="S127" s="47"/>
      <c r="T127" s="10"/>
      <c r="U127" s="10"/>
    </row>
    <row r="128" spans="1:21" ht="36.75" customHeight="1">
      <c r="A128" s="209"/>
      <c r="B128" s="347" t="s">
        <v>82</v>
      </c>
      <c r="C128" s="348"/>
      <c r="D128" s="349"/>
      <c r="E128" s="5"/>
      <c r="F128" s="106">
        <v>0</v>
      </c>
      <c r="G128" s="105"/>
      <c r="H128" s="105"/>
      <c r="I128" s="106">
        <v>0</v>
      </c>
      <c r="J128" s="105"/>
      <c r="K128" s="105"/>
      <c r="L128" s="106">
        <v>0</v>
      </c>
      <c r="M128" s="105"/>
      <c r="N128" s="105"/>
      <c r="O128" s="106">
        <v>0</v>
      </c>
      <c r="P128" s="215"/>
      <c r="Q128" s="215">
        <v>0</v>
      </c>
      <c r="R128" s="215">
        <v>0</v>
      </c>
      <c r="S128" s="47"/>
      <c r="T128" s="10"/>
      <c r="U128" s="10"/>
    </row>
    <row r="129" spans="1:21" ht="36.75" customHeight="1">
      <c r="A129" s="209"/>
      <c r="B129" s="347" t="s">
        <v>83</v>
      </c>
      <c r="C129" s="348"/>
      <c r="D129" s="349"/>
      <c r="E129" s="5"/>
      <c r="F129" s="106">
        <v>6</v>
      </c>
      <c r="G129" s="105">
        <f>SUM(F129)*F132</f>
        <v>571.26</v>
      </c>
      <c r="H129" s="105"/>
      <c r="I129" s="106">
        <v>21.25</v>
      </c>
      <c r="J129" s="105">
        <f>SUM(I129)*F132</f>
        <v>2023.2124999999999</v>
      </c>
      <c r="K129" s="105"/>
      <c r="L129" s="106">
        <v>24</v>
      </c>
      <c r="M129" s="105">
        <f>SUM(L129)*G132</f>
        <v>2285.04</v>
      </c>
      <c r="N129" s="105"/>
      <c r="O129" s="106">
        <v>15</v>
      </c>
      <c r="P129" s="215">
        <f>SUM(O129)*G132</f>
        <v>1428.1499999999999</v>
      </c>
      <c r="Q129" s="215">
        <f>F129+I129+L129+O129</f>
        <v>66.25</v>
      </c>
      <c r="R129" s="215">
        <f>SUM(G129)+J129+M129+P129</f>
        <v>6307.662499999999</v>
      </c>
      <c r="S129" s="47"/>
      <c r="T129" s="10"/>
      <c r="U129" s="10"/>
    </row>
    <row r="130" spans="1:18" ht="31.5" customHeight="1">
      <c r="A130" s="28"/>
      <c r="B130" s="415" t="s">
        <v>19</v>
      </c>
      <c r="C130" s="416"/>
      <c r="D130" s="417"/>
      <c r="E130" s="11" t="e">
        <f>#REF!+#REF!+#REF!+E104+E105+E106+#REF!+E107+E108+E109+E110+E115+#REF!</f>
        <v>#REF!</v>
      </c>
      <c r="F130" s="107">
        <f>F103+F110+F115+F117+F123+F127</f>
        <v>1614.92</v>
      </c>
      <c r="G130" s="44">
        <f>G103+G110+G115+G117+G123+G127</f>
        <v>153756.5332</v>
      </c>
      <c r="H130" s="44" t="e">
        <f>#REF!+H103+H110+H115+H117+H123+H127</f>
        <v>#REF!</v>
      </c>
      <c r="I130" s="109">
        <f>I103+I110+I115+I117+I123+I127</f>
        <v>1575.79</v>
      </c>
      <c r="J130" s="44">
        <f>J103+J110+J115+J117+J123+J127</f>
        <v>150030.96589999995</v>
      </c>
      <c r="K130" s="44" t="e">
        <f>#REF!+K103+K110+K115+K117+K123+K127</f>
        <v>#REF!</v>
      </c>
      <c r="L130" s="107">
        <f>L103+L110+L115+L117+L123+L127</f>
        <v>1395.4999999999998</v>
      </c>
      <c r="M130" s="44">
        <f>M103+M110+M115+M117+M123+M127</f>
        <v>132865.555</v>
      </c>
      <c r="N130" s="44" t="e">
        <f>#REF!+N103+N110+N115+N117+N123+N127</f>
        <v>#REF!</v>
      </c>
      <c r="O130" s="107">
        <f>O103+O110+O115+O117+O123+O127</f>
        <v>2463.18</v>
      </c>
      <c r="P130" s="214">
        <f>P103+P110+P115+P117+P123+P127</f>
        <v>234519.36779999998</v>
      </c>
      <c r="Q130" s="214">
        <f>Q103+Q110+Q115+Q117+Q123+Q127</f>
        <v>7049.389999999999</v>
      </c>
      <c r="R130" s="214">
        <f>R103+R110+R115+R117+R123+R127</f>
        <v>671172.4219</v>
      </c>
    </row>
    <row r="131" spans="1:18" ht="26.25" customHeight="1">
      <c r="A131" s="28"/>
      <c r="B131" s="440" t="s">
        <v>17</v>
      </c>
      <c r="C131" s="440"/>
      <c r="D131" s="440"/>
      <c r="E131" s="372" t="s">
        <v>133</v>
      </c>
      <c r="F131" s="372"/>
      <c r="G131" s="372"/>
      <c r="H131" s="372"/>
      <c r="I131" s="372"/>
      <c r="J131" s="372"/>
      <c r="K131" s="372"/>
      <c r="L131" s="372"/>
      <c r="M131" s="372"/>
      <c r="N131" s="372"/>
      <c r="O131" s="372"/>
      <c r="P131" s="372"/>
      <c r="Q131" s="372"/>
      <c r="R131" s="372"/>
    </row>
    <row r="132" spans="1:22" ht="25.5" customHeight="1">
      <c r="A132" s="35"/>
      <c r="B132" s="35"/>
      <c r="C132" s="35"/>
      <c r="D132" s="32"/>
      <c r="E132" s="32"/>
      <c r="F132" s="3">
        <v>95.21</v>
      </c>
      <c r="G132" s="210">
        <v>95.21</v>
      </c>
      <c r="H132" s="210"/>
      <c r="I132" s="210"/>
      <c r="J132" s="221"/>
      <c r="K132" s="32"/>
      <c r="L132" s="32"/>
      <c r="M132" s="72"/>
      <c r="N132" s="32"/>
      <c r="O132" s="32"/>
      <c r="P132" s="72"/>
      <c r="Q132" s="32"/>
      <c r="R132" s="72"/>
      <c r="T132" s="9"/>
      <c r="U132" s="9"/>
      <c r="V132" s="9"/>
    </row>
    <row r="133" spans="1:22" ht="33" customHeight="1">
      <c r="A133" s="35"/>
      <c r="B133" s="35"/>
      <c r="C133" s="35"/>
      <c r="D133" s="32"/>
      <c r="E133" s="32"/>
      <c r="F133" s="263">
        <v>95.21</v>
      </c>
      <c r="G133" s="210">
        <v>95.21</v>
      </c>
      <c r="H133" s="210"/>
      <c r="I133" s="210"/>
      <c r="J133" s="167"/>
      <c r="K133" s="32"/>
      <c r="L133" s="32"/>
      <c r="M133" s="72"/>
      <c r="N133" s="32"/>
      <c r="O133" s="32"/>
      <c r="P133" s="75"/>
      <c r="Q133" s="34"/>
      <c r="R133" s="72"/>
      <c r="T133" s="9"/>
      <c r="U133" s="9"/>
      <c r="V133" s="9"/>
    </row>
    <row r="134" spans="1:18" ht="34.5" customHeight="1">
      <c r="A134" s="449" t="s">
        <v>126</v>
      </c>
      <c r="B134" s="449"/>
      <c r="C134" s="449"/>
      <c r="D134" s="449"/>
      <c r="E134" s="449"/>
      <c r="F134" s="449"/>
      <c r="G134" s="449"/>
      <c r="H134" s="449"/>
      <c r="I134" s="449"/>
      <c r="J134" s="449"/>
      <c r="K134" s="449"/>
      <c r="L134" s="449"/>
      <c r="M134" s="449"/>
      <c r="N134" s="449"/>
      <c r="O134" s="449"/>
      <c r="P134" s="449"/>
      <c r="Q134" s="449"/>
      <c r="R134" s="449"/>
    </row>
    <row r="135" spans="1:18" ht="25.5">
      <c r="A135" s="441" t="s">
        <v>15</v>
      </c>
      <c r="B135" s="442" t="s">
        <v>0</v>
      </c>
      <c r="C135" s="443"/>
      <c r="D135" s="444"/>
      <c r="E135" s="372" t="s">
        <v>1</v>
      </c>
      <c r="F135" s="372"/>
      <c r="G135" s="372"/>
      <c r="H135" s="372" t="s">
        <v>3</v>
      </c>
      <c r="I135" s="372"/>
      <c r="J135" s="372"/>
      <c r="K135" s="372" t="s">
        <v>4</v>
      </c>
      <c r="L135" s="372"/>
      <c r="M135" s="372"/>
      <c r="N135" s="372" t="s">
        <v>6</v>
      </c>
      <c r="O135" s="372"/>
      <c r="P135" s="372"/>
      <c r="Q135" s="372" t="s">
        <v>7</v>
      </c>
      <c r="R135" s="372"/>
    </row>
    <row r="136" spans="1:18" ht="25.5">
      <c r="A136" s="441"/>
      <c r="B136" s="445"/>
      <c r="C136" s="446"/>
      <c r="D136" s="447"/>
      <c r="E136" s="267" t="s">
        <v>10</v>
      </c>
      <c r="F136" s="267" t="s">
        <v>10</v>
      </c>
      <c r="G136" s="267" t="s">
        <v>5</v>
      </c>
      <c r="H136" s="267" t="s">
        <v>10</v>
      </c>
      <c r="I136" s="267" t="s">
        <v>10</v>
      </c>
      <c r="J136" s="267" t="s">
        <v>5</v>
      </c>
      <c r="K136" s="267" t="s">
        <v>10</v>
      </c>
      <c r="L136" s="267" t="s">
        <v>10</v>
      </c>
      <c r="M136" s="267" t="s">
        <v>5</v>
      </c>
      <c r="N136" s="267" t="s">
        <v>10</v>
      </c>
      <c r="O136" s="267" t="s">
        <v>10</v>
      </c>
      <c r="P136" s="267" t="s">
        <v>5</v>
      </c>
      <c r="Q136" s="267" t="s">
        <v>10</v>
      </c>
      <c r="R136" s="267" t="s">
        <v>5</v>
      </c>
    </row>
    <row r="137" spans="1:21" ht="36" customHeight="1">
      <c r="A137" s="161">
        <v>1</v>
      </c>
      <c r="B137" s="373" t="s">
        <v>41</v>
      </c>
      <c r="C137" s="374"/>
      <c r="D137" s="375"/>
      <c r="E137" s="5"/>
      <c r="F137" s="107">
        <f>F138+F139+F140+F141+F142+F143</f>
        <v>1750.4299999999998</v>
      </c>
      <c r="G137" s="214">
        <f>G138+G139+G140+G141+G143+G142</f>
        <v>117173.7842</v>
      </c>
      <c r="H137" s="44"/>
      <c r="I137" s="107">
        <f>I138+I139+I140+I141+I142+I143</f>
        <v>1837.24</v>
      </c>
      <c r="J137" s="214">
        <f>J138+J139+J140+J141+J142+J143</f>
        <v>122984.8456</v>
      </c>
      <c r="K137" s="44"/>
      <c r="L137" s="107">
        <f>L138+L139+L140+L141+L142+L143</f>
        <v>1442.72</v>
      </c>
      <c r="M137" s="214">
        <f>M138+M139+M140+M141+M142+M143</f>
        <v>96575.6768</v>
      </c>
      <c r="N137" s="44"/>
      <c r="O137" s="107">
        <f>O138+O139+O140+O141+O142+O143</f>
        <v>2696.37</v>
      </c>
      <c r="P137" s="214">
        <f>P138+P139+P140+P141+P142+P143</f>
        <v>180495.0078</v>
      </c>
      <c r="Q137" s="44">
        <f>F137+I137+L137+O137</f>
        <v>7726.76</v>
      </c>
      <c r="R137" s="44">
        <f>G137+J137+M137+P137</f>
        <v>517229.31440000003</v>
      </c>
      <c r="S137" s="47"/>
      <c r="T137" s="10"/>
      <c r="U137" s="10"/>
    </row>
    <row r="138" spans="1:21" ht="51.75" customHeight="1">
      <c r="A138" s="25"/>
      <c r="B138" s="376" t="s">
        <v>34</v>
      </c>
      <c r="C138" s="377"/>
      <c r="D138" s="378"/>
      <c r="E138" s="5">
        <v>2715</v>
      </c>
      <c r="F138" s="106">
        <v>535.81</v>
      </c>
      <c r="G138" s="215">
        <f>F138*F166</f>
        <v>35867.121399999996</v>
      </c>
      <c r="H138" s="105">
        <v>2715</v>
      </c>
      <c r="I138" s="106">
        <v>458.74</v>
      </c>
      <c r="J138" s="215">
        <f>I138*F166</f>
        <v>30708.0556</v>
      </c>
      <c r="K138" s="105">
        <v>2715</v>
      </c>
      <c r="L138" s="106">
        <v>440</v>
      </c>
      <c r="M138" s="215">
        <f>L138*G166</f>
        <v>29453.6</v>
      </c>
      <c r="N138" s="105">
        <v>2715</v>
      </c>
      <c r="O138" s="106">
        <v>527.43</v>
      </c>
      <c r="P138" s="215">
        <f>O138*G166</f>
        <v>35306.16419999999</v>
      </c>
      <c r="Q138" s="105">
        <f aca="true" t="shared" si="24" ref="Q138:R143">F138+I138+L138+O138</f>
        <v>1961.98</v>
      </c>
      <c r="R138" s="105">
        <f t="shared" si="24"/>
        <v>131334.9412</v>
      </c>
      <c r="S138" s="47" t="s">
        <v>77</v>
      </c>
      <c r="T138" s="10"/>
      <c r="U138" s="10"/>
    </row>
    <row r="139" spans="1:21" ht="51.75" customHeight="1">
      <c r="A139" s="25"/>
      <c r="B139" s="376" t="s">
        <v>35</v>
      </c>
      <c r="C139" s="377"/>
      <c r="D139" s="378"/>
      <c r="E139" s="5">
        <v>816</v>
      </c>
      <c r="F139" s="106">
        <v>137.62</v>
      </c>
      <c r="G139" s="215">
        <f>F139*F166</f>
        <v>9212.2828</v>
      </c>
      <c r="H139" s="105">
        <v>816</v>
      </c>
      <c r="I139" s="106">
        <v>227.5</v>
      </c>
      <c r="J139" s="215">
        <f>I139*F166</f>
        <v>15228.85</v>
      </c>
      <c r="K139" s="105">
        <v>816</v>
      </c>
      <c r="L139" s="106">
        <v>169.72</v>
      </c>
      <c r="M139" s="215">
        <f>L139*G166</f>
        <v>11361.0568</v>
      </c>
      <c r="N139" s="105">
        <v>816</v>
      </c>
      <c r="O139" s="106">
        <v>218.94</v>
      </c>
      <c r="P139" s="215">
        <f>O139*G166</f>
        <v>14655.8436</v>
      </c>
      <c r="Q139" s="105">
        <f t="shared" si="24"/>
        <v>753.78</v>
      </c>
      <c r="R139" s="105">
        <f t="shared" si="24"/>
        <v>50458.0332</v>
      </c>
      <c r="S139" s="47" t="s">
        <v>77</v>
      </c>
      <c r="T139" s="10"/>
      <c r="U139" s="10"/>
    </row>
    <row r="140" spans="1:21" ht="51" customHeight="1">
      <c r="A140" s="25"/>
      <c r="B140" s="376" t="s">
        <v>36</v>
      </c>
      <c r="C140" s="377"/>
      <c r="D140" s="378"/>
      <c r="E140" s="5">
        <v>910.2</v>
      </c>
      <c r="F140" s="106">
        <v>193</v>
      </c>
      <c r="G140" s="215">
        <f>F140*F167</f>
        <v>12919.42</v>
      </c>
      <c r="H140" s="105">
        <v>1072.5</v>
      </c>
      <c r="I140" s="106">
        <v>213</v>
      </c>
      <c r="J140" s="215">
        <f>I140*F167</f>
        <v>14258.22</v>
      </c>
      <c r="K140" s="105">
        <v>905.1</v>
      </c>
      <c r="L140" s="106">
        <v>214</v>
      </c>
      <c r="M140" s="215">
        <f>L140*G167</f>
        <v>14325.16</v>
      </c>
      <c r="N140" s="105">
        <v>1121.6</v>
      </c>
      <c r="O140" s="106">
        <v>350</v>
      </c>
      <c r="P140" s="215">
        <f>O140*G167</f>
        <v>23429</v>
      </c>
      <c r="Q140" s="105">
        <f t="shared" si="24"/>
        <v>970</v>
      </c>
      <c r="R140" s="105">
        <f t="shared" si="24"/>
        <v>64931.8</v>
      </c>
      <c r="S140" s="47" t="s">
        <v>77</v>
      </c>
      <c r="T140" s="10"/>
      <c r="U140" s="10"/>
    </row>
    <row r="141" spans="1:21" ht="36" customHeight="1">
      <c r="A141" s="25"/>
      <c r="B141" s="414" t="s">
        <v>37</v>
      </c>
      <c r="C141" s="414"/>
      <c r="D141" s="414"/>
      <c r="E141" s="5">
        <v>1845</v>
      </c>
      <c r="F141" s="106">
        <v>224</v>
      </c>
      <c r="G141" s="215">
        <f>F141*F167</f>
        <v>14994.56</v>
      </c>
      <c r="H141" s="105">
        <v>1803</v>
      </c>
      <c r="I141" s="106">
        <v>124</v>
      </c>
      <c r="J141" s="215">
        <f>I141*F167</f>
        <v>8300.56</v>
      </c>
      <c r="K141" s="105">
        <v>1803</v>
      </c>
      <c r="L141" s="106">
        <v>76</v>
      </c>
      <c r="M141" s="215">
        <f>L141*G167</f>
        <v>5087.44</v>
      </c>
      <c r="N141" s="105">
        <v>1813.3</v>
      </c>
      <c r="O141" s="106">
        <v>205</v>
      </c>
      <c r="P141" s="215">
        <f>O141*G167</f>
        <v>13722.699999999999</v>
      </c>
      <c r="Q141" s="105">
        <f t="shared" si="24"/>
        <v>629</v>
      </c>
      <c r="R141" s="105">
        <f t="shared" si="24"/>
        <v>42105.259999999995</v>
      </c>
      <c r="S141" s="47" t="s">
        <v>77</v>
      </c>
      <c r="T141" s="10"/>
      <c r="U141" s="10"/>
    </row>
    <row r="142" spans="1:21" ht="33" customHeight="1">
      <c r="A142" s="25"/>
      <c r="B142" s="414" t="s">
        <v>38</v>
      </c>
      <c r="C142" s="414"/>
      <c r="D142" s="414"/>
      <c r="E142" s="5">
        <v>74.5</v>
      </c>
      <c r="F142" s="106">
        <v>591</v>
      </c>
      <c r="G142" s="215">
        <f>F142*F166</f>
        <v>39561.54</v>
      </c>
      <c r="H142" s="105">
        <v>72.8</v>
      </c>
      <c r="I142" s="106">
        <v>757</v>
      </c>
      <c r="J142" s="215">
        <f>I142*F166</f>
        <v>50673.58</v>
      </c>
      <c r="K142" s="105">
        <v>72.9</v>
      </c>
      <c r="L142" s="106">
        <v>456</v>
      </c>
      <c r="M142" s="215">
        <f>L142*G166</f>
        <v>30524.64</v>
      </c>
      <c r="N142" s="105">
        <v>72.9</v>
      </c>
      <c r="O142" s="106">
        <v>1320</v>
      </c>
      <c r="P142" s="215">
        <f>O142*G166</f>
        <v>88360.8</v>
      </c>
      <c r="Q142" s="105">
        <f t="shared" si="24"/>
        <v>3124</v>
      </c>
      <c r="R142" s="105">
        <f t="shared" si="24"/>
        <v>209120.56</v>
      </c>
      <c r="S142" s="47" t="s">
        <v>77</v>
      </c>
      <c r="T142" s="10"/>
      <c r="U142" s="10"/>
    </row>
    <row r="143" spans="1:21" ht="55.5" customHeight="1">
      <c r="A143" s="25"/>
      <c r="B143" s="414" t="s">
        <v>39</v>
      </c>
      <c r="C143" s="414"/>
      <c r="D143" s="414"/>
      <c r="E143" s="5">
        <v>88.6</v>
      </c>
      <c r="F143" s="219">
        <v>69</v>
      </c>
      <c r="G143" s="215">
        <f>F143*F166</f>
        <v>4618.86</v>
      </c>
      <c r="H143" s="105">
        <v>88.5</v>
      </c>
      <c r="I143" s="222">
        <v>57</v>
      </c>
      <c r="J143" s="215">
        <f>I143*F166</f>
        <v>3815.58</v>
      </c>
      <c r="K143" s="105">
        <v>88.5</v>
      </c>
      <c r="L143" s="106">
        <v>87</v>
      </c>
      <c r="M143" s="215">
        <f>L143*G166</f>
        <v>5823.78</v>
      </c>
      <c r="N143" s="105">
        <v>88.5</v>
      </c>
      <c r="O143" s="222">
        <v>75</v>
      </c>
      <c r="P143" s="215">
        <f>O143*G166</f>
        <v>5020.5</v>
      </c>
      <c r="Q143" s="105">
        <f t="shared" si="24"/>
        <v>288</v>
      </c>
      <c r="R143" s="105">
        <f t="shared" si="24"/>
        <v>19278.719999999998</v>
      </c>
      <c r="S143" s="47" t="s">
        <v>77</v>
      </c>
      <c r="T143" s="10"/>
      <c r="U143" s="10"/>
    </row>
    <row r="144" spans="1:21" ht="51.75" customHeight="1">
      <c r="A144" s="161">
        <v>2</v>
      </c>
      <c r="B144" s="373" t="s">
        <v>42</v>
      </c>
      <c r="C144" s="374"/>
      <c r="D144" s="375"/>
      <c r="E144" s="5">
        <v>118.05</v>
      </c>
      <c r="F144" s="217">
        <f>SUM(F145:F148)</f>
        <v>79.91</v>
      </c>
      <c r="G144" s="214">
        <f aca="true" t="shared" si="25" ref="G144:R144">SUM(G145:G148)</f>
        <v>5349.175399999999</v>
      </c>
      <c r="H144" s="44">
        <f t="shared" si="25"/>
        <v>0</v>
      </c>
      <c r="I144" s="217">
        <f t="shared" si="25"/>
        <v>94.38</v>
      </c>
      <c r="J144" s="214">
        <f t="shared" si="25"/>
        <v>6317.7972</v>
      </c>
      <c r="K144" s="44">
        <f t="shared" si="25"/>
        <v>0</v>
      </c>
      <c r="L144" s="217">
        <f t="shared" si="25"/>
        <v>88.86</v>
      </c>
      <c r="M144" s="214">
        <f t="shared" si="25"/>
        <v>5948.2883999999995</v>
      </c>
      <c r="N144" s="44">
        <f t="shared" si="25"/>
        <v>0</v>
      </c>
      <c r="O144" s="217">
        <f t="shared" si="25"/>
        <v>71.17</v>
      </c>
      <c r="P144" s="214">
        <f t="shared" si="25"/>
        <v>4764.1198</v>
      </c>
      <c r="Q144" s="223">
        <f t="shared" si="25"/>
        <v>334.32</v>
      </c>
      <c r="R144" s="44">
        <f t="shared" si="25"/>
        <v>22379.3808</v>
      </c>
      <c r="S144" s="47"/>
      <c r="T144" s="10"/>
      <c r="U144" s="10"/>
    </row>
    <row r="145" spans="1:21" ht="42.75" customHeight="1">
      <c r="A145" s="161"/>
      <c r="B145" s="347" t="s">
        <v>92</v>
      </c>
      <c r="C145" s="388"/>
      <c r="D145" s="389"/>
      <c r="E145" s="5"/>
      <c r="F145" s="224">
        <v>59.14</v>
      </c>
      <c r="G145" s="215">
        <f>F145*F166</f>
        <v>3958.8316</v>
      </c>
      <c r="H145" s="44"/>
      <c r="I145" s="224">
        <v>58</v>
      </c>
      <c r="J145" s="215">
        <f>I145*F166</f>
        <v>3882.52</v>
      </c>
      <c r="K145" s="105"/>
      <c r="L145" s="224">
        <v>59.5</v>
      </c>
      <c r="M145" s="215">
        <f>L145*G166</f>
        <v>3982.93</v>
      </c>
      <c r="N145" s="105"/>
      <c r="O145" s="224">
        <v>47.2</v>
      </c>
      <c r="P145" s="215">
        <f>O145*G166</f>
        <v>3159.568</v>
      </c>
      <c r="Q145" s="155">
        <f aca="true" t="shared" si="26" ref="Q145:R148">F145+I145+L145+O145</f>
        <v>223.83999999999997</v>
      </c>
      <c r="R145" s="105">
        <f t="shared" si="26"/>
        <v>14983.849600000001</v>
      </c>
      <c r="S145" s="47"/>
      <c r="T145" s="10"/>
      <c r="U145" s="10"/>
    </row>
    <row r="146" spans="1:21" ht="39.75" customHeight="1">
      <c r="A146" s="161"/>
      <c r="B146" s="347" t="s">
        <v>93</v>
      </c>
      <c r="C146" s="388"/>
      <c r="D146" s="389"/>
      <c r="E146" s="5"/>
      <c r="F146" s="220">
        <v>5.5</v>
      </c>
      <c r="G146" s="215">
        <f>F146*F167</f>
        <v>368.16999999999996</v>
      </c>
      <c r="H146" s="44"/>
      <c r="I146" s="220">
        <v>8.1</v>
      </c>
      <c r="J146" s="215">
        <f>I146*F167</f>
        <v>542.2139999999999</v>
      </c>
      <c r="K146" s="105"/>
      <c r="L146" s="220">
        <v>8.65</v>
      </c>
      <c r="M146" s="215">
        <f>L146*G167</f>
        <v>579.031</v>
      </c>
      <c r="N146" s="105"/>
      <c r="O146" s="220">
        <v>7.74</v>
      </c>
      <c r="P146" s="215">
        <f>O146*G167</f>
        <v>518.1156</v>
      </c>
      <c r="Q146" s="105">
        <f t="shared" si="26"/>
        <v>29.990000000000002</v>
      </c>
      <c r="R146" s="105">
        <f t="shared" si="26"/>
        <v>2007.5306</v>
      </c>
      <c r="S146" s="47"/>
      <c r="T146" s="10"/>
      <c r="U146" s="10"/>
    </row>
    <row r="147" spans="1:21" ht="39.75" customHeight="1">
      <c r="A147" s="161"/>
      <c r="B147" s="347" t="s">
        <v>95</v>
      </c>
      <c r="C147" s="388"/>
      <c r="D147" s="389"/>
      <c r="E147" s="5"/>
      <c r="F147" s="220">
        <v>6.3</v>
      </c>
      <c r="G147" s="215">
        <f>F147*F166</f>
        <v>421.722</v>
      </c>
      <c r="H147" s="44"/>
      <c r="I147" s="220">
        <v>19.58</v>
      </c>
      <c r="J147" s="215">
        <f>I147*F166</f>
        <v>1310.6852</v>
      </c>
      <c r="K147" s="105"/>
      <c r="L147" s="220">
        <v>8.58</v>
      </c>
      <c r="M147" s="215">
        <f>L147*G166</f>
        <v>574.3452</v>
      </c>
      <c r="N147" s="105"/>
      <c r="O147" s="220">
        <v>6.99</v>
      </c>
      <c r="P147" s="215">
        <f>O147*G166</f>
        <v>467.9106</v>
      </c>
      <c r="Q147" s="105">
        <f t="shared" si="26"/>
        <v>41.45</v>
      </c>
      <c r="R147" s="105">
        <f t="shared" si="26"/>
        <v>2774.663</v>
      </c>
      <c r="S147" s="47"/>
      <c r="T147" s="10"/>
      <c r="U147" s="10"/>
    </row>
    <row r="148" spans="1:21" ht="33.75" customHeight="1">
      <c r="A148" s="161"/>
      <c r="B148" s="347" t="s">
        <v>94</v>
      </c>
      <c r="C148" s="388"/>
      <c r="D148" s="389"/>
      <c r="E148" s="5"/>
      <c r="F148" s="220">
        <v>8.97</v>
      </c>
      <c r="G148" s="215">
        <f>F148*F166</f>
        <v>600.4518</v>
      </c>
      <c r="H148" s="44"/>
      <c r="I148" s="220">
        <v>8.7</v>
      </c>
      <c r="J148" s="215">
        <f>I148*F166</f>
        <v>582.3779999999999</v>
      </c>
      <c r="K148" s="105"/>
      <c r="L148" s="220">
        <v>12.13</v>
      </c>
      <c r="M148" s="215">
        <f>L148*G166</f>
        <v>811.9822</v>
      </c>
      <c r="N148" s="105"/>
      <c r="O148" s="220">
        <v>9.24</v>
      </c>
      <c r="P148" s="215">
        <f>O148*G166</f>
        <v>618.5255999999999</v>
      </c>
      <c r="Q148" s="105">
        <f t="shared" si="26"/>
        <v>39.040000000000006</v>
      </c>
      <c r="R148" s="105">
        <f t="shared" si="26"/>
        <v>2613.3376</v>
      </c>
      <c r="S148" s="47"/>
      <c r="T148" s="10"/>
      <c r="U148" s="10"/>
    </row>
    <row r="149" spans="1:21" ht="33.75" customHeight="1">
      <c r="A149" s="161">
        <v>3</v>
      </c>
      <c r="B149" s="373" t="s">
        <v>43</v>
      </c>
      <c r="C149" s="374"/>
      <c r="D149" s="375"/>
      <c r="E149" s="5">
        <v>180</v>
      </c>
      <c r="F149" s="107">
        <f>F150</f>
        <v>14</v>
      </c>
      <c r="G149" s="214">
        <f>G150</f>
        <v>937.16</v>
      </c>
      <c r="H149" s="44"/>
      <c r="I149" s="107">
        <f>I150</f>
        <v>22</v>
      </c>
      <c r="J149" s="214">
        <f>J150</f>
        <v>1472.6799999999998</v>
      </c>
      <c r="K149" s="44"/>
      <c r="L149" s="107">
        <f>L150</f>
        <v>20</v>
      </c>
      <c r="M149" s="214">
        <f>M150</f>
        <v>1338.8</v>
      </c>
      <c r="N149" s="44"/>
      <c r="O149" s="107">
        <f>O150</f>
        <v>28</v>
      </c>
      <c r="P149" s="214">
        <f>P150</f>
        <v>1874.32</v>
      </c>
      <c r="Q149" s="44">
        <f>Q150</f>
        <v>84</v>
      </c>
      <c r="R149" s="44">
        <f>G149+J149+M149+P149</f>
        <v>5622.959999999999</v>
      </c>
      <c r="S149" s="47"/>
      <c r="T149" s="10"/>
      <c r="U149" s="10"/>
    </row>
    <row r="150" spans="1:21" ht="33.75" customHeight="1">
      <c r="A150" s="25"/>
      <c r="B150" s="376" t="s">
        <v>44</v>
      </c>
      <c r="C150" s="377"/>
      <c r="D150" s="378"/>
      <c r="E150" s="5"/>
      <c r="F150" s="106">
        <v>14</v>
      </c>
      <c r="G150" s="215">
        <f>F150*F166</f>
        <v>937.16</v>
      </c>
      <c r="H150" s="105"/>
      <c r="I150" s="106">
        <v>22</v>
      </c>
      <c r="J150" s="215">
        <f>I150*F166</f>
        <v>1472.6799999999998</v>
      </c>
      <c r="K150" s="105"/>
      <c r="L150" s="106">
        <v>20</v>
      </c>
      <c r="M150" s="215">
        <f>L150*G166</f>
        <v>1338.8</v>
      </c>
      <c r="N150" s="105"/>
      <c r="O150" s="106">
        <v>28</v>
      </c>
      <c r="P150" s="215">
        <f>O150*G166</f>
        <v>1874.32</v>
      </c>
      <c r="Q150" s="105">
        <f>F150+I150+L150+O150</f>
        <v>84</v>
      </c>
      <c r="R150" s="105">
        <f>G150+J150+M150+P150</f>
        <v>5622.959999999999</v>
      </c>
      <c r="S150" s="47"/>
      <c r="T150" s="10"/>
      <c r="U150" s="10"/>
    </row>
    <row r="151" spans="1:21" ht="53.25" customHeight="1">
      <c r="A151" s="161">
        <v>4</v>
      </c>
      <c r="B151" s="373" t="s">
        <v>47</v>
      </c>
      <c r="C151" s="374"/>
      <c r="D151" s="375"/>
      <c r="E151" s="5"/>
      <c r="F151" s="107">
        <f>F152+F153+F154+F155+F156</f>
        <v>125.78000000000002</v>
      </c>
      <c r="G151" s="107">
        <f aca="true" t="shared" si="27" ref="G151:R151">G152+G153+G154+G155+G156</f>
        <v>8419.7132</v>
      </c>
      <c r="H151" s="107">
        <f t="shared" si="27"/>
        <v>0</v>
      </c>
      <c r="I151" s="107">
        <f t="shared" si="27"/>
        <v>157.32</v>
      </c>
      <c r="J151" s="107">
        <f t="shared" si="27"/>
        <v>10531.0008</v>
      </c>
      <c r="K151" s="107">
        <f t="shared" si="27"/>
        <v>0</v>
      </c>
      <c r="L151" s="107">
        <f t="shared" si="27"/>
        <v>116.26</v>
      </c>
      <c r="M151" s="107">
        <f t="shared" si="27"/>
        <v>7782.444399999999</v>
      </c>
      <c r="N151" s="107">
        <f t="shared" si="27"/>
        <v>0</v>
      </c>
      <c r="O151" s="107">
        <f t="shared" si="27"/>
        <v>140.5</v>
      </c>
      <c r="P151" s="107">
        <f t="shared" si="27"/>
        <v>9405.07</v>
      </c>
      <c r="Q151" s="107">
        <f t="shared" si="27"/>
        <v>539.86</v>
      </c>
      <c r="R151" s="107">
        <f t="shared" si="27"/>
        <v>36138.2284</v>
      </c>
      <c r="S151" s="47"/>
      <c r="T151" s="10"/>
      <c r="U151" s="10"/>
    </row>
    <row r="152" spans="1:21" ht="33.75" customHeight="1">
      <c r="A152" s="161"/>
      <c r="B152" s="376" t="s">
        <v>97</v>
      </c>
      <c r="C152" s="377"/>
      <c r="D152" s="378"/>
      <c r="E152" s="5"/>
      <c r="F152" s="224">
        <v>19.6</v>
      </c>
      <c r="G152" s="215">
        <f>F152*F166</f>
        <v>1312.0240000000001</v>
      </c>
      <c r="H152" s="105"/>
      <c r="I152" s="224">
        <v>19.6</v>
      </c>
      <c r="J152" s="215">
        <f>I152*F166</f>
        <v>1312.0240000000001</v>
      </c>
      <c r="K152" s="105"/>
      <c r="L152" s="224">
        <v>21.7</v>
      </c>
      <c r="M152" s="215">
        <f>L152*G166</f>
        <v>1452.598</v>
      </c>
      <c r="N152" s="105"/>
      <c r="O152" s="224">
        <v>16.4</v>
      </c>
      <c r="P152" s="215">
        <f>O152*G166</f>
        <v>1097.8159999999998</v>
      </c>
      <c r="Q152" s="105">
        <f aca="true" t="shared" si="28" ref="Q152:R160">F152+I152+L152+O152</f>
        <v>77.30000000000001</v>
      </c>
      <c r="R152" s="105">
        <f>G152+J152+M152+P152</f>
        <v>5174.4619999999995</v>
      </c>
      <c r="S152" s="47"/>
      <c r="T152" s="10"/>
      <c r="U152" s="10"/>
    </row>
    <row r="153" spans="1:21" ht="33.75" customHeight="1">
      <c r="A153" s="161"/>
      <c r="B153" s="376" t="s">
        <v>112</v>
      </c>
      <c r="C153" s="377"/>
      <c r="D153" s="378"/>
      <c r="E153" s="5"/>
      <c r="F153" s="106">
        <v>42</v>
      </c>
      <c r="G153" s="215">
        <f>F153*F166</f>
        <v>2811.48</v>
      </c>
      <c r="H153" s="105"/>
      <c r="I153" s="106">
        <v>48</v>
      </c>
      <c r="J153" s="215">
        <f>I153*F166</f>
        <v>3213.12</v>
      </c>
      <c r="K153" s="105"/>
      <c r="L153" s="106">
        <v>47</v>
      </c>
      <c r="M153" s="215">
        <f>L153*G166</f>
        <v>3146.18</v>
      </c>
      <c r="N153" s="105"/>
      <c r="O153" s="106">
        <v>53</v>
      </c>
      <c r="P153" s="215">
        <f>O153*G166</f>
        <v>3547.8199999999997</v>
      </c>
      <c r="Q153" s="105">
        <f t="shared" si="28"/>
        <v>190</v>
      </c>
      <c r="R153" s="105">
        <f t="shared" si="28"/>
        <v>12718.6</v>
      </c>
      <c r="S153" s="47"/>
      <c r="T153" s="10"/>
      <c r="U153" s="10"/>
    </row>
    <row r="154" spans="1:21" ht="33.75" customHeight="1">
      <c r="A154" s="161"/>
      <c r="B154" s="376" t="s">
        <v>110</v>
      </c>
      <c r="C154" s="377"/>
      <c r="D154" s="378"/>
      <c r="E154" s="5"/>
      <c r="F154" s="106">
        <v>36.2</v>
      </c>
      <c r="G154" s="215">
        <f>F154*F166</f>
        <v>2423.228</v>
      </c>
      <c r="H154" s="105"/>
      <c r="I154" s="106">
        <v>51.5</v>
      </c>
      <c r="J154" s="215">
        <f>I154*F166</f>
        <v>3447.41</v>
      </c>
      <c r="K154" s="105"/>
      <c r="L154" s="106">
        <v>31.1</v>
      </c>
      <c r="M154" s="215">
        <f>L154*G166</f>
        <v>2081.834</v>
      </c>
      <c r="N154" s="105"/>
      <c r="O154" s="106">
        <v>36.5</v>
      </c>
      <c r="P154" s="215">
        <f>O154*G166</f>
        <v>2443.31</v>
      </c>
      <c r="Q154" s="105">
        <f t="shared" si="28"/>
        <v>155.3</v>
      </c>
      <c r="R154" s="105">
        <f>G154+J154+M154+P154</f>
        <v>10395.782</v>
      </c>
      <c r="S154" s="47" t="s">
        <v>77</v>
      </c>
      <c r="T154" s="10"/>
      <c r="U154" s="10"/>
    </row>
    <row r="155" spans="1:21" ht="33.75" customHeight="1">
      <c r="A155" s="161"/>
      <c r="B155" s="414" t="s">
        <v>103</v>
      </c>
      <c r="C155" s="414"/>
      <c r="D155" s="414"/>
      <c r="E155" s="5"/>
      <c r="F155" s="106">
        <v>24.5</v>
      </c>
      <c r="G155" s="215">
        <f>F155*F166</f>
        <v>1640.03</v>
      </c>
      <c r="H155" s="105"/>
      <c r="I155" s="106">
        <v>34.5</v>
      </c>
      <c r="J155" s="215">
        <f>I155*F166</f>
        <v>2309.43</v>
      </c>
      <c r="K155" s="105"/>
      <c r="L155" s="106">
        <v>12</v>
      </c>
      <c r="M155" s="215">
        <f>L155*G166</f>
        <v>803.28</v>
      </c>
      <c r="N155" s="105"/>
      <c r="O155" s="106">
        <v>27</v>
      </c>
      <c r="P155" s="215">
        <f>O155*G166</f>
        <v>1807.3799999999999</v>
      </c>
      <c r="Q155" s="105">
        <f t="shared" si="28"/>
        <v>98</v>
      </c>
      <c r="R155" s="105">
        <f t="shared" si="28"/>
        <v>6560.12</v>
      </c>
      <c r="S155" s="47" t="s">
        <v>77</v>
      </c>
      <c r="T155" s="10"/>
      <c r="U155" s="10"/>
    </row>
    <row r="156" spans="1:21" ht="33.75" customHeight="1">
      <c r="A156" s="161"/>
      <c r="B156" s="347" t="s">
        <v>99</v>
      </c>
      <c r="C156" s="348"/>
      <c r="D156" s="349"/>
      <c r="E156" s="5"/>
      <c r="F156" s="106">
        <v>3.48</v>
      </c>
      <c r="G156" s="215">
        <f>F156*F167</f>
        <v>232.9512</v>
      </c>
      <c r="H156" s="105"/>
      <c r="I156" s="106">
        <v>3.72</v>
      </c>
      <c r="J156" s="215">
        <f>I156*F166</f>
        <v>249.01680000000002</v>
      </c>
      <c r="K156" s="105"/>
      <c r="L156" s="106">
        <v>4.46</v>
      </c>
      <c r="M156" s="215">
        <f>L156*G166</f>
        <v>298.5524</v>
      </c>
      <c r="N156" s="105"/>
      <c r="O156" s="106">
        <v>7.6</v>
      </c>
      <c r="P156" s="215">
        <f>O156*G166</f>
        <v>508.74399999999997</v>
      </c>
      <c r="Q156" s="105">
        <f t="shared" si="28"/>
        <v>19.259999999999998</v>
      </c>
      <c r="R156" s="105">
        <f>G156+J156+M156+P156</f>
        <v>1289.2644</v>
      </c>
      <c r="S156" s="47"/>
      <c r="T156" s="10"/>
      <c r="U156" s="10"/>
    </row>
    <row r="157" spans="1:21" ht="33.75" customHeight="1">
      <c r="A157" s="161">
        <v>5</v>
      </c>
      <c r="B157" s="373" t="s">
        <v>53</v>
      </c>
      <c r="C157" s="374"/>
      <c r="D157" s="375"/>
      <c r="E157" s="5"/>
      <c r="F157" s="107">
        <f>F158+F159+F160</f>
        <v>777.5</v>
      </c>
      <c r="G157" s="214">
        <f>G158+G159+G160</f>
        <v>52045.850000000006</v>
      </c>
      <c r="H157" s="44"/>
      <c r="I157" s="107">
        <f>I158+I159+I160</f>
        <v>472.1</v>
      </c>
      <c r="J157" s="214">
        <f>J158+J159+J160</f>
        <v>31602.374000000003</v>
      </c>
      <c r="K157" s="44"/>
      <c r="L157" s="107">
        <f>L158+L159+L160</f>
        <v>243.5</v>
      </c>
      <c r="M157" s="214">
        <f>M158+M159+M160</f>
        <v>16299.89</v>
      </c>
      <c r="N157" s="44"/>
      <c r="O157" s="107">
        <f>O158+O159+O160</f>
        <v>885.5</v>
      </c>
      <c r="P157" s="214">
        <f>P158+P159+P160</f>
        <v>59275.369999999995</v>
      </c>
      <c r="Q157" s="44">
        <f t="shared" si="28"/>
        <v>2378.6</v>
      </c>
      <c r="R157" s="44">
        <f>G157+J157+M157+P157</f>
        <v>159223.484</v>
      </c>
      <c r="S157" s="47"/>
      <c r="T157" s="10"/>
      <c r="U157" s="10"/>
    </row>
    <row r="158" spans="1:21" ht="38.25" customHeight="1">
      <c r="A158" s="25"/>
      <c r="B158" s="411" t="s">
        <v>104</v>
      </c>
      <c r="C158" s="412"/>
      <c r="D158" s="413"/>
      <c r="E158" s="5"/>
      <c r="F158" s="106">
        <v>81.5</v>
      </c>
      <c r="G158" s="215">
        <f>F158*F166</f>
        <v>5455.61</v>
      </c>
      <c r="H158" s="105"/>
      <c r="I158" s="106">
        <v>59.1</v>
      </c>
      <c r="J158" s="215">
        <f>I158*F166</f>
        <v>3956.154</v>
      </c>
      <c r="K158" s="105"/>
      <c r="L158" s="106">
        <v>28</v>
      </c>
      <c r="M158" s="215">
        <f>L158*G166</f>
        <v>1874.32</v>
      </c>
      <c r="N158" s="105"/>
      <c r="O158" s="106">
        <v>82</v>
      </c>
      <c r="P158" s="215">
        <f>O158*G166</f>
        <v>5489.08</v>
      </c>
      <c r="Q158" s="105">
        <f t="shared" si="28"/>
        <v>250.6</v>
      </c>
      <c r="R158" s="105">
        <f t="shared" si="28"/>
        <v>16775.163999999997</v>
      </c>
      <c r="S158" s="47" t="s">
        <v>77</v>
      </c>
      <c r="T158" s="10"/>
      <c r="U158" s="10"/>
    </row>
    <row r="159" spans="1:21" ht="36.75" customHeight="1">
      <c r="A159" s="25"/>
      <c r="B159" s="376" t="s">
        <v>55</v>
      </c>
      <c r="C159" s="377"/>
      <c r="D159" s="378"/>
      <c r="E159" s="5"/>
      <c r="F159" s="106">
        <v>316</v>
      </c>
      <c r="G159" s="215">
        <f>F159*F166</f>
        <v>21153.04</v>
      </c>
      <c r="H159" s="105"/>
      <c r="I159" s="106">
        <v>133</v>
      </c>
      <c r="J159" s="215">
        <f>I159*F166</f>
        <v>8903.02</v>
      </c>
      <c r="K159" s="105"/>
      <c r="L159" s="220">
        <v>45.5</v>
      </c>
      <c r="M159" s="215">
        <f>L159*G166</f>
        <v>3045.77</v>
      </c>
      <c r="N159" s="105"/>
      <c r="O159" s="220">
        <v>181.5</v>
      </c>
      <c r="P159" s="215">
        <f>O159*G166</f>
        <v>12149.609999999999</v>
      </c>
      <c r="Q159" s="105">
        <f t="shared" si="28"/>
        <v>676</v>
      </c>
      <c r="R159" s="105">
        <f t="shared" si="28"/>
        <v>45251.44</v>
      </c>
      <c r="S159" s="47" t="s">
        <v>77</v>
      </c>
      <c r="T159" s="10"/>
      <c r="U159" s="10"/>
    </row>
    <row r="160" spans="1:21" ht="33.75" customHeight="1">
      <c r="A160" s="25"/>
      <c r="B160" s="376" t="s">
        <v>80</v>
      </c>
      <c r="C160" s="377"/>
      <c r="D160" s="378"/>
      <c r="E160" s="5"/>
      <c r="F160" s="106">
        <v>380</v>
      </c>
      <c r="G160" s="215">
        <f>SUM(F160)*F166</f>
        <v>25437.2</v>
      </c>
      <c r="H160" s="105"/>
      <c r="I160" s="106">
        <v>280</v>
      </c>
      <c r="J160" s="215">
        <f>SUM(I160)*F166</f>
        <v>18743.2</v>
      </c>
      <c r="K160" s="105"/>
      <c r="L160" s="220">
        <v>170</v>
      </c>
      <c r="M160" s="215">
        <f>SUM(L160)*G166</f>
        <v>11379.8</v>
      </c>
      <c r="N160" s="105"/>
      <c r="O160" s="220">
        <v>622</v>
      </c>
      <c r="P160" s="215">
        <f>SUM(O160)*G166</f>
        <v>41636.68</v>
      </c>
      <c r="Q160" s="105">
        <f t="shared" si="28"/>
        <v>1452</v>
      </c>
      <c r="R160" s="105">
        <f t="shared" si="28"/>
        <v>97196.88</v>
      </c>
      <c r="S160" s="47"/>
      <c r="T160" s="10"/>
      <c r="U160" s="10"/>
    </row>
    <row r="161" spans="1:21" ht="33.75" customHeight="1">
      <c r="A161" s="209">
        <v>6</v>
      </c>
      <c r="B161" s="373" t="s">
        <v>81</v>
      </c>
      <c r="C161" s="374"/>
      <c r="D161" s="375"/>
      <c r="E161" s="5"/>
      <c r="F161" s="107">
        <f>SUM(F162:F163)</f>
        <v>7.83</v>
      </c>
      <c r="G161" s="214">
        <f aca="true" t="shared" si="29" ref="G161:R161">SUM(G162:G163)</f>
        <v>524.1401999999999</v>
      </c>
      <c r="H161" s="44">
        <f t="shared" si="29"/>
        <v>0</v>
      </c>
      <c r="I161" s="107">
        <f t="shared" si="29"/>
        <v>23.25</v>
      </c>
      <c r="J161" s="214">
        <f t="shared" si="29"/>
        <v>1556.355</v>
      </c>
      <c r="K161" s="44">
        <f t="shared" si="29"/>
        <v>0</v>
      </c>
      <c r="L161" s="217">
        <f t="shared" si="29"/>
        <v>24.38</v>
      </c>
      <c r="M161" s="214">
        <f t="shared" si="29"/>
        <v>1631.9972</v>
      </c>
      <c r="N161" s="44">
        <f t="shared" si="29"/>
        <v>0</v>
      </c>
      <c r="O161" s="217">
        <f t="shared" si="29"/>
        <v>19.599999999999998</v>
      </c>
      <c r="P161" s="214">
        <f t="shared" si="29"/>
        <v>1312.024</v>
      </c>
      <c r="Q161" s="44">
        <f t="shared" si="29"/>
        <v>75.06</v>
      </c>
      <c r="R161" s="44">
        <f t="shared" si="29"/>
        <v>5024.5163999999995</v>
      </c>
      <c r="S161" s="47"/>
      <c r="T161" s="10"/>
      <c r="U161" s="10"/>
    </row>
    <row r="162" spans="1:21" ht="33.75" customHeight="1">
      <c r="A162" s="209"/>
      <c r="B162" s="347" t="s">
        <v>82</v>
      </c>
      <c r="C162" s="348"/>
      <c r="D162" s="349"/>
      <c r="E162" s="5"/>
      <c r="F162" s="106">
        <v>0.83</v>
      </c>
      <c r="G162" s="215">
        <f>SUM(F162)*F166</f>
        <v>55.560199999999995</v>
      </c>
      <c r="H162" s="105"/>
      <c r="I162" s="106">
        <v>0.87</v>
      </c>
      <c r="J162" s="215">
        <f>SUM(I162)*F166</f>
        <v>58.2378</v>
      </c>
      <c r="K162" s="105"/>
      <c r="L162" s="106">
        <v>0.31</v>
      </c>
      <c r="M162" s="215">
        <f>SUM(L162)*G166</f>
        <v>20.7514</v>
      </c>
      <c r="N162" s="105"/>
      <c r="O162" s="106">
        <v>1.9</v>
      </c>
      <c r="P162" s="215">
        <f>SUM(O162)*G166</f>
        <v>127.18599999999999</v>
      </c>
      <c r="Q162" s="105">
        <f>F162+I162+L162+O162</f>
        <v>3.9099999999999997</v>
      </c>
      <c r="R162" s="105">
        <f>SUM(G162)+J162+M162+P162</f>
        <v>261.73539999999997</v>
      </c>
      <c r="S162" s="47"/>
      <c r="T162" s="10"/>
      <c r="U162" s="10"/>
    </row>
    <row r="163" spans="1:21" ht="33.75" customHeight="1">
      <c r="A163" s="209"/>
      <c r="B163" s="347" t="s">
        <v>83</v>
      </c>
      <c r="C163" s="348"/>
      <c r="D163" s="349"/>
      <c r="E163" s="5"/>
      <c r="F163" s="106">
        <v>7</v>
      </c>
      <c r="G163" s="215">
        <f>SUM(F163)*F166</f>
        <v>468.58</v>
      </c>
      <c r="H163" s="105"/>
      <c r="I163" s="106">
        <v>22.38</v>
      </c>
      <c r="J163" s="215">
        <f>SUM(I163)*F166</f>
        <v>1498.1172</v>
      </c>
      <c r="K163" s="105"/>
      <c r="L163" s="220">
        <v>24.07</v>
      </c>
      <c r="M163" s="215">
        <f>SUM(L163)*G166</f>
        <v>1611.2458</v>
      </c>
      <c r="N163" s="105"/>
      <c r="O163" s="220">
        <v>17.7</v>
      </c>
      <c r="P163" s="215">
        <f>SUM(O163)*G166</f>
        <v>1184.838</v>
      </c>
      <c r="Q163" s="105">
        <f>F163+I163+L163+O163</f>
        <v>71.15</v>
      </c>
      <c r="R163" s="105">
        <f>SUM(G163)+J163+M163+P163</f>
        <v>4762.781</v>
      </c>
      <c r="S163" s="47"/>
      <c r="T163" s="10"/>
      <c r="U163" s="10"/>
    </row>
    <row r="164" spans="1:19" ht="35.25">
      <c r="A164" s="225"/>
      <c r="B164" s="421" t="s">
        <v>19</v>
      </c>
      <c r="C164" s="421"/>
      <c r="D164" s="421"/>
      <c r="E164" s="11">
        <f>SUM(E137:E149)</f>
        <v>6747.35</v>
      </c>
      <c r="F164" s="107">
        <f>F137+F144+F149+F151+F157+F161</f>
        <v>2755.45</v>
      </c>
      <c r="G164" s="214">
        <f>SUM(G137+G144+G149+G151+G157+G161)</f>
        <v>184449.823</v>
      </c>
      <c r="H164" s="44" t="e">
        <f>#REF!+H137+H144+H149+H151+H157+H161</f>
        <v>#REF!</v>
      </c>
      <c r="I164" s="107">
        <f>I137+I144+I149+I151+I157+I161</f>
        <v>2606.29</v>
      </c>
      <c r="J164" s="214">
        <f>J137+J144+J149+J151+J157+J161</f>
        <v>174465.05260000002</v>
      </c>
      <c r="K164" s="44" t="e">
        <f>#REF!+K137+K144+K149+K151+K157+K161</f>
        <v>#REF!</v>
      </c>
      <c r="L164" s="107">
        <f>L137+L144+L149+L151+L157+L161</f>
        <v>1935.72</v>
      </c>
      <c r="M164" s="214">
        <f>M137+M144+M149+M151+M157+M161</f>
        <v>129577.0968</v>
      </c>
      <c r="N164" s="44" t="e">
        <f>#REF!+N137+N144+N149+N151+N157+N161</f>
        <v>#REF!</v>
      </c>
      <c r="O164" s="107">
        <f>O137+O144+O149+O151+O157+O161</f>
        <v>3841.14</v>
      </c>
      <c r="P164" s="214">
        <f>P137+P144+P149+P151+P157+P161</f>
        <v>257125.91160000002</v>
      </c>
      <c r="Q164" s="44">
        <f>Q137+Q144+Q149+Q151+Q157+Q161</f>
        <v>11138.6</v>
      </c>
      <c r="R164" s="44">
        <f>R137+R144+R149+R151+R157+R161</f>
        <v>745617.884</v>
      </c>
      <c r="S164" s="47"/>
    </row>
    <row r="165" spans="1:18" ht="51.75" customHeight="1">
      <c r="A165" s="28"/>
      <c r="B165" s="418" t="s">
        <v>17</v>
      </c>
      <c r="C165" s="419"/>
      <c r="D165" s="420"/>
      <c r="E165" s="437" t="s">
        <v>134</v>
      </c>
      <c r="F165" s="438"/>
      <c r="G165" s="438"/>
      <c r="H165" s="438"/>
      <c r="I165" s="438"/>
      <c r="J165" s="438"/>
      <c r="K165" s="438"/>
      <c r="L165" s="438"/>
      <c r="M165" s="438"/>
      <c r="N165" s="438"/>
      <c r="O165" s="438"/>
      <c r="P165" s="438"/>
      <c r="Q165" s="438"/>
      <c r="R165" s="439"/>
    </row>
    <row r="166" spans="1:18" ht="26.25">
      <c r="A166" s="4"/>
      <c r="B166" s="4"/>
      <c r="C166" s="4"/>
      <c r="D166" s="4"/>
      <c r="E166" s="4"/>
      <c r="F166" s="263">
        <v>66.94</v>
      </c>
      <c r="G166" s="210">
        <v>66.94</v>
      </c>
      <c r="H166" s="210"/>
      <c r="I166" s="210"/>
      <c r="J166" s="226"/>
      <c r="K166" s="4"/>
      <c r="L166" s="4"/>
      <c r="M166" s="4"/>
      <c r="N166" s="4"/>
      <c r="O166" s="4"/>
      <c r="P166" s="4"/>
      <c r="Q166" s="4"/>
      <c r="R166" s="4"/>
    </row>
    <row r="167" spans="1:18" ht="26.25">
      <c r="A167" s="4"/>
      <c r="B167" s="4"/>
      <c r="C167" s="4"/>
      <c r="D167" s="4"/>
      <c r="E167" s="4"/>
      <c r="F167" s="263">
        <v>66.94</v>
      </c>
      <c r="G167" s="210">
        <v>66.94</v>
      </c>
      <c r="H167" s="210"/>
      <c r="I167" s="210"/>
      <c r="J167" s="226"/>
      <c r="K167" s="4"/>
      <c r="L167" s="4"/>
      <c r="M167" s="4"/>
      <c r="N167" s="4"/>
      <c r="O167" s="4"/>
      <c r="P167" s="4"/>
      <c r="Q167" s="4"/>
      <c r="R167" s="4"/>
    </row>
    <row r="168" spans="1:18" s="37" customFormat="1" ht="25.5" customHeight="1">
      <c r="A168" s="352" t="s">
        <v>127</v>
      </c>
      <c r="B168" s="352"/>
      <c r="C168" s="352"/>
      <c r="D168" s="352"/>
      <c r="E168" s="352"/>
      <c r="F168" s="352"/>
      <c r="G168" s="352"/>
      <c r="H168" s="352"/>
      <c r="I168" s="352"/>
      <c r="J168" s="352"/>
      <c r="K168" s="352"/>
      <c r="L168" s="352"/>
      <c r="M168" s="352"/>
      <c r="N168" s="352"/>
      <c r="O168" s="352"/>
      <c r="P168" s="352"/>
      <c r="Q168" s="352"/>
      <c r="R168" s="352"/>
    </row>
    <row r="169" spans="1:18" s="37" customFormat="1" ht="25.5" customHeight="1">
      <c r="A169" s="353" t="s">
        <v>15</v>
      </c>
      <c r="B169" s="355" t="s">
        <v>0</v>
      </c>
      <c r="C169" s="356"/>
      <c r="D169" s="357"/>
      <c r="E169" s="361" t="s">
        <v>1</v>
      </c>
      <c r="F169" s="362"/>
      <c r="G169" s="363"/>
      <c r="H169" s="361" t="s">
        <v>3</v>
      </c>
      <c r="I169" s="362"/>
      <c r="J169" s="363"/>
      <c r="K169" s="361" t="s">
        <v>4</v>
      </c>
      <c r="L169" s="362"/>
      <c r="M169" s="363"/>
      <c r="N169" s="361" t="s">
        <v>6</v>
      </c>
      <c r="O169" s="362"/>
      <c r="P169" s="363"/>
      <c r="Q169" s="361" t="s">
        <v>7</v>
      </c>
      <c r="R169" s="363"/>
    </row>
    <row r="170" spans="1:18" s="37" customFormat="1" ht="51">
      <c r="A170" s="354"/>
      <c r="B170" s="358"/>
      <c r="C170" s="359"/>
      <c r="D170" s="360"/>
      <c r="E170" s="227"/>
      <c r="F170" s="227" t="s">
        <v>96</v>
      </c>
      <c r="G170" s="227" t="s">
        <v>5</v>
      </c>
      <c r="H170" s="227"/>
      <c r="I170" s="228" t="s">
        <v>96</v>
      </c>
      <c r="J170" s="227" t="s">
        <v>5</v>
      </c>
      <c r="K170" s="227"/>
      <c r="L170" s="227" t="s">
        <v>96</v>
      </c>
      <c r="M170" s="227" t="s">
        <v>5</v>
      </c>
      <c r="N170" s="227" t="s">
        <v>2</v>
      </c>
      <c r="O170" s="227" t="s">
        <v>96</v>
      </c>
      <c r="P170" s="227" t="s">
        <v>5</v>
      </c>
      <c r="Q170" s="227" t="s">
        <v>96</v>
      </c>
      <c r="R170" s="227" t="s">
        <v>5</v>
      </c>
    </row>
    <row r="171" spans="1:18" s="37" customFormat="1" ht="25.5" customHeight="1">
      <c r="A171" s="229">
        <v>1</v>
      </c>
      <c r="B171" s="333" t="s">
        <v>41</v>
      </c>
      <c r="C171" s="334"/>
      <c r="D171" s="335"/>
      <c r="E171" s="22"/>
      <c r="F171" s="230">
        <f>F172+F173+F174+F175+F176+F177</f>
        <v>150.2</v>
      </c>
      <c r="G171" s="23">
        <f aca="true" t="shared" si="30" ref="G171:M171">G172+G173+G174+G175+G176+G177</f>
        <v>64357.695999999996</v>
      </c>
      <c r="H171" s="23">
        <f t="shared" si="30"/>
        <v>1508.1</v>
      </c>
      <c r="I171" s="231">
        <f t="shared" si="30"/>
        <v>147.2</v>
      </c>
      <c r="J171" s="23">
        <f>J172+J173+J174+J175+J176+J177</f>
        <v>63072.255999999994</v>
      </c>
      <c r="K171" s="23">
        <f>K172+K173+K174+K175+K176+K177</f>
        <v>453.7</v>
      </c>
      <c r="L171" s="231">
        <f>L172+L173+L174+L175+L176+L177</f>
        <v>153.7</v>
      </c>
      <c r="M171" s="23">
        <f t="shared" si="30"/>
        <v>65857.376</v>
      </c>
      <c r="N171" s="23">
        <f>N172+N173+N174+N175+N176+N177</f>
        <v>3033.1</v>
      </c>
      <c r="O171" s="231">
        <f>O172+O173+O174+O175+O176+O177</f>
        <v>171.7</v>
      </c>
      <c r="P171" s="232">
        <f>P172+P173+P174+P175+P176+P177</f>
        <v>73570.016</v>
      </c>
      <c r="Q171" s="23">
        <f>Q172+Q173+Q174+Q175+Q176+Q177</f>
        <v>622.8</v>
      </c>
      <c r="R171" s="23">
        <f>R172+R173+R174+R175+R176+R177</f>
        <v>266857.34400000004</v>
      </c>
    </row>
    <row r="172" spans="1:18" s="37" customFormat="1" ht="54" customHeight="1">
      <c r="A172" s="229"/>
      <c r="B172" s="330" t="s">
        <v>34</v>
      </c>
      <c r="C172" s="331"/>
      <c r="D172" s="332"/>
      <c r="E172" s="22">
        <v>968.6</v>
      </c>
      <c r="F172" s="233">
        <v>24</v>
      </c>
      <c r="G172" s="234">
        <f>F172*F200</f>
        <v>10283.52</v>
      </c>
      <c r="H172" s="24">
        <v>347.1</v>
      </c>
      <c r="I172" s="235">
        <v>25.5</v>
      </c>
      <c r="J172" s="234">
        <f>I172*F200</f>
        <v>10926.24</v>
      </c>
      <c r="K172" s="24">
        <v>138.9</v>
      </c>
      <c r="L172" s="235">
        <v>24</v>
      </c>
      <c r="M172" s="234">
        <f>L172*G200</f>
        <v>10283.52</v>
      </c>
      <c r="N172" s="24">
        <v>879.1</v>
      </c>
      <c r="O172" s="235">
        <v>38.5</v>
      </c>
      <c r="P172" s="234">
        <f>O172*G200</f>
        <v>16496.48</v>
      </c>
      <c r="Q172" s="24">
        <f aca="true" t="shared" si="31" ref="Q172:R177">F172+I172+L172+O172</f>
        <v>112</v>
      </c>
      <c r="R172" s="24">
        <f>G172+J172+M172+P172</f>
        <v>47989.76</v>
      </c>
    </row>
    <row r="173" spans="1:18" s="37" customFormat="1" ht="46.5" customHeight="1">
      <c r="A173" s="229"/>
      <c r="B173" s="330" t="s">
        <v>35</v>
      </c>
      <c r="C173" s="331"/>
      <c r="D173" s="332"/>
      <c r="E173" s="22">
        <v>275.5</v>
      </c>
      <c r="F173" s="233">
        <v>18</v>
      </c>
      <c r="G173" s="236">
        <f>F173*F200</f>
        <v>7712.64</v>
      </c>
      <c r="H173" s="24">
        <v>101.3</v>
      </c>
      <c r="I173" s="235">
        <v>15.5</v>
      </c>
      <c r="J173" s="234">
        <f>I173*F200</f>
        <v>6641.4400000000005</v>
      </c>
      <c r="K173" s="24">
        <v>40.3</v>
      </c>
      <c r="L173" s="235">
        <v>17.5</v>
      </c>
      <c r="M173" s="234">
        <f>L173*G200</f>
        <v>7498.400000000001</v>
      </c>
      <c r="N173" s="24">
        <v>245.5</v>
      </c>
      <c r="O173" s="235">
        <v>16</v>
      </c>
      <c r="P173" s="234">
        <f>O173*G200</f>
        <v>6855.68</v>
      </c>
      <c r="Q173" s="24">
        <f t="shared" si="31"/>
        <v>67</v>
      </c>
      <c r="R173" s="24">
        <f>G173+J173+M173+P173</f>
        <v>28708.160000000003</v>
      </c>
    </row>
    <row r="174" spans="1:18" s="37" customFormat="1" ht="27" customHeight="1">
      <c r="A174" s="229"/>
      <c r="B174" s="330" t="s">
        <v>36</v>
      </c>
      <c r="C174" s="331"/>
      <c r="D174" s="332"/>
      <c r="E174" s="22">
        <v>1020.1</v>
      </c>
      <c r="F174" s="233">
        <v>20</v>
      </c>
      <c r="G174" s="234">
        <f>F174*F200</f>
        <v>8569.6</v>
      </c>
      <c r="H174" s="24">
        <v>343</v>
      </c>
      <c r="I174" s="235">
        <v>24</v>
      </c>
      <c r="J174" s="234">
        <f>I174*F200</f>
        <v>10283.52</v>
      </c>
      <c r="K174" s="24">
        <v>122.2</v>
      </c>
      <c r="L174" s="235">
        <v>24</v>
      </c>
      <c r="M174" s="234">
        <f>L174*G200</f>
        <v>10283.52</v>
      </c>
      <c r="N174" s="24">
        <v>920.9</v>
      </c>
      <c r="O174" s="235">
        <v>22</v>
      </c>
      <c r="P174" s="234">
        <f>O174*G200</f>
        <v>9426.560000000001</v>
      </c>
      <c r="Q174" s="24">
        <f t="shared" si="31"/>
        <v>90</v>
      </c>
      <c r="R174" s="24">
        <f>G174+J174+M174+P174</f>
        <v>38563.200000000004</v>
      </c>
    </row>
    <row r="175" spans="1:18" s="37" customFormat="1" ht="25.5" customHeight="1">
      <c r="A175" s="237"/>
      <c r="B175" s="330" t="s">
        <v>37</v>
      </c>
      <c r="C175" s="331"/>
      <c r="D175" s="332"/>
      <c r="E175" s="238">
        <v>186.3</v>
      </c>
      <c r="F175" s="233">
        <v>18</v>
      </c>
      <c r="G175" s="234">
        <f>F175*F200</f>
        <v>7712.64</v>
      </c>
      <c r="H175" s="24">
        <v>55.3</v>
      </c>
      <c r="I175" s="235">
        <v>12</v>
      </c>
      <c r="J175" s="234">
        <f>I175*F200</f>
        <v>5141.76</v>
      </c>
      <c r="K175" s="24">
        <v>2.8</v>
      </c>
      <c r="L175" s="235">
        <v>18</v>
      </c>
      <c r="M175" s="234">
        <f>L175*G200</f>
        <v>7712.64</v>
      </c>
      <c r="N175" s="24">
        <v>158.5</v>
      </c>
      <c r="O175" s="235">
        <v>25</v>
      </c>
      <c r="P175" s="234">
        <f>O175*G200</f>
        <v>10712</v>
      </c>
      <c r="Q175" s="24">
        <f t="shared" si="31"/>
        <v>73</v>
      </c>
      <c r="R175" s="24">
        <f>G175+J175+M175+P175</f>
        <v>31279.04</v>
      </c>
    </row>
    <row r="176" spans="1:18" s="37" customFormat="1" ht="25.5" customHeight="1">
      <c r="A176" s="237"/>
      <c r="B176" s="330" t="s">
        <v>38</v>
      </c>
      <c r="C176" s="331"/>
      <c r="D176" s="332"/>
      <c r="E176" s="238">
        <v>619</v>
      </c>
      <c r="F176" s="233">
        <v>55.2</v>
      </c>
      <c r="G176" s="234">
        <f>F176*F200</f>
        <v>23652.096</v>
      </c>
      <c r="H176" s="24">
        <v>532.4</v>
      </c>
      <c r="I176" s="235">
        <v>55.2</v>
      </c>
      <c r="J176" s="234">
        <f>I176*F200</f>
        <v>23652.096</v>
      </c>
      <c r="K176" s="24">
        <v>142.3</v>
      </c>
      <c r="L176" s="235">
        <v>55.2</v>
      </c>
      <c r="M176" s="234">
        <f>L176*G200</f>
        <v>23652.096</v>
      </c>
      <c r="N176" s="24">
        <v>646.5</v>
      </c>
      <c r="O176" s="235">
        <v>55.2</v>
      </c>
      <c r="P176" s="234">
        <f>O176*G200</f>
        <v>23652.096</v>
      </c>
      <c r="Q176" s="24">
        <f t="shared" si="31"/>
        <v>220.8</v>
      </c>
      <c r="R176" s="24">
        <f>G176+J176+M176+P176</f>
        <v>94608.384</v>
      </c>
    </row>
    <row r="177" spans="1:18" s="37" customFormat="1" ht="25.5" customHeight="1">
      <c r="A177" s="237"/>
      <c r="B177" s="330" t="s">
        <v>39</v>
      </c>
      <c r="C177" s="331"/>
      <c r="D177" s="332"/>
      <c r="E177" s="238">
        <v>277.52</v>
      </c>
      <c r="F177" s="239">
        <v>15</v>
      </c>
      <c r="G177" s="234">
        <f>F177*F200</f>
        <v>6427.200000000001</v>
      </c>
      <c r="H177" s="24">
        <v>129</v>
      </c>
      <c r="I177" s="240">
        <v>15</v>
      </c>
      <c r="J177" s="234">
        <f>I177*F200</f>
        <v>6427.200000000001</v>
      </c>
      <c r="K177" s="24">
        <v>7.2</v>
      </c>
      <c r="L177" s="240">
        <v>15</v>
      </c>
      <c r="M177" s="234">
        <f>L177*G200</f>
        <v>6427.200000000001</v>
      </c>
      <c r="N177" s="24">
        <v>182.6</v>
      </c>
      <c r="O177" s="240">
        <v>15</v>
      </c>
      <c r="P177" s="234">
        <f>O177*G200</f>
        <v>6427.200000000001</v>
      </c>
      <c r="Q177" s="24">
        <f t="shared" si="31"/>
        <v>60</v>
      </c>
      <c r="R177" s="24">
        <f t="shared" si="31"/>
        <v>25708.800000000003</v>
      </c>
    </row>
    <row r="178" spans="1:18" s="37" customFormat="1" ht="25.5" customHeight="1">
      <c r="A178" s="229">
        <v>2</v>
      </c>
      <c r="B178" s="333" t="s">
        <v>42</v>
      </c>
      <c r="C178" s="334"/>
      <c r="D178" s="335"/>
      <c r="E178" s="238"/>
      <c r="F178" s="241">
        <f aca="true" t="shared" si="32" ref="F178:R178">SUM(F179:F180)</f>
        <v>19.75</v>
      </c>
      <c r="G178" s="23">
        <f t="shared" si="32"/>
        <v>8462.48</v>
      </c>
      <c r="H178" s="23">
        <f t="shared" si="32"/>
        <v>0</v>
      </c>
      <c r="I178" s="242">
        <f t="shared" si="32"/>
        <v>19.75</v>
      </c>
      <c r="J178" s="23">
        <f t="shared" si="32"/>
        <v>8462.48</v>
      </c>
      <c r="K178" s="23">
        <f t="shared" si="32"/>
        <v>0</v>
      </c>
      <c r="L178" s="242">
        <f t="shared" si="32"/>
        <v>19.75</v>
      </c>
      <c r="M178" s="23">
        <f>M179+M180</f>
        <v>8462.48</v>
      </c>
      <c r="N178" s="23">
        <f t="shared" si="32"/>
        <v>0</v>
      </c>
      <c r="O178" s="241">
        <f t="shared" si="32"/>
        <v>19.75</v>
      </c>
      <c r="P178" s="232">
        <f t="shared" si="32"/>
        <v>8462.48</v>
      </c>
      <c r="Q178" s="243">
        <f t="shared" si="32"/>
        <v>79</v>
      </c>
      <c r="R178" s="23">
        <f t="shared" si="32"/>
        <v>33849.92</v>
      </c>
    </row>
    <row r="179" spans="1:18" s="37" customFormat="1" ht="31.5" customHeight="1">
      <c r="A179" s="229"/>
      <c r="B179" s="330" t="s">
        <v>92</v>
      </c>
      <c r="C179" s="350"/>
      <c r="D179" s="351"/>
      <c r="E179" s="238"/>
      <c r="F179" s="244">
        <v>18.5</v>
      </c>
      <c r="G179" s="24">
        <f>F179*F200</f>
        <v>7926.88</v>
      </c>
      <c r="H179" s="24"/>
      <c r="I179" s="245">
        <v>18.5</v>
      </c>
      <c r="J179" s="24">
        <f>I179*F200</f>
        <v>7926.88</v>
      </c>
      <c r="K179" s="24"/>
      <c r="L179" s="245">
        <v>18.5</v>
      </c>
      <c r="M179" s="24">
        <f>L179*G200</f>
        <v>7926.88</v>
      </c>
      <c r="N179" s="24"/>
      <c r="O179" s="244">
        <v>18.5</v>
      </c>
      <c r="P179" s="234">
        <f>O179*G200</f>
        <v>7926.88</v>
      </c>
      <c r="Q179" s="246">
        <f>F179+I179+L179+O179</f>
        <v>74</v>
      </c>
      <c r="R179" s="24">
        <f>G179+J179+M179+P179</f>
        <v>31707.52</v>
      </c>
    </row>
    <row r="180" spans="1:18" s="37" customFormat="1" ht="31.5" customHeight="1">
      <c r="A180" s="229"/>
      <c r="B180" s="330" t="s">
        <v>93</v>
      </c>
      <c r="C180" s="350"/>
      <c r="D180" s="351"/>
      <c r="E180" s="238"/>
      <c r="F180" s="244">
        <v>1.25</v>
      </c>
      <c r="G180" s="24">
        <f>F180*F200</f>
        <v>535.6</v>
      </c>
      <c r="H180" s="24"/>
      <c r="I180" s="245">
        <v>1.25</v>
      </c>
      <c r="J180" s="24">
        <f>I180*F200</f>
        <v>535.6</v>
      </c>
      <c r="K180" s="24"/>
      <c r="L180" s="245">
        <v>1.25</v>
      </c>
      <c r="M180" s="24">
        <f>L180*G200</f>
        <v>535.6</v>
      </c>
      <c r="N180" s="24"/>
      <c r="O180" s="244">
        <v>1.25</v>
      </c>
      <c r="P180" s="234">
        <f>O180*G200</f>
        <v>535.6</v>
      </c>
      <c r="Q180" s="246">
        <f>F180+I180+L180+O180</f>
        <v>5</v>
      </c>
      <c r="R180" s="24">
        <f>G180+J180+M180+P180</f>
        <v>2142.4</v>
      </c>
    </row>
    <row r="181" spans="1:18" s="37" customFormat="1" ht="25.5" customHeight="1">
      <c r="A181" s="229">
        <v>3</v>
      </c>
      <c r="B181" s="333" t="s">
        <v>43</v>
      </c>
      <c r="C181" s="334"/>
      <c r="D181" s="335"/>
      <c r="E181" s="238"/>
      <c r="F181" s="230">
        <f aca="true" t="shared" si="33" ref="F181:R181">SUM(F182:F183)</f>
        <v>1.8</v>
      </c>
      <c r="G181" s="23">
        <f t="shared" si="33"/>
        <v>771.264</v>
      </c>
      <c r="H181" s="23">
        <f t="shared" si="33"/>
        <v>0</v>
      </c>
      <c r="I181" s="231">
        <f t="shared" si="33"/>
        <v>5.2</v>
      </c>
      <c r="J181" s="23">
        <f t="shared" si="33"/>
        <v>2228.096</v>
      </c>
      <c r="K181" s="23">
        <f t="shared" si="33"/>
        <v>0</v>
      </c>
      <c r="L181" s="231">
        <f t="shared" si="33"/>
        <v>5.5</v>
      </c>
      <c r="M181" s="23">
        <f>M182</f>
        <v>2356.6400000000003</v>
      </c>
      <c r="N181" s="23">
        <f t="shared" si="33"/>
        <v>0</v>
      </c>
      <c r="O181" s="231">
        <f t="shared" si="33"/>
        <v>8.8</v>
      </c>
      <c r="P181" s="232">
        <f t="shared" si="33"/>
        <v>3770.6240000000003</v>
      </c>
      <c r="Q181" s="23">
        <f t="shared" si="33"/>
        <v>21.3</v>
      </c>
      <c r="R181" s="23">
        <f t="shared" si="33"/>
        <v>9126.624</v>
      </c>
    </row>
    <row r="182" spans="1:18" s="37" customFormat="1" ht="27" customHeight="1">
      <c r="A182" s="339"/>
      <c r="B182" s="341" t="s">
        <v>44</v>
      </c>
      <c r="C182" s="342"/>
      <c r="D182" s="343"/>
      <c r="E182" s="238"/>
      <c r="F182" s="466">
        <v>1.8</v>
      </c>
      <c r="G182" s="457">
        <f>F182*F200</f>
        <v>771.264</v>
      </c>
      <c r="H182" s="24"/>
      <c r="I182" s="460">
        <v>5.2</v>
      </c>
      <c r="J182" s="457">
        <f>I182*F200</f>
        <v>2228.096</v>
      </c>
      <c r="K182" s="24"/>
      <c r="L182" s="460">
        <v>5.5</v>
      </c>
      <c r="M182" s="457">
        <f>L182*G200</f>
        <v>2356.6400000000003</v>
      </c>
      <c r="N182" s="24"/>
      <c r="O182" s="460">
        <v>8.8</v>
      </c>
      <c r="P182" s="464">
        <f>O182*G200</f>
        <v>3770.6240000000003</v>
      </c>
      <c r="Q182" s="457">
        <f>F182+I182+L182+O182</f>
        <v>21.3</v>
      </c>
      <c r="R182" s="457">
        <f>G182+J182+M182+P182</f>
        <v>9126.624</v>
      </c>
    </row>
    <row r="183" spans="1:18" s="37" customFormat="1" ht="25.5" customHeight="1">
      <c r="A183" s="340"/>
      <c r="B183" s="344"/>
      <c r="C183" s="345"/>
      <c r="D183" s="346"/>
      <c r="E183" s="238"/>
      <c r="F183" s="467"/>
      <c r="G183" s="340"/>
      <c r="H183" s="24"/>
      <c r="I183" s="340"/>
      <c r="J183" s="340">
        <f>(I183/3*296.21)+(I183/3*2*661.31)</f>
        <v>0</v>
      </c>
      <c r="K183" s="24"/>
      <c r="L183" s="340"/>
      <c r="M183" s="340"/>
      <c r="N183" s="24"/>
      <c r="O183" s="340"/>
      <c r="P183" s="465"/>
      <c r="Q183" s="340"/>
      <c r="R183" s="340"/>
    </row>
    <row r="184" spans="1:18" s="37" customFormat="1" ht="25.5" customHeight="1">
      <c r="A184" s="229">
        <v>4</v>
      </c>
      <c r="B184" s="333" t="s">
        <v>47</v>
      </c>
      <c r="C184" s="334"/>
      <c r="D184" s="335"/>
      <c r="E184" s="238"/>
      <c r="F184" s="230">
        <f>F185+F186+F187+F188+F189</f>
        <v>93.97999999999999</v>
      </c>
      <c r="G184" s="23">
        <f>G185+G186+G187+G188+G189</f>
        <v>40268.5504</v>
      </c>
      <c r="H184" s="23"/>
      <c r="I184" s="231">
        <f>I185+I186+I187+I188+I189</f>
        <v>84.15</v>
      </c>
      <c r="J184" s="23">
        <f>J185+J186+J187+J188+J189</f>
        <v>36056.592000000004</v>
      </c>
      <c r="K184" s="23"/>
      <c r="L184" s="231">
        <f>L185+L186+L187+L188+L189</f>
        <v>72.05</v>
      </c>
      <c r="M184" s="23">
        <f>M185+M186+M187+M188+M189</f>
        <v>30871.984000000004</v>
      </c>
      <c r="N184" s="23"/>
      <c r="O184" s="231">
        <f>O185+O186+O187+O188+O189</f>
        <v>68.05</v>
      </c>
      <c r="P184" s="232">
        <f>P185+P186+P187+P188+P189</f>
        <v>29158.064000000002</v>
      </c>
      <c r="Q184" s="23">
        <f>Q185+Q186+Q187+Q188+Q189</f>
        <v>318.23</v>
      </c>
      <c r="R184" s="23">
        <f>R185+R186+R187+R188+R189</f>
        <v>136355.1904</v>
      </c>
    </row>
    <row r="185" spans="1:18" s="37" customFormat="1" ht="33" customHeight="1">
      <c r="A185" s="237"/>
      <c r="B185" s="330" t="s">
        <v>89</v>
      </c>
      <c r="C185" s="331"/>
      <c r="D185" s="332"/>
      <c r="E185" s="238"/>
      <c r="F185" s="233">
        <v>7</v>
      </c>
      <c r="G185" s="24">
        <f>F185*F200</f>
        <v>2999.36</v>
      </c>
      <c r="H185" s="24"/>
      <c r="I185" s="235">
        <v>6.3</v>
      </c>
      <c r="J185" s="24">
        <f>I185*F200</f>
        <v>2699.424</v>
      </c>
      <c r="K185" s="24"/>
      <c r="L185" s="235">
        <v>6.3</v>
      </c>
      <c r="M185" s="24">
        <f>L185*G200</f>
        <v>2699.424</v>
      </c>
      <c r="N185" s="24"/>
      <c r="O185" s="235">
        <v>6.3</v>
      </c>
      <c r="P185" s="234">
        <f>O185*G200</f>
        <v>2699.424</v>
      </c>
      <c r="Q185" s="24">
        <f aca="true" t="shared" si="34" ref="Q185:R189">F185+I185+L185+O185</f>
        <v>25.900000000000002</v>
      </c>
      <c r="R185" s="24">
        <f t="shared" si="34"/>
        <v>11097.631999999998</v>
      </c>
    </row>
    <row r="186" spans="1:18" s="37" customFormat="1" ht="36" customHeight="1">
      <c r="A186" s="237"/>
      <c r="B186" s="330" t="s">
        <v>112</v>
      </c>
      <c r="C186" s="331"/>
      <c r="D186" s="332"/>
      <c r="E186" s="238"/>
      <c r="F186" s="233">
        <v>35</v>
      </c>
      <c r="G186" s="24">
        <f>F186*F200</f>
        <v>14996.800000000001</v>
      </c>
      <c r="H186" s="24"/>
      <c r="I186" s="235">
        <v>35</v>
      </c>
      <c r="J186" s="24">
        <f>I186*F200</f>
        <v>14996.800000000001</v>
      </c>
      <c r="K186" s="24"/>
      <c r="L186" s="235">
        <v>35</v>
      </c>
      <c r="M186" s="24">
        <f>L186*G200</f>
        <v>14996.800000000001</v>
      </c>
      <c r="N186" s="24"/>
      <c r="O186" s="235">
        <v>35</v>
      </c>
      <c r="P186" s="234">
        <f>O186*G200</f>
        <v>14996.800000000001</v>
      </c>
      <c r="Q186" s="24">
        <f t="shared" si="34"/>
        <v>140</v>
      </c>
      <c r="R186" s="24">
        <f t="shared" si="34"/>
        <v>59987.200000000004</v>
      </c>
    </row>
    <row r="187" spans="1:18" s="37" customFormat="1" ht="31.5" customHeight="1">
      <c r="A187" s="237"/>
      <c r="B187" s="330" t="s">
        <v>110</v>
      </c>
      <c r="C187" s="331"/>
      <c r="D187" s="332"/>
      <c r="E187" s="238"/>
      <c r="F187" s="233">
        <v>36.73</v>
      </c>
      <c r="G187" s="24">
        <f>F187*F200</f>
        <v>15738.070399999999</v>
      </c>
      <c r="H187" s="24"/>
      <c r="I187" s="235">
        <v>27.6</v>
      </c>
      <c r="J187" s="24">
        <f>I187*F200</f>
        <v>11826.048</v>
      </c>
      <c r="K187" s="24"/>
      <c r="L187" s="235">
        <v>22</v>
      </c>
      <c r="M187" s="24">
        <f>L187*G200</f>
        <v>9426.560000000001</v>
      </c>
      <c r="N187" s="24"/>
      <c r="O187" s="235">
        <v>22</v>
      </c>
      <c r="P187" s="234">
        <f>O187*G200</f>
        <v>9426.560000000001</v>
      </c>
      <c r="Q187" s="24">
        <f t="shared" si="34"/>
        <v>108.33</v>
      </c>
      <c r="R187" s="24">
        <f t="shared" si="34"/>
        <v>46417.2384</v>
      </c>
    </row>
    <row r="188" spans="1:18" s="37" customFormat="1" ht="30" customHeight="1">
      <c r="A188" s="237"/>
      <c r="B188" s="330" t="s">
        <v>103</v>
      </c>
      <c r="C188" s="331"/>
      <c r="D188" s="332"/>
      <c r="E188" s="238">
        <v>112.1</v>
      </c>
      <c r="F188" s="233">
        <v>13.5</v>
      </c>
      <c r="G188" s="24">
        <f>F188*F200</f>
        <v>5784.4800000000005</v>
      </c>
      <c r="H188" s="24"/>
      <c r="I188" s="235">
        <v>13.5</v>
      </c>
      <c r="J188" s="24">
        <f>I188*F200</f>
        <v>5784.4800000000005</v>
      </c>
      <c r="K188" s="24"/>
      <c r="L188" s="235">
        <v>7</v>
      </c>
      <c r="M188" s="24">
        <f>L188*G200</f>
        <v>2999.36</v>
      </c>
      <c r="N188" s="24"/>
      <c r="O188" s="235">
        <v>3</v>
      </c>
      <c r="P188" s="234">
        <f>O188*G200</f>
        <v>1285.44</v>
      </c>
      <c r="Q188" s="24">
        <f t="shared" si="34"/>
        <v>37</v>
      </c>
      <c r="R188" s="24">
        <f t="shared" si="34"/>
        <v>15853.760000000002</v>
      </c>
    </row>
    <row r="189" spans="1:18" s="37" customFormat="1" ht="30" customHeight="1">
      <c r="A189" s="237"/>
      <c r="B189" s="347" t="s">
        <v>99</v>
      </c>
      <c r="C189" s="348"/>
      <c r="D189" s="349"/>
      <c r="E189" s="238"/>
      <c r="F189" s="233">
        <v>1.75</v>
      </c>
      <c r="G189" s="24">
        <f>F189*F200</f>
        <v>749.84</v>
      </c>
      <c r="H189" s="24"/>
      <c r="I189" s="235">
        <v>1.75</v>
      </c>
      <c r="J189" s="24">
        <f>I189*F200</f>
        <v>749.84</v>
      </c>
      <c r="K189" s="24"/>
      <c r="L189" s="235">
        <v>1.75</v>
      </c>
      <c r="M189" s="24">
        <f>G200*L189</f>
        <v>749.84</v>
      </c>
      <c r="N189" s="24"/>
      <c r="O189" s="235">
        <v>1.75</v>
      </c>
      <c r="P189" s="234">
        <f>O189*G200</f>
        <v>749.84</v>
      </c>
      <c r="Q189" s="24">
        <f t="shared" si="34"/>
        <v>7</v>
      </c>
      <c r="R189" s="24">
        <f t="shared" si="34"/>
        <v>2999.36</v>
      </c>
    </row>
    <row r="190" spans="1:18" s="37" customFormat="1" ht="33" customHeight="1">
      <c r="A190" s="229">
        <v>5</v>
      </c>
      <c r="B190" s="333" t="s">
        <v>53</v>
      </c>
      <c r="C190" s="334"/>
      <c r="D190" s="335"/>
      <c r="E190" s="238"/>
      <c r="F190" s="230">
        <f>F191+F192+F193</f>
        <v>7.6</v>
      </c>
      <c r="G190" s="23">
        <f>G191+G192+G193</f>
        <v>3256.4480000000003</v>
      </c>
      <c r="H190" s="23"/>
      <c r="I190" s="231">
        <f>I191+I192+I193</f>
        <v>7.6</v>
      </c>
      <c r="J190" s="23">
        <f>J191+J192+J193</f>
        <v>3256.4480000000003</v>
      </c>
      <c r="K190" s="23"/>
      <c r="L190" s="231">
        <f>L191+L192+L193</f>
        <v>7.6</v>
      </c>
      <c r="M190" s="23">
        <f>M191+M192+M193</f>
        <v>3256.4480000000003</v>
      </c>
      <c r="N190" s="23"/>
      <c r="O190" s="231">
        <f>O191+O192+O193</f>
        <v>7.6</v>
      </c>
      <c r="P190" s="232">
        <f>P191+P192+P193</f>
        <v>3256.4480000000003</v>
      </c>
      <c r="Q190" s="23">
        <f>Q191+Q192+Q193</f>
        <v>30.4</v>
      </c>
      <c r="R190" s="23">
        <f>R191+R192+R193</f>
        <v>13025.792000000001</v>
      </c>
    </row>
    <row r="191" spans="1:18" s="37" customFormat="1" ht="31.5" customHeight="1">
      <c r="A191" s="237"/>
      <c r="B191" s="327" t="s">
        <v>104</v>
      </c>
      <c r="C191" s="328"/>
      <c r="D191" s="329"/>
      <c r="E191" s="238"/>
      <c r="F191" s="233">
        <v>2.3</v>
      </c>
      <c r="G191" s="24">
        <f>F191*F200</f>
        <v>985.504</v>
      </c>
      <c r="H191" s="24"/>
      <c r="I191" s="235">
        <v>2.3</v>
      </c>
      <c r="J191" s="24">
        <f>I191*F200</f>
        <v>985.504</v>
      </c>
      <c r="K191" s="24"/>
      <c r="L191" s="235">
        <v>2.3</v>
      </c>
      <c r="M191" s="24">
        <f>L191*G200</f>
        <v>985.504</v>
      </c>
      <c r="N191" s="24"/>
      <c r="O191" s="235">
        <v>2.3</v>
      </c>
      <c r="P191" s="234">
        <f>O191*G200</f>
        <v>985.504</v>
      </c>
      <c r="Q191" s="24">
        <f aca="true" t="shared" si="35" ref="Q191:R193">F191+I191+L191+O191</f>
        <v>9.2</v>
      </c>
      <c r="R191" s="24">
        <f t="shared" si="35"/>
        <v>3942.016</v>
      </c>
    </row>
    <row r="192" spans="1:18" s="37" customFormat="1" ht="34.5" customHeight="1">
      <c r="A192" s="237"/>
      <c r="B192" s="330" t="s">
        <v>55</v>
      </c>
      <c r="C192" s="331"/>
      <c r="D192" s="332"/>
      <c r="E192" s="238"/>
      <c r="F192" s="233">
        <v>2.3</v>
      </c>
      <c r="G192" s="234">
        <f>F192*F200</f>
        <v>985.504</v>
      </c>
      <c r="H192" s="24"/>
      <c r="I192" s="235">
        <v>2.3</v>
      </c>
      <c r="J192" s="234">
        <f>I192*F200</f>
        <v>985.504</v>
      </c>
      <c r="K192" s="24"/>
      <c r="L192" s="235">
        <v>2.3</v>
      </c>
      <c r="M192" s="234">
        <f>L192*G200</f>
        <v>985.504</v>
      </c>
      <c r="N192" s="24"/>
      <c r="O192" s="235">
        <v>2.3</v>
      </c>
      <c r="P192" s="234">
        <f>O192*G200</f>
        <v>985.504</v>
      </c>
      <c r="Q192" s="24">
        <f t="shared" si="35"/>
        <v>9.2</v>
      </c>
      <c r="R192" s="234">
        <f t="shared" si="35"/>
        <v>3942.016</v>
      </c>
    </row>
    <row r="193" spans="1:18" s="37" customFormat="1" ht="31.5" customHeight="1">
      <c r="A193" s="237"/>
      <c r="B193" s="330" t="s">
        <v>80</v>
      </c>
      <c r="C193" s="331"/>
      <c r="D193" s="332"/>
      <c r="E193" s="238"/>
      <c r="F193" s="233">
        <v>3</v>
      </c>
      <c r="G193" s="24">
        <f>SUM(F193)*F200</f>
        <v>1285.44</v>
      </c>
      <c r="H193" s="24"/>
      <c r="I193" s="235">
        <v>3</v>
      </c>
      <c r="J193" s="24">
        <f>I193*F200</f>
        <v>1285.44</v>
      </c>
      <c r="K193" s="24"/>
      <c r="L193" s="235">
        <v>3</v>
      </c>
      <c r="M193" s="24">
        <f>L193*G200</f>
        <v>1285.44</v>
      </c>
      <c r="N193" s="24"/>
      <c r="O193" s="235">
        <v>3</v>
      </c>
      <c r="P193" s="234">
        <f>O193*G200</f>
        <v>1285.44</v>
      </c>
      <c r="Q193" s="24">
        <f t="shared" si="35"/>
        <v>12</v>
      </c>
      <c r="R193" s="24">
        <f t="shared" si="35"/>
        <v>5141.76</v>
      </c>
    </row>
    <row r="194" spans="1:18" s="37" customFormat="1" ht="31.5" customHeight="1">
      <c r="A194" s="229">
        <v>6</v>
      </c>
      <c r="B194" s="333" t="s">
        <v>56</v>
      </c>
      <c r="C194" s="334"/>
      <c r="D194" s="335"/>
      <c r="E194" s="238"/>
      <c r="F194" s="241">
        <v>0</v>
      </c>
      <c r="G194" s="23">
        <v>0</v>
      </c>
      <c r="H194" s="23"/>
      <c r="I194" s="242">
        <v>0</v>
      </c>
      <c r="J194" s="23">
        <v>0</v>
      </c>
      <c r="K194" s="23"/>
      <c r="L194" s="242">
        <v>0</v>
      </c>
      <c r="M194" s="23">
        <f>L194*F200</f>
        <v>0</v>
      </c>
      <c r="N194" s="23"/>
      <c r="O194" s="242">
        <v>0</v>
      </c>
      <c r="P194" s="232">
        <f>O194*F200</f>
        <v>0</v>
      </c>
      <c r="Q194" s="23">
        <v>0</v>
      </c>
      <c r="R194" s="23">
        <v>0</v>
      </c>
    </row>
    <row r="195" spans="1:18" s="37" customFormat="1" ht="33" customHeight="1">
      <c r="A195" s="229">
        <v>7</v>
      </c>
      <c r="B195" s="336" t="s">
        <v>81</v>
      </c>
      <c r="C195" s="337"/>
      <c r="D195" s="338"/>
      <c r="E195" s="238"/>
      <c r="F195" s="241">
        <f>SUM(F196:F196)</f>
        <v>3</v>
      </c>
      <c r="G195" s="23">
        <f>SUM(G196:G196)</f>
        <v>1285.44</v>
      </c>
      <c r="H195" s="23">
        <f>SUM(H196:H196)</f>
        <v>0</v>
      </c>
      <c r="I195" s="242">
        <f>SUM(I196:I196)</f>
        <v>3</v>
      </c>
      <c r="J195" s="23">
        <f>SUM(J196:J196)</f>
        <v>1285.44</v>
      </c>
      <c r="K195" s="23">
        <f aca="true" t="shared" si="36" ref="K195:R195">SUM(K196:K196)</f>
        <v>0</v>
      </c>
      <c r="L195" s="242">
        <f t="shared" si="36"/>
        <v>3</v>
      </c>
      <c r="M195" s="23">
        <f t="shared" si="36"/>
        <v>1285.44</v>
      </c>
      <c r="N195" s="23">
        <f t="shared" si="36"/>
        <v>0</v>
      </c>
      <c r="O195" s="242">
        <f t="shared" si="36"/>
        <v>3</v>
      </c>
      <c r="P195" s="232">
        <f t="shared" si="36"/>
        <v>1285.44</v>
      </c>
      <c r="Q195" s="232">
        <f t="shared" si="36"/>
        <v>12</v>
      </c>
      <c r="R195" s="23">
        <f t="shared" si="36"/>
        <v>5141.76</v>
      </c>
    </row>
    <row r="196" spans="1:18" s="37" customFormat="1" ht="30" customHeight="1">
      <c r="A196" s="229"/>
      <c r="B196" s="330" t="s">
        <v>82</v>
      </c>
      <c r="C196" s="331"/>
      <c r="D196" s="332"/>
      <c r="E196" s="238"/>
      <c r="F196" s="244">
        <v>3</v>
      </c>
      <c r="G196" s="24">
        <f>SUM(F196)*F200</f>
        <v>1285.44</v>
      </c>
      <c r="H196" s="24"/>
      <c r="I196" s="245">
        <v>3</v>
      </c>
      <c r="J196" s="24">
        <f>F200*I196</f>
        <v>1285.44</v>
      </c>
      <c r="K196" s="24"/>
      <c r="L196" s="245">
        <v>3</v>
      </c>
      <c r="M196" s="24">
        <f>L196*G200</f>
        <v>1285.44</v>
      </c>
      <c r="N196" s="24"/>
      <c r="O196" s="245">
        <v>3</v>
      </c>
      <c r="P196" s="234">
        <f>O196*G200</f>
        <v>1285.44</v>
      </c>
      <c r="Q196" s="234">
        <f>F196+I196+L196+O196</f>
        <v>12</v>
      </c>
      <c r="R196" s="24">
        <f>G196+J196+M196+P196</f>
        <v>5141.76</v>
      </c>
    </row>
    <row r="197" spans="1:18" s="37" customFormat="1" ht="42" customHeight="1">
      <c r="A197" s="237"/>
      <c r="B197" s="321" t="s">
        <v>19</v>
      </c>
      <c r="C197" s="322"/>
      <c r="D197" s="323"/>
      <c r="E197" s="22" t="e">
        <f>#REF!+#REF!+#REF!+E172+E173+E174+E175+E176+E177+E188+#REF!+#REF!+#REF!</f>
        <v>#REF!</v>
      </c>
      <c r="F197" s="231">
        <f>F171+F178+F181+F184+F190+F194+F195</f>
        <v>276.33000000000004</v>
      </c>
      <c r="G197" s="23">
        <f>G171+G178+G181+G184+G190+G195</f>
        <v>118401.87839999999</v>
      </c>
      <c r="H197" s="23" t="e">
        <f>#REF!+H171+H178+H181+H184+H190+H194+H195</f>
        <v>#REF!</v>
      </c>
      <c r="I197" s="231">
        <f>+I171+I178+I181+I184+I190+I194+I195</f>
        <v>266.9</v>
      </c>
      <c r="J197" s="23">
        <f>J171+J178+J181+J184+J190+J195</f>
        <v>114361.312</v>
      </c>
      <c r="K197" s="23" t="e">
        <f>#REF!+K171+K178+K181+K184+K190+K194+K195</f>
        <v>#REF!</v>
      </c>
      <c r="L197" s="231">
        <f>L171+L178+L181+L184+L190+L194+L195</f>
        <v>261.6</v>
      </c>
      <c r="M197" s="23">
        <f>M171+M178+M181+M184+M190+M195</f>
        <v>112090.36800000002</v>
      </c>
      <c r="N197" s="23" t="e">
        <f>#REF!+N171+N178+N181+N184+N190+N194+N195</f>
        <v>#REF!</v>
      </c>
      <c r="O197" s="231">
        <f>+O171+O178+O181+O184+O190+O194+O195</f>
        <v>278.90000000000003</v>
      </c>
      <c r="P197" s="232">
        <f>P171+P178+P181+P184+P190+P195</f>
        <v>119503.072</v>
      </c>
      <c r="Q197" s="23">
        <f>Q171+Q178+Q181+Q184+Q190+Q194+Q195</f>
        <v>1083.73</v>
      </c>
      <c r="R197" s="23">
        <f>R171+R178+R181+R184+R190+R194+R195</f>
        <v>464356.6304</v>
      </c>
    </row>
    <row r="198" spans="1:18" s="37" customFormat="1" ht="65.25" customHeight="1">
      <c r="A198" s="247"/>
      <c r="B198" s="324" t="s">
        <v>17</v>
      </c>
      <c r="C198" s="325"/>
      <c r="D198" s="326"/>
      <c r="E198" s="461" t="s">
        <v>130</v>
      </c>
      <c r="F198" s="462"/>
      <c r="G198" s="462"/>
      <c r="H198" s="462"/>
      <c r="I198" s="462"/>
      <c r="J198" s="462"/>
      <c r="K198" s="462"/>
      <c r="L198" s="462"/>
      <c r="M198" s="462"/>
      <c r="N198" s="462"/>
      <c r="O198" s="462"/>
      <c r="P198" s="462"/>
      <c r="Q198" s="462"/>
      <c r="R198" s="463"/>
    </row>
    <row r="199" spans="6:7" s="37" customFormat="1" ht="25.5" customHeight="1">
      <c r="F199" s="166"/>
      <c r="G199" s="166"/>
    </row>
    <row r="200" spans="6:7" s="37" customFormat="1" ht="25.5" customHeight="1">
      <c r="F200" s="77">
        <v>428.48</v>
      </c>
      <c r="G200" s="77">
        <v>428.48</v>
      </c>
    </row>
    <row r="201" spans="4:12" ht="25.5" customHeight="1">
      <c r="D201" s="166"/>
      <c r="E201" s="166"/>
      <c r="G201" s="7"/>
      <c r="H201" s="166"/>
      <c r="I201" s="166"/>
      <c r="J201" s="166"/>
      <c r="K201" s="166"/>
      <c r="L201" s="166"/>
    </row>
    <row r="202" spans="4:12" ht="25.5" customHeight="1">
      <c r="D202" s="166"/>
      <c r="E202" s="166"/>
      <c r="F202" s="166"/>
      <c r="G202" s="166"/>
      <c r="H202" s="166"/>
      <c r="I202" s="166"/>
      <c r="J202" s="166"/>
      <c r="K202" s="166"/>
      <c r="L202" s="166"/>
    </row>
    <row r="203" ht="25.5" customHeight="1"/>
    <row r="204" ht="25.5" customHeight="1">
      <c r="Q204" s="266">
        <f>R197+R164+R130+R47+'гор. вода 2024'!S147+8791862.85</f>
        <v>120147586.60847998</v>
      </c>
    </row>
    <row r="205" spans="1:18" ht="25.5">
      <c r="A205" s="248"/>
      <c r="B205" s="110"/>
      <c r="C205" s="111"/>
      <c r="D205" s="111"/>
      <c r="E205" s="249"/>
      <c r="F205" s="112"/>
      <c r="G205" s="113"/>
      <c r="H205" s="114"/>
      <c r="I205" s="115"/>
      <c r="J205" s="113"/>
      <c r="K205" s="114"/>
      <c r="L205" s="115"/>
      <c r="M205" s="113"/>
      <c r="N205" s="114"/>
      <c r="O205" s="115"/>
      <c r="P205" s="116"/>
      <c r="Q205" s="117"/>
      <c r="R205" s="113"/>
    </row>
    <row r="206" spans="1:18" ht="25.5">
      <c r="A206" s="118"/>
      <c r="B206" s="318"/>
      <c r="C206" s="318"/>
      <c r="D206" s="318"/>
      <c r="E206" s="119"/>
      <c r="F206" s="120"/>
      <c r="G206" s="121"/>
      <c r="H206" s="122"/>
      <c r="I206" s="120"/>
      <c r="J206" s="121"/>
      <c r="K206" s="122"/>
      <c r="L206" s="120"/>
      <c r="M206" s="121"/>
      <c r="N206" s="122"/>
      <c r="O206" s="120"/>
      <c r="P206" s="123"/>
      <c r="Q206" s="122"/>
      <c r="R206" s="121"/>
    </row>
    <row r="207" spans="1:18" ht="25.5">
      <c r="A207" s="124"/>
      <c r="B207" s="319"/>
      <c r="C207" s="319"/>
      <c r="D207" s="319"/>
      <c r="E207" s="320"/>
      <c r="F207" s="320"/>
      <c r="G207" s="320"/>
      <c r="H207" s="320"/>
      <c r="I207" s="320"/>
      <c r="J207" s="320"/>
      <c r="K207" s="320"/>
      <c r="L207" s="320"/>
      <c r="M207" s="320"/>
      <c r="N207" s="320"/>
      <c r="O207" s="320"/>
      <c r="P207" s="320"/>
      <c r="Q207" s="320"/>
      <c r="R207" s="320"/>
    </row>
    <row r="208" spans="1:18" ht="25.5">
      <c r="A208" s="125"/>
      <c r="B208" s="125"/>
      <c r="C208" s="125"/>
      <c r="D208" s="125"/>
      <c r="E208" s="125"/>
      <c r="F208" s="125"/>
      <c r="G208" s="126"/>
      <c r="H208" s="125"/>
      <c r="I208" s="125"/>
      <c r="J208" s="126"/>
      <c r="K208" s="125"/>
      <c r="L208" s="125"/>
      <c r="M208" s="126"/>
      <c r="N208" s="125"/>
      <c r="O208" s="125"/>
      <c r="P208" s="126"/>
      <c r="Q208" s="125"/>
      <c r="R208" s="126"/>
    </row>
    <row r="209" spans="1:18" ht="25.5">
      <c r="A209" s="125"/>
      <c r="B209" s="125"/>
      <c r="C209" s="125"/>
      <c r="D209" s="125"/>
      <c r="E209" s="125"/>
      <c r="F209" s="125"/>
      <c r="G209" s="126"/>
      <c r="H209" s="125"/>
      <c r="I209" s="125"/>
      <c r="J209" s="126"/>
      <c r="K209" s="125"/>
      <c r="L209" s="125"/>
      <c r="M209" s="126"/>
      <c r="N209" s="125"/>
      <c r="O209" s="125"/>
      <c r="P209" s="126"/>
      <c r="Q209" s="125"/>
      <c r="R209" s="126"/>
    </row>
    <row r="210" spans="1:18" ht="25.5">
      <c r="A210" s="125"/>
      <c r="B210" s="125"/>
      <c r="C210" s="125"/>
      <c r="D210" s="125"/>
      <c r="E210" s="125"/>
      <c r="F210" s="125"/>
      <c r="G210" s="126"/>
      <c r="H210" s="125"/>
      <c r="I210" s="125"/>
      <c r="J210" s="126"/>
      <c r="K210" s="125"/>
      <c r="L210" s="125"/>
      <c r="M210" s="126"/>
      <c r="N210" s="125"/>
      <c r="O210" s="125"/>
      <c r="P210" s="126"/>
      <c r="Q210" s="125"/>
      <c r="R210" s="126"/>
    </row>
    <row r="211" spans="1:18" ht="25.5">
      <c r="A211" s="125"/>
      <c r="B211" s="125"/>
      <c r="C211" s="125"/>
      <c r="D211" s="125"/>
      <c r="E211" s="125"/>
      <c r="F211" s="125"/>
      <c r="G211" s="126"/>
      <c r="H211" s="125"/>
      <c r="I211" s="125"/>
      <c r="J211" s="126"/>
      <c r="K211" s="125"/>
      <c r="L211" s="125"/>
      <c r="M211" s="126"/>
      <c r="N211" s="125"/>
      <c r="O211" s="125"/>
      <c r="P211" s="126"/>
      <c r="Q211" s="125"/>
      <c r="R211" s="126"/>
    </row>
  </sheetData>
  <sheetProtection/>
  <mergeCells count="240">
    <mergeCell ref="Q1:R1"/>
    <mergeCell ref="Q2:R2"/>
    <mergeCell ref="Q3:R3"/>
    <mergeCell ref="Q4:R4"/>
    <mergeCell ref="Q5:R5"/>
    <mergeCell ref="B198:D198"/>
    <mergeCell ref="E198:R198"/>
    <mergeCell ref="B206:D206"/>
    <mergeCell ref="B207:D207"/>
    <mergeCell ref="E207:R207"/>
    <mergeCell ref="B192:D192"/>
    <mergeCell ref="B193:D193"/>
    <mergeCell ref="B194:D194"/>
    <mergeCell ref="B195:D195"/>
    <mergeCell ref="B196:D196"/>
    <mergeCell ref="B197:D197"/>
    <mergeCell ref="B186:D186"/>
    <mergeCell ref="B187:D187"/>
    <mergeCell ref="B188:D188"/>
    <mergeCell ref="B189:D189"/>
    <mergeCell ref="B190:D190"/>
    <mergeCell ref="B191:D191"/>
    <mergeCell ref="O182:O183"/>
    <mergeCell ref="P182:P183"/>
    <mergeCell ref="Q182:Q183"/>
    <mergeCell ref="R182:R183"/>
    <mergeCell ref="B184:D184"/>
    <mergeCell ref="B185:D185"/>
    <mergeCell ref="F182:F183"/>
    <mergeCell ref="G182:G183"/>
    <mergeCell ref="I182:I183"/>
    <mergeCell ref="J182:J183"/>
    <mergeCell ref="L182:L183"/>
    <mergeCell ref="M182:M183"/>
    <mergeCell ref="B177:D177"/>
    <mergeCell ref="B178:D178"/>
    <mergeCell ref="B179:D179"/>
    <mergeCell ref="B180:D180"/>
    <mergeCell ref="B181:D181"/>
    <mergeCell ref="A182:A183"/>
    <mergeCell ref="B182:D183"/>
    <mergeCell ref="B171:D171"/>
    <mergeCell ref="B172:D172"/>
    <mergeCell ref="B173:D173"/>
    <mergeCell ref="B174:D174"/>
    <mergeCell ref="B175:D175"/>
    <mergeCell ref="B176:D176"/>
    <mergeCell ref="A168:R168"/>
    <mergeCell ref="A169:A170"/>
    <mergeCell ref="B169:D170"/>
    <mergeCell ref="E169:G169"/>
    <mergeCell ref="H169:J169"/>
    <mergeCell ref="K169:M169"/>
    <mergeCell ref="N169:P169"/>
    <mergeCell ref="Q169:R169"/>
    <mergeCell ref="B161:D161"/>
    <mergeCell ref="B162:D162"/>
    <mergeCell ref="B163:D163"/>
    <mergeCell ref="B164:D164"/>
    <mergeCell ref="B165:D165"/>
    <mergeCell ref="E165:R165"/>
    <mergeCell ref="B155:D155"/>
    <mergeCell ref="B156:D156"/>
    <mergeCell ref="B157:D157"/>
    <mergeCell ref="B158:D158"/>
    <mergeCell ref="B159:D159"/>
    <mergeCell ref="B160:D160"/>
    <mergeCell ref="B149:D149"/>
    <mergeCell ref="B150:D150"/>
    <mergeCell ref="B151:D151"/>
    <mergeCell ref="B152:D152"/>
    <mergeCell ref="B153:D153"/>
    <mergeCell ref="B154:D154"/>
    <mergeCell ref="B143:D143"/>
    <mergeCell ref="B144:D144"/>
    <mergeCell ref="B145:D145"/>
    <mergeCell ref="B146:D146"/>
    <mergeCell ref="B147:D147"/>
    <mergeCell ref="B148:D148"/>
    <mergeCell ref="B137:D137"/>
    <mergeCell ref="B138:D138"/>
    <mergeCell ref="B139:D139"/>
    <mergeCell ref="B140:D140"/>
    <mergeCell ref="B141:D141"/>
    <mergeCell ref="B142:D142"/>
    <mergeCell ref="A134:R134"/>
    <mergeCell ref="A135:A136"/>
    <mergeCell ref="B135:D136"/>
    <mergeCell ref="E135:G135"/>
    <mergeCell ref="H135:J135"/>
    <mergeCell ref="K135:M135"/>
    <mergeCell ref="N135:P135"/>
    <mergeCell ref="Q135:R135"/>
    <mergeCell ref="B127:D127"/>
    <mergeCell ref="B128:D128"/>
    <mergeCell ref="B129:D129"/>
    <mergeCell ref="B130:D130"/>
    <mergeCell ref="B131:D131"/>
    <mergeCell ref="E131:R131"/>
    <mergeCell ref="B121:D121"/>
    <mergeCell ref="B122:D122"/>
    <mergeCell ref="B123:D123"/>
    <mergeCell ref="B124:D124"/>
    <mergeCell ref="B125:D125"/>
    <mergeCell ref="B126:D126"/>
    <mergeCell ref="B115:D115"/>
    <mergeCell ref="B116:D116"/>
    <mergeCell ref="B117:D117"/>
    <mergeCell ref="B118:D118"/>
    <mergeCell ref="B119:D119"/>
    <mergeCell ref="B120:D120"/>
    <mergeCell ref="B109:D109"/>
    <mergeCell ref="B110:D110"/>
    <mergeCell ref="B111:D111"/>
    <mergeCell ref="B112:D112"/>
    <mergeCell ref="B113:D113"/>
    <mergeCell ref="B114:D114"/>
    <mergeCell ref="B103:D103"/>
    <mergeCell ref="B104:D104"/>
    <mergeCell ref="B105:D105"/>
    <mergeCell ref="B106:D106"/>
    <mergeCell ref="B107:D107"/>
    <mergeCell ref="B108:D108"/>
    <mergeCell ref="P98:R98"/>
    <mergeCell ref="A100:R100"/>
    <mergeCell ref="A101:A102"/>
    <mergeCell ref="B101:D102"/>
    <mergeCell ref="E101:G101"/>
    <mergeCell ref="H101:J101"/>
    <mergeCell ref="K101:M101"/>
    <mergeCell ref="N101:P101"/>
    <mergeCell ref="Q101:R101"/>
    <mergeCell ref="B90:D90"/>
    <mergeCell ref="B91:D91"/>
    <mergeCell ref="B92:D92"/>
    <mergeCell ref="E92:R92"/>
    <mergeCell ref="P96:R96"/>
    <mergeCell ref="P97:R97"/>
    <mergeCell ref="B84:D84"/>
    <mergeCell ref="B85:D85"/>
    <mergeCell ref="B86:D86"/>
    <mergeCell ref="B87:D87"/>
    <mergeCell ref="B88:D88"/>
    <mergeCell ref="B89:D89"/>
    <mergeCell ref="B78:D78"/>
    <mergeCell ref="B79:D79"/>
    <mergeCell ref="B80:D80"/>
    <mergeCell ref="B81:D81"/>
    <mergeCell ref="B82:D82"/>
    <mergeCell ref="B83:D83"/>
    <mergeCell ref="B72:D72"/>
    <mergeCell ref="B73:D73"/>
    <mergeCell ref="B74:D74"/>
    <mergeCell ref="B75:D75"/>
    <mergeCell ref="B76:D76"/>
    <mergeCell ref="B77:D77"/>
    <mergeCell ref="B66:D66"/>
    <mergeCell ref="B67:D67"/>
    <mergeCell ref="B68:D68"/>
    <mergeCell ref="B69:D69"/>
    <mergeCell ref="B70:D70"/>
    <mergeCell ref="B71:D71"/>
    <mergeCell ref="B60:D60"/>
    <mergeCell ref="B61:D61"/>
    <mergeCell ref="B62:D62"/>
    <mergeCell ref="B63:D63"/>
    <mergeCell ref="B64:D64"/>
    <mergeCell ref="B65:D65"/>
    <mergeCell ref="B54:D54"/>
    <mergeCell ref="B55:D55"/>
    <mergeCell ref="B56:D56"/>
    <mergeCell ref="B57:D57"/>
    <mergeCell ref="B58:D58"/>
    <mergeCell ref="B59:D59"/>
    <mergeCell ref="B48:D48"/>
    <mergeCell ref="E48:R48"/>
    <mergeCell ref="A51:R51"/>
    <mergeCell ref="A52:A53"/>
    <mergeCell ref="B52:D53"/>
    <mergeCell ref="E52:G52"/>
    <mergeCell ref="H52:J52"/>
    <mergeCell ref="K52:M52"/>
    <mergeCell ref="N52:P52"/>
    <mergeCell ref="Q52:R52"/>
    <mergeCell ref="B42:D42"/>
    <mergeCell ref="B43:D43"/>
    <mergeCell ref="B44:D44"/>
    <mergeCell ref="B45:D45"/>
    <mergeCell ref="B46:D46"/>
    <mergeCell ref="B47:D47"/>
    <mergeCell ref="B36:D36"/>
    <mergeCell ref="B37:D37"/>
    <mergeCell ref="B38:D38"/>
    <mergeCell ref="B39:D39"/>
    <mergeCell ref="B40:D40"/>
    <mergeCell ref="B41:D41"/>
    <mergeCell ref="B30:D30"/>
    <mergeCell ref="B31:D31"/>
    <mergeCell ref="B32:D32"/>
    <mergeCell ref="B33:D33"/>
    <mergeCell ref="B34:D34"/>
    <mergeCell ref="B35:D35"/>
    <mergeCell ref="P25:P26"/>
    <mergeCell ref="Q25:Q26"/>
    <mergeCell ref="R25:R26"/>
    <mergeCell ref="B27:D27"/>
    <mergeCell ref="B28:D28"/>
    <mergeCell ref="B29:D29"/>
    <mergeCell ref="G25:G26"/>
    <mergeCell ref="I25:I26"/>
    <mergeCell ref="J25:J26"/>
    <mergeCell ref="L25:L26"/>
    <mergeCell ref="M25:M26"/>
    <mergeCell ref="O25:O26"/>
    <mergeCell ref="B22:D22"/>
    <mergeCell ref="B23:D23"/>
    <mergeCell ref="B24:D24"/>
    <mergeCell ref="A25:A26"/>
    <mergeCell ref="B25:D26"/>
    <mergeCell ref="F25:F26"/>
    <mergeCell ref="B16:D16"/>
    <mergeCell ref="B17:D17"/>
    <mergeCell ref="B18:D18"/>
    <mergeCell ref="B19:D19"/>
    <mergeCell ref="B20:D20"/>
    <mergeCell ref="B21:D21"/>
    <mergeCell ref="N10:P10"/>
    <mergeCell ref="Q10:R10"/>
    <mergeCell ref="B12:D12"/>
    <mergeCell ref="B13:D13"/>
    <mergeCell ref="B14:D14"/>
    <mergeCell ref="B15:D15"/>
    <mergeCell ref="P6:R6"/>
    <mergeCell ref="A8:R8"/>
    <mergeCell ref="A9:R9"/>
    <mergeCell ref="A10:A11"/>
    <mergeCell ref="B10:D11"/>
    <mergeCell ref="E10:G10"/>
    <mergeCell ref="H10:J10"/>
    <mergeCell ref="K10:M10"/>
  </mergeCells>
  <printOptions/>
  <pageMargins left="0" right="0" top="0.7480314960629921" bottom="0.7480314960629921" header="0.31496062992125984" footer="0.31496062992125984"/>
  <pageSetup fitToHeight="0" fitToWidth="1" horizontalDpi="600" verticalDpi="600" orientation="landscape" paperSize="9" scale="37" r:id="rId1"/>
  <rowBreaks count="5" manualBreakCount="5">
    <brk id="50" max="17" man="1"/>
    <brk id="95" max="17" man="1"/>
    <brk id="133" max="17" man="1"/>
    <brk id="167" max="17" man="1"/>
    <brk id="206" max="17" man="1"/>
  </rowBreaks>
  <colBreaks count="1" manualBreakCount="1">
    <brk id="19" max="12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6"/>
  <sheetViews>
    <sheetView view="pageBreakPreview" zoomScale="60" zoomScaleNormal="85" zoomScalePageLayoutView="0" workbookViewId="0" topLeftCell="A78">
      <selection activeCell="R126" sqref="R126"/>
    </sheetView>
  </sheetViews>
  <sheetFormatPr defaultColWidth="9.140625" defaultRowHeight="12.75"/>
  <cols>
    <col min="1" max="1" width="6.7109375" style="7" customWidth="1"/>
    <col min="2" max="2" width="9.140625" style="7" customWidth="1"/>
    <col min="3" max="3" width="21.140625" style="7" customWidth="1"/>
    <col min="4" max="4" width="59.421875" style="7" customWidth="1"/>
    <col min="5" max="5" width="23.7109375" style="7" customWidth="1"/>
    <col min="6" max="6" width="14.421875" style="7" hidden="1" customWidth="1"/>
    <col min="7" max="7" width="24.7109375" style="7" customWidth="1"/>
    <col min="8" max="8" width="37.28125" style="7" customWidth="1"/>
    <col min="9" max="9" width="9.8515625" style="7" hidden="1" customWidth="1"/>
    <col min="10" max="10" width="29.421875" style="7" customWidth="1"/>
    <col min="11" max="11" width="31.421875" style="7" customWidth="1"/>
    <col min="12" max="12" width="9.8515625" style="7" hidden="1" customWidth="1"/>
    <col min="13" max="13" width="28.140625" style="7" customWidth="1"/>
    <col min="14" max="14" width="30.421875" style="7" customWidth="1"/>
    <col min="15" max="15" width="9.8515625" style="7" hidden="1" customWidth="1"/>
    <col min="16" max="16" width="27.00390625" style="7" customWidth="1"/>
    <col min="17" max="18" width="29.28125" style="7" customWidth="1"/>
    <col min="19" max="19" width="35.00390625" style="7" customWidth="1"/>
    <col min="20" max="20" width="18.00390625" style="47" customWidth="1"/>
    <col min="21" max="21" width="22.421875" style="7" bestFit="1" customWidth="1"/>
    <col min="22" max="22" width="31.140625" style="7" customWidth="1"/>
    <col min="23" max="23" width="10.28125" style="7" bestFit="1" customWidth="1"/>
    <col min="24" max="16384" width="9.140625" style="7" customWidth="1"/>
  </cols>
  <sheetData>
    <row r="1" spans="1:23" ht="33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281"/>
      <c r="P1" s="281"/>
      <c r="Q1" s="40"/>
      <c r="R1" s="40"/>
      <c r="S1" s="281"/>
      <c r="U1" s="9"/>
      <c r="V1" s="9"/>
      <c r="W1" s="9"/>
    </row>
    <row r="2" spans="1:23" ht="35.25" hidden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281"/>
      <c r="P2" s="281"/>
      <c r="Q2" s="468"/>
      <c r="R2" s="468"/>
      <c r="S2" s="468"/>
      <c r="U2" s="9"/>
      <c r="V2" s="9"/>
      <c r="W2" s="9"/>
    </row>
    <row r="3" spans="1:23" ht="35.25" hidden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81"/>
      <c r="P3" s="281"/>
      <c r="Q3" s="468"/>
      <c r="R3" s="468"/>
      <c r="S3" s="468"/>
      <c r="U3" s="9"/>
      <c r="V3" s="9"/>
      <c r="W3" s="9"/>
    </row>
    <row r="4" spans="1:23" ht="35.25" hidden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281"/>
      <c r="P4" s="281"/>
      <c r="Q4" s="468"/>
      <c r="R4" s="468"/>
      <c r="S4" s="468"/>
      <c r="U4" s="9"/>
      <c r="V4" s="9"/>
      <c r="W4" s="9"/>
    </row>
    <row r="5" spans="1:23" ht="35.25" hidden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281"/>
      <c r="P5" s="281"/>
      <c r="Q5" s="281"/>
      <c r="R5" s="281"/>
      <c r="S5" s="281"/>
      <c r="U5" s="9"/>
      <c r="V5" s="9"/>
      <c r="W5" s="9"/>
    </row>
    <row r="6" spans="1:23" ht="33.75" customHeight="1" hidden="1">
      <c r="A6" s="458" t="s">
        <v>66</v>
      </c>
      <c r="B6" s="458"/>
      <c r="C6" s="458"/>
      <c r="D6" s="458"/>
      <c r="E6" s="458"/>
      <c r="F6" s="458"/>
      <c r="G6" s="458"/>
      <c r="H6" s="458"/>
      <c r="I6" s="458"/>
      <c r="J6" s="458"/>
      <c r="K6" s="458"/>
      <c r="L6" s="458"/>
      <c r="M6" s="458"/>
      <c r="N6" s="458"/>
      <c r="O6" s="458"/>
      <c r="P6" s="458"/>
      <c r="Q6" s="458"/>
      <c r="R6" s="458"/>
      <c r="S6" s="458"/>
      <c r="U6" s="9"/>
      <c r="V6" s="9"/>
      <c r="W6" s="9"/>
    </row>
    <row r="7" spans="1:23" ht="18.75" customHeight="1" hidden="1">
      <c r="A7" s="469" t="s">
        <v>15</v>
      </c>
      <c r="B7" s="451" t="s">
        <v>0</v>
      </c>
      <c r="C7" s="452"/>
      <c r="D7" s="453"/>
      <c r="E7" s="278"/>
      <c r="F7" s="437" t="s">
        <v>1</v>
      </c>
      <c r="G7" s="438"/>
      <c r="H7" s="439"/>
      <c r="I7" s="437" t="s">
        <v>3</v>
      </c>
      <c r="J7" s="438"/>
      <c r="K7" s="439"/>
      <c r="L7" s="437" t="s">
        <v>4</v>
      </c>
      <c r="M7" s="438"/>
      <c r="N7" s="439"/>
      <c r="O7" s="437" t="s">
        <v>6</v>
      </c>
      <c r="P7" s="438"/>
      <c r="Q7" s="439"/>
      <c r="R7" s="437" t="s">
        <v>7</v>
      </c>
      <c r="S7" s="439"/>
      <c r="V7" s="9"/>
      <c r="W7" s="9"/>
    </row>
    <row r="8" spans="1:23" ht="53.25" hidden="1">
      <c r="A8" s="470"/>
      <c r="B8" s="454"/>
      <c r="C8" s="455"/>
      <c r="D8" s="456"/>
      <c r="E8" s="280"/>
      <c r="F8" s="277"/>
      <c r="G8" s="277" t="s">
        <v>2</v>
      </c>
      <c r="H8" s="277" t="s">
        <v>5</v>
      </c>
      <c r="I8" s="277"/>
      <c r="J8" s="277" t="s">
        <v>2</v>
      </c>
      <c r="K8" s="277" t="s">
        <v>5</v>
      </c>
      <c r="L8" s="277"/>
      <c r="M8" s="277" t="s">
        <v>2</v>
      </c>
      <c r="N8" s="277" t="s">
        <v>5</v>
      </c>
      <c r="O8" s="277" t="s">
        <v>2</v>
      </c>
      <c r="P8" s="277" t="s">
        <v>2</v>
      </c>
      <c r="Q8" s="277" t="s">
        <v>5</v>
      </c>
      <c r="R8" s="277" t="s">
        <v>2</v>
      </c>
      <c r="S8" s="277" t="s">
        <v>5</v>
      </c>
      <c r="V8" s="9"/>
      <c r="W8" s="9"/>
    </row>
    <row r="9" spans="1:23" ht="30" customHeight="1" hidden="1">
      <c r="A9" s="11">
        <v>1</v>
      </c>
      <c r="B9" s="471" t="s">
        <v>33</v>
      </c>
      <c r="C9" s="472"/>
      <c r="D9" s="473"/>
      <c r="E9" s="284"/>
      <c r="F9" s="11">
        <v>22.6</v>
      </c>
      <c r="G9" s="41">
        <v>22.6</v>
      </c>
      <c r="H9" s="6">
        <f>G9*G36</f>
        <v>60523.252</v>
      </c>
      <c r="I9" s="6">
        <v>7.9</v>
      </c>
      <c r="J9" s="6">
        <v>7.5</v>
      </c>
      <c r="K9" s="6">
        <f>J9*G36</f>
        <v>20085.15</v>
      </c>
      <c r="L9" s="6">
        <v>2.9</v>
      </c>
      <c r="M9" s="6">
        <v>2.4</v>
      </c>
      <c r="N9" s="6">
        <f>M9*H36</f>
        <v>7174.727999999999</v>
      </c>
      <c r="O9" s="6">
        <v>20.6</v>
      </c>
      <c r="P9" s="6">
        <v>18.7</v>
      </c>
      <c r="Q9" s="6">
        <f>P9*H36</f>
        <v>55903.08899999999</v>
      </c>
      <c r="R9" s="6">
        <f aca="true" t="shared" si="0" ref="R9:S17">G9+J9+M9+P9</f>
        <v>51.2</v>
      </c>
      <c r="S9" s="6">
        <f t="shared" si="0"/>
        <v>143686.21899999998</v>
      </c>
      <c r="T9" s="47" t="s">
        <v>21</v>
      </c>
      <c r="U9" s="10"/>
      <c r="V9" s="8">
        <f>H9+K9+N9+Q9</f>
        <v>143686.21899999998</v>
      </c>
      <c r="W9" s="9">
        <f>G9+J9+M9+P9</f>
        <v>51.2</v>
      </c>
    </row>
    <row r="10" spans="1:23" ht="30" customHeight="1" hidden="1">
      <c r="A10" s="11">
        <v>2</v>
      </c>
      <c r="B10" s="471" t="s">
        <v>41</v>
      </c>
      <c r="C10" s="472"/>
      <c r="D10" s="473"/>
      <c r="E10" s="284"/>
      <c r="F10" s="11"/>
      <c r="G10" s="41">
        <f>G11+G12+G13+G14+G15+G16</f>
        <v>3047.7000000000003</v>
      </c>
      <c r="H10" s="6">
        <f>H11+H12+H13+H14+H15+H16</f>
        <v>8161801.554</v>
      </c>
      <c r="I10" s="6"/>
      <c r="J10" s="6">
        <f>J11+J12+J13+J14+J15+J16</f>
        <v>894.2</v>
      </c>
      <c r="K10" s="6">
        <f>K11+K12+K13+K14+K15+K16</f>
        <v>2394685.484</v>
      </c>
      <c r="L10" s="6"/>
      <c r="M10" s="6">
        <f>M11+M12+M13+M14+M15+M16</f>
        <v>284.29999999999995</v>
      </c>
      <c r="N10" s="6">
        <f>N11+N12+N13+N14+N15+N16</f>
        <v>849906.321</v>
      </c>
      <c r="O10" s="6"/>
      <c r="P10" s="6">
        <f>P11+P12+P13+P14+P15+P16</f>
        <v>2169.5</v>
      </c>
      <c r="Q10" s="6">
        <f>Q11+Q12+Q13+Q14+Q15+Q16</f>
        <v>6485655.165</v>
      </c>
      <c r="R10" s="6">
        <f>R11+R12+R13+R14+R15+R16</f>
        <v>6395.7</v>
      </c>
      <c r="S10" s="6">
        <f>S11+S12+S13+S14+S15+S16</f>
        <v>17892048.524</v>
      </c>
      <c r="T10" s="47" t="s">
        <v>21</v>
      </c>
      <c r="U10" s="10"/>
      <c r="V10" s="8"/>
      <c r="W10" s="9"/>
    </row>
    <row r="11" spans="1:23" ht="33.75" customHeight="1" hidden="1">
      <c r="A11" s="11"/>
      <c r="B11" s="411" t="s">
        <v>34</v>
      </c>
      <c r="C11" s="412"/>
      <c r="D11" s="413"/>
      <c r="E11" s="275"/>
      <c r="F11" s="11">
        <v>968.6</v>
      </c>
      <c r="G11" s="42">
        <v>780</v>
      </c>
      <c r="H11" s="12">
        <f>G11*G36</f>
        <v>2088855.6</v>
      </c>
      <c r="I11" s="12">
        <v>347.1</v>
      </c>
      <c r="J11" s="12">
        <v>150</v>
      </c>
      <c r="K11" s="12">
        <f>J11*G36</f>
        <v>401703</v>
      </c>
      <c r="L11" s="12">
        <v>138.9</v>
      </c>
      <c r="M11" s="12">
        <v>50</v>
      </c>
      <c r="N11" s="12">
        <f>M11*H36</f>
        <v>149473.5</v>
      </c>
      <c r="O11" s="12">
        <v>879.1</v>
      </c>
      <c r="P11" s="12">
        <v>290</v>
      </c>
      <c r="Q11" s="12">
        <f>P11*H36</f>
        <v>866946.2999999999</v>
      </c>
      <c r="R11" s="12">
        <f t="shared" si="0"/>
        <v>1270</v>
      </c>
      <c r="S11" s="12">
        <f t="shared" si="0"/>
        <v>3506978.4</v>
      </c>
      <c r="T11" s="47" t="s">
        <v>21</v>
      </c>
      <c r="U11" s="10"/>
      <c r="V11" s="8">
        <f aca="true" t="shared" si="1" ref="V11:V28">H11+K11+N11+Q11</f>
        <v>3506978.4</v>
      </c>
      <c r="W11" s="9">
        <f aca="true" t="shared" si="2" ref="W11:W28">G11+J11+M11+P11</f>
        <v>1270</v>
      </c>
    </row>
    <row r="12" spans="1:23" ht="31.5" customHeight="1" hidden="1">
      <c r="A12" s="11"/>
      <c r="B12" s="411" t="s">
        <v>35</v>
      </c>
      <c r="C12" s="412"/>
      <c r="D12" s="413"/>
      <c r="E12" s="275"/>
      <c r="F12" s="11">
        <v>275.5</v>
      </c>
      <c r="G12" s="42">
        <v>260.8</v>
      </c>
      <c r="H12" s="12">
        <f>G12*G36</f>
        <v>698427.616</v>
      </c>
      <c r="I12" s="12">
        <v>101.3</v>
      </c>
      <c r="J12" s="12">
        <v>82.4</v>
      </c>
      <c r="K12" s="12">
        <f>J12*G36</f>
        <v>220668.84800000003</v>
      </c>
      <c r="L12" s="12">
        <v>40.3</v>
      </c>
      <c r="M12" s="12">
        <v>24.8</v>
      </c>
      <c r="N12" s="12">
        <f>M12*H36</f>
        <v>74138.856</v>
      </c>
      <c r="O12" s="12">
        <v>245.5</v>
      </c>
      <c r="P12" s="12">
        <v>214.4</v>
      </c>
      <c r="Q12" s="12">
        <f>P12*H36</f>
        <v>640942.368</v>
      </c>
      <c r="R12" s="12">
        <f t="shared" si="0"/>
        <v>582.4000000000001</v>
      </c>
      <c r="S12" s="12">
        <f t="shared" si="0"/>
        <v>1634177.688</v>
      </c>
      <c r="T12" s="47" t="s">
        <v>21</v>
      </c>
      <c r="U12" s="10"/>
      <c r="V12" s="8">
        <f t="shared" si="1"/>
        <v>1634177.688</v>
      </c>
      <c r="W12" s="9">
        <f t="shared" si="2"/>
        <v>582.4000000000001</v>
      </c>
    </row>
    <row r="13" spans="1:23" ht="29.25" customHeight="1" hidden="1">
      <c r="A13" s="11"/>
      <c r="B13" s="411" t="s">
        <v>36</v>
      </c>
      <c r="C13" s="412"/>
      <c r="D13" s="413"/>
      <c r="E13" s="275"/>
      <c r="F13" s="11">
        <v>1020.1</v>
      </c>
      <c r="G13" s="42">
        <v>993.2</v>
      </c>
      <c r="H13" s="12">
        <f>G13*G36</f>
        <v>2659809.464</v>
      </c>
      <c r="I13" s="12">
        <v>343</v>
      </c>
      <c r="J13" s="12">
        <v>313.8</v>
      </c>
      <c r="K13" s="12">
        <f>J13*G36</f>
        <v>840362.676</v>
      </c>
      <c r="L13" s="12">
        <v>122.2</v>
      </c>
      <c r="M13" s="12">
        <v>95.1</v>
      </c>
      <c r="N13" s="12">
        <f>M13*H36</f>
        <v>284298.59699999995</v>
      </c>
      <c r="O13" s="12">
        <v>920.9</v>
      </c>
      <c r="P13" s="12">
        <v>816.6</v>
      </c>
      <c r="Q13" s="12">
        <f>P13*H36</f>
        <v>2441201.202</v>
      </c>
      <c r="R13" s="12">
        <f t="shared" si="0"/>
        <v>2218.7</v>
      </c>
      <c r="S13" s="12">
        <f t="shared" si="0"/>
        <v>6225671.939</v>
      </c>
      <c r="T13" s="47" t="s">
        <v>21</v>
      </c>
      <c r="U13" s="10"/>
      <c r="V13" s="8">
        <f t="shared" si="1"/>
        <v>6225671.939</v>
      </c>
      <c r="W13" s="9">
        <f t="shared" si="2"/>
        <v>2218.7</v>
      </c>
    </row>
    <row r="14" spans="1:23" ht="35.25" customHeight="1" hidden="1">
      <c r="A14" s="5"/>
      <c r="B14" s="411" t="s">
        <v>37</v>
      </c>
      <c r="C14" s="412"/>
      <c r="D14" s="413"/>
      <c r="E14" s="275"/>
      <c r="F14" s="5">
        <v>186.3</v>
      </c>
      <c r="G14" s="42">
        <v>215.9</v>
      </c>
      <c r="H14" s="12">
        <f>G14*G36</f>
        <v>578184.518</v>
      </c>
      <c r="I14" s="12">
        <v>55.3</v>
      </c>
      <c r="J14" s="12">
        <v>74.5</v>
      </c>
      <c r="K14" s="12">
        <f>J14*G36</f>
        <v>199512.49</v>
      </c>
      <c r="L14" s="12">
        <v>2.8</v>
      </c>
      <c r="M14" s="12">
        <v>24.7</v>
      </c>
      <c r="N14" s="12">
        <f>M14*H36</f>
        <v>73839.909</v>
      </c>
      <c r="O14" s="12">
        <v>158.5</v>
      </c>
      <c r="P14" s="12">
        <v>181.1</v>
      </c>
      <c r="Q14" s="12">
        <f>P14*H36</f>
        <v>541393.017</v>
      </c>
      <c r="R14" s="12">
        <f t="shared" si="0"/>
        <v>496.19999999999993</v>
      </c>
      <c r="S14" s="12">
        <f t="shared" si="0"/>
        <v>1392929.934</v>
      </c>
      <c r="T14" s="47" t="s">
        <v>21</v>
      </c>
      <c r="U14" s="10"/>
      <c r="V14" s="8">
        <f t="shared" si="1"/>
        <v>1392929.934</v>
      </c>
      <c r="W14" s="9">
        <f t="shared" si="2"/>
        <v>496.19999999999993</v>
      </c>
    </row>
    <row r="15" spans="1:23" ht="30" customHeight="1" hidden="1">
      <c r="A15" s="5"/>
      <c r="B15" s="411" t="s">
        <v>38</v>
      </c>
      <c r="C15" s="412"/>
      <c r="D15" s="413"/>
      <c r="E15" s="275"/>
      <c r="F15" s="5">
        <v>619</v>
      </c>
      <c r="G15" s="42">
        <v>550.4</v>
      </c>
      <c r="H15" s="12">
        <f>G15*G36</f>
        <v>1473982.2079999999</v>
      </c>
      <c r="I15" s="12">
        <v>532.4</v>
      </c>
      <c r="J15" s="12">
        <v>193.1</v>
      </c>
      <c r="K15" s="12">
        <f>J15*G36</f>
        <v>517125.66199999995</v>
      </c>
      <c r="L15" s="12">
        <v>142.3</v>
      </c>
      <c r="M15" s="12">
        <v>65</v>
      </c>
      <c r="N15" s="12">
        <f>M15*H36</f>
        <v>194315.55</v>
      </c>
      <c r="O15" s="12">
        <v>646.5</v>
      </c>
      <c r="P15" s="12">
        <v>463.1</v>
      </c>
      <c r="Q15" s="12">
        <f>P15*H36</f>
        <v>1384423.557</v>
      </c>
      <c r="R15" s="12">
        <f t="shared" si="0"/>
        <v>1271.6</v>
      </c>
      <c r="S15" s="12">
        <f t="shared" si="0"/>
        <v>3569846.977</v>
      </c>
      <c r="T15" s="47" t="s">
        <v>21</v>
      </c>
      <c r="U15" s="10"/>
      <c r="V15" s="8">
        <f t="shared" si="1"/>
        <v>3569846.977</v>
      </c>
      <c r="W15" s="9">
        <f t="shared" si="2"/>
        <v>1271.6</v>
      </c>
    </row>
    <row r="16" spans="1:23" ht="52.5" customHeight="1" hidden="1">
      <c r="A16" s="5"/>
      <c r="B16" s="411" t="s">
        <v>39</v>
      </c>
      <c r="C16" s="412"/>
      <c r="D16" s="413"/>
      <c r="E16" s="275"/>
      <c r="F16" s="5">
        <v>277.52</v>
      </c>
      <c r="G16" s="42">
        <v>247.4</v>
      </c>
      <c r="H16" s="12">
        <f>G16*G36</f>
        <v>662542.148</v>
      </c>
      <c r="I16" s="12">
        <v>129</v>
      </c>
      <c r="J16" s="12">
        <v>80.4</v>
      </c>
      <c r="K16" s="12">
        <f>J16*G36</f>
        <v>215312.80800000002</v>
      </c>
      <c r="L16" s="12">
        <v>7.2</v>
      </c>
      <c r="M16" s="12">
        <v>24.7</v>
      </c>
      <c r="N16" s="12">
        <f>M16*H36</f>
        <v>73839.909</v>
      </c>
      <c r="O16" s="12">
        <v>182.6</v>
      </c>
      <c r="P16" s="12">
        <v>204.3</v>
      </c>
      <c r="Q16" s="12">
        <f>P16*H36</f>
        <v>610748.721</v>
      </c>
      <c r="R16" s="12">
        <f t="shared" si="0"/>
        <v>556.8</v>
      </c>
      <c r="S16" s="12">
        <f t="shared" si="0"/>
        <v>1562443.5860000001</v>
      </c>
      <c r="T16" s="47" t="s">
        <v>21</v>
      </c>
      <c r="U16" s="10"/>
      <c r="V16" s="8">
        <f t="shared" si="1"/>
        <v>1562443.5860000001</v>
      </c>
      <c r="W16" s="9">
        <f t="shared" si="2"/>
        <v>556.8</v>
      </c>
    </row>
    <row r="17" spans="1:23" ht="30.75" customHeight="1" hidden="1">
      <c r="A17" s="11">
        <v>3</v>
      </c>
      <c r="B17" s="471" t="s">
        <v>42</v>
      </c>
      <c r="C17" s="472"/>
      <c r="D17" s="473"/>
      <c r="E17" s="284"/>
      <c r="F17" s="5"/>
      <c r="G17" s="41">
        <v>362.4</v>
      </c>
      <c r="H17" s="6">
        <f>G17*G36</f>
        <v>970514.448</v>
      </c>
      <c r="I17" s="6"/>
      <c r="J17" s="6">
        <v>118.4</v>
      </c>
      <c r="K17" s="6">
        <f>J17*G36</f>
        <v>317077.568</v>
      </c>
      <c r="L17" s="6"/>
      <c r="M17" s="6">
        <v>36.5</v>
      </c>
      <c r="N17" s="6">
        <f>M17*H36</f>
        <v>109115.655</v>
      </c>
      <c r="O17" s="6"/>
      <c r="P17" s="6">
        <v>300</v>
      </c>
      <c r="Q17" s="6">
        <f>P17*H36</f>
        <v>896840.9999999999</v>
      </c>
      <c r="R17" s="6">
        <f t="shared" si="0"/>
        <v>817.3</v>
      </c>
      <c r="S17" s="6">
        <f t="shared" si="0"/>
        <v>2293548.671</v>
      </c>
      <c r="U17" s="10"/>
      <c r="V17" s="8"/>
      <c r="W17" s="9">
        <f t="shared" si="2"/>
        <v>817.3</v>
      </c>
    </row>
    <row r="18" spans="1:23" ht="39" customHeight="1" hidden="1">
      <c r="A18" s="11">
        <v>4</v>
      </c>
      <c r="B18" s="471" t="s">
        <v>43</v>
      </c>
      <c r="C18" s="472"/>
      <c r="D18" s="473"/>
      <c r="E18" s="284"/>
      <c r="F18" s="5"/>
      <c r="G18" s="41">
        <f>G19+G20+G21</f>
        <v>40.4</v>
      </c>
      <c r="H18" s="6">
        <f>H19+H20+H21</f>
        <v>108192.008</v>
      </c>
      <c r="I18" s="6"/>
      <c r="J18" s="6">
        <f>J19+J20+J21</f>
        <v>13.200000000000001</v>
      </c>
      <c r="K18" s="6">
        <f>K19+K20+K21</f>
        <v>35349.864</v>
      </c>
      <c r="L18" s="6"/>
      <c r="M18" s="6">
        <f>M19+M20+M21</f>
        <v>4.2</v>
      </c>
      <c r="N18" s="6">
        <f>N19+N20+N21</f>
        <v>12555.774</v>
      </c>
      <c r="O18" s="6"/>
      <c r="P18" s="6">
        <f>P19+P20+P21</f>
        <v>33.5</v>
      </c>
      <c r="Q18" s="6">
        <f>Q19+Q20+Q21</f>
        <v>100147.245</v>
      </c>
      <c r="R18" s="6">
        <f>R19+R20+R21</f>
        <v>91.30000000000001</v>
      </c>
      <c r="S18" s="6">
        <f>S19+S20+S21</f>
        <v>256244.891</v>
      </c>
      <c r="U18" s="8"/>
      <c r="V18" s="8"/>
      <c r="W18" s="9"/>
    </row>
    <row r="19" spans="1:23" ht="27" customHeight="1" hidden="1">
      <c r="A19" s="5"/>
      <c r="B19" s="411" t="s">
        <v>44</v>
      </c>
      <c r="C19" s="412"/>
      <c r="D19" s="413"/>
      <c r="E19" s="275"/>
      <c r="F19" s="5"/>
      <c r="G19" s="42">
        <v>23.3</v>
      </c>
      <c r="H19" s="12">
        <f>G19*G36</f>
        <v>62397.866</v>
      </c>
      <c r="I19" s="12"/>
      <c r="J19" s="12">
        <v>7.5</v>
      </c>
      <c r="K19" s="12">
        <f>J19*G36</f>
        <v>20085.15</v>
      </c>
      <c r="L19" s="12"/>
      <c r="M19" s="12">
        <v>2.4</v>
      </c>
      <c r="N19" s="12">
        <f>M19*H36</f>
        <v>7174.727999999999</v>
      </c>
      <c r="O19" s="12"/>
      <c r="P19" s="12">
        <v>19.3</v>
      </c>
      <c r="Q19" s="12">
        <f>P19*H36</f>
        <v>57696.771</v>
      </c>
      <c r="R19" s="12">
        <f aca="true" t="shared" si="3" ref="R19:S21">G19+J19+M19+P19</f>
        <v>52.5</v>
      </c>
      <c r="S19" s="12">
        <f t="shared" si="3"/>
        <v>147354.515</v>
      </c>
      <c r="U19" s="8"/>
      <c r="V19" s="8"/>
      <c r="W19" s="9"/>
    </row>
    <row r="20" spans="1:23" ht="25.5" customHeight="1" hidden="1">
      <c r="A20" s="5"/>
      <c r="B20" s="411" t="s">
        <v>45</v>
      </c>
      <c r="C20" s="412"/>
      <c r="D20" s="413"/>
      <c r="E20" s="275"/>
      <c r="F20" s="5"/>
      <c r="G20" s="42">
        <v>2.4</v>
      </c>
      <c r="H20" s="12">
        <f>G20*G36</f>
        <v>6427.248</v>
      </c>
      <c r="I20" s="12"/>
      <c r="J20" s="12">
        <v>0.8</v>
      </c>
      <c r="K20" s="12">
        <f>J20*G36</f>
        <v>2142.416</v>
      </c>
      <c r="L20" s="12"/>
      <c r="M20" s="12">
        <v>0.2</v>
      </c>
      <c r="N20" s="12">
        <f>M20*H36</f>
        <v>597.894</v>
      </c>
      <c r="O20" s="12"/>
      <c r="P20" s="12">
        <v>2</v>
      </c>
      <c r="Q20" s="12">
        <f>P20*H36</f>
        <v>5978.94</v>
      </c>
      <c r="R20" s="12">
        <f t="shared" si="3"/>
        <v>5.4</v>
      </c>
      <c r="S20" s="12">
        <f t="shared" si="3"/>
        <v>15146.498</v>
      </c>
      <c r="U20" s="8"/>
      <c r="V20" s="8"/>
      <c r="W20" s="9"/>
    </row>
    <row r="21" spans="1:23" ht="26.25" customHeight="1" hidden="1">
      <c r="A21" s="5"/>
      <c r="B21" s="411" t="s">
        <v>46</v>
      </c>
      <c r="C21" s="412"/>
      <c r="D21" s="413"/>
      <c r="E21" s="275"/>
      <c r="F21" s="5"/>
      <c r="G21" s="42">
        <v>14.7</v>
      </c>
      <c r="H21" s="12">
        <f>G21*G36</f>
        <v>39366.894</v>
      </c>
      <c r="I21" s="12"/>
      <c r="J21" s="12">
        <v>4.9</v>
      </c>
      <c r="K21" s="12">
        <f>J21*G36</f>
        <v>13122.298</v>
      </c>
      <c r="L21" s="12"/>
      <c r="M21" s="12">
        <v>1.6</v>
      </c>
      <c r="N21" s="12">
        <f>M21*H36</f>
        <v>4783.152</v>
      </c>
      <c r="O21" s="12"/>
      <c r="P21" s="12">
        <v>12.2</v>
      </c>
      <c r="Q21" s="12">
        <f>P21*H36</f>
        <v>36471.53399999999</v>
      </c>
      <c r="R21" s="12">
        <f t="shared" si="3"/>
        <v>33.400000000000006</v>
      </c>
      <c r="S21" s="12">
        <f t="shared" si="3"/>
        <v>93743.878</v>
      </c>
      <c r="U21" s="8"/>
      <c r="V21" s="8"/>
      <c r="W21" s="9"/>
    </row>
    <row r="22" spans="1:23" ht="29.25" customHeight="1" hidden="1">
      <c r="A22" s="11">
        <v>5</v>
      </c>
      <c r="B22" s="471" t="s">
        <v>47</v>
      </c>
      <c r="C22" s="472"/>
      <c r="D22" s="473"/>
      <c r="E22" s="284"/>
      <c r="F22" s="5"/>
      <c r="G22" s="41">
        <f>G23+G24+G25+G26+G27+G28</f>
        <v>589.7</v>
      </c>
      <c r="H22" s="6">
        <f>H23+H24+H25+H26+H27+H28</f>
        <v>1579228.3939999996</v>
      </c>
      <c r="I22" s="6"/>
      <c r="J22" s="6">
        <f>J23+J24+J25+J26+J27+J28</f>
        <v>216.9</v>
      </c>
      <c r="K22" s="6">
        <f>K23+K24+K25+K26+K27+K28</f>
        <v>580862.5380000001</v>
      </c>
      <c r="L22" s="6"/>
      <c r="M22" s="6">
        <f>M23+M24+M25+M26+M27+M28</f>
        <v>24.800000000000004</v>
      </c>
      <c r="N22" s="6">
        <f>N23+N24+N25+N26+N27+N28</f>
        <v>74138.856</v>
      </c>
      <c r="O22" s="6"/>
      <c r="P22" s="6">
        <f>P23+P24+P25+P26+P27+P28</f>
        <v>407.8999999999999</v>
      </c>
      <c r="Q22" s="6">
        <f>Q23+Q24+Q25+Q26+Q27+Q28</f>
        <v>1219404.813</v>
      </c>
      <c r="R22" s="6">
        <f>R23+R24+R25+R26+R27+R28</f>
        <v>1239.2999999999997</v>
      </c>
      <c r="S22" s="6">
        <f>S23+S24+S25+S26+S27+S28</f>
        <v>3453634.601</v>
      </c>
      <c r="U22" s="8"/>
      <c r="V22" s="8"/>
      <c r="W22" s="9"/>
    </row>
    <row r="23" spans="1:23" ht="30" customHeight="1" hidden="1">
      <c r="A23" s="5"/>
      <c r="B23" s="411" t="s">
        <v>48</v>
      </c>
      <c r="C23" s="412"/>
      <c r="D23" s="413"/>
      <c r="E23" s="275"/>
      <c r="F23" s="5"/>
      <c r="G23" s="42">
        <v>19.7</v>
      </c>
      <c r="H23" s="12">
        <f>G23*G36</f>
        <v>52756.994</v>
      </c>
      <c r="I23" s="12"/>
      <c r="J23" s="12">
        <v>6.7</v>
      </c>
      <c r="K23" s="12">
        <f>J23*G36</f>
        <v>17942.734</v>
      </c>
      <c r="L23" s="12"/>
      <c r="M23" s="12">
        <v>2.3</v>
      </c>
      <c r="N23" s="12">
        <f>M23*H36</f>
        <v>6875.780999999999</v>
      </c>
      <c r="O23" s="12"/>
      <c r="P23" s="12">
        <v>17.2</v>
      </c>
      <c r="Q23" s="12">
        <f>P23*H36</f>
        <v>51418.88399999999</v>
      </c>
      <c r="R23" s="12">
        <f aca="true" t="shared" si="4" ref="R23:S28">G23+J23+M23+P23</f>
        <v>45.9</v>
      </c>
      <c r="S23" s="12">
        <f t="shared" si="4"/>
        <v>128994.393</v>
      </c>
      <c r="U23" s="8"/>
      <c r="V23" s="8"/>
      <c r="W23" s="9"/>
    </row>
    <row r="24" spans="1:23" ht="28.5" customHeight="1" hidden="1">
      <c r="A24" s="5"/>
      <c r="B24" s="411" t="s">
        <v>49</v>
      </c>
      <c r="C24" s="412"/>
      <c r="D24" s="413"/>
      <c r="E24" s="275"/>
      <c r="F24" s="5"/>
      <c r="G24" s="42">
        <v>317.5</v>
      </c>
      <c r="H24" s="12">
        <f>G24*G36</f>
        <v>850271.35</v>
      </c>
      <c r="I24" s="12"/>
      <c r="J24" s="12">
        <v>111.7</v>
      </c>
      <c r="K24" s="12">
        <f>J24*G36</f>
        <v>299134.83400000003</v>
      </c>
      <c r="L24" s="12"/>
      <c r="M24" s="12">
        <v>5.7</v>
      </c>
      <c r="N24" s="12">
        <f>M24*H36</f>
        <v>17039.979</v>
      </c>
      <c r="O24" s="12"/>
      <c r="P24" s="12">
        <v>205.7</v>
      </c>
      <c r="Q24" s="12">
        <f>P24*H36</f>
        <v>614933.9789999999</v>
      </c>
      <c r="R24" s="12">
        <f t="shared" si="4"/>
        <v>640.5999999999999</v>
      </c>
      <c r="S24" s="12">
        <f t="shared" si="4"/>
        <v>1781380.142</v>
      </c>
      <c r="U24" s="8"/>
      <c r="V24" s="8"/>
      <c r="W24" s="9"/>
    </row>
    <row r="25" spans="1:23" ht="32.25" customHeight="1" hidden="1">
      <c r="A25" s="5"/>
      <c r="B25" s="411" t="s">
        <v>50</v>
      </c>
      <c r="C25" s="412"/>
      <c r="D25" s="413"/>
      <c r="E25" s="275"/>
      <c r="F25" s="5"/>
      <c r="G25" s="42">
        <v>88.5</v>
      </c>
      <c r="H25" s="12">
        <f>G25*G36</f>
        <v>237004.77</v>
      </c>
      <c r="I25" s="12"/>
      <c r="J25" s="12">
        <v>28.3</v>
      </c>
      <c r="K25" s="12">
        <f>J25*G36</f>
        <v>75787.966</v>
      </c>
      <c r="L25" s="12"/>
      <c r="M25" s="12">
        <v>4.8</v>
      </c>
      <c r="N25" s="12">
        <f>M25*H36</f>
        <v>14349.455999999998</v>
      </c>
      <c r="O25" s="12"/>
      <c r="P25" s="12">
        <v>76.4</v>
      </c>
      <c r="Q25" s="12">
        <f>P25*H36</f>
        <v>228395.508</v>
      </c>
      <c r="R25" s="12">
        <f t="shared" si="4"/>
        <v>198</v>
      </c>
      <c r="S25" s="12">
        <f t="shared" si="4"/>
        <v>555537.7</v>
      </c>
      <c r="U25" s="8"/>
      <c r="V25" s="8"/>
      <c r="W25" s="9"/>
    </row>
    <row r="26" spans="1:23" ht="28.5" customHeight="1" hidden="1">
      <c r="A26" s="5"/>
      <c r="B26" s="411" t="s">
        <v>40</v>
      </c>
      <c r="C26" s="412"/>
      <c r="D26" s="413"/>
      <c r="E26" s="275"/>
      <c r="F26" s="5">
        <v>112.1</v>
      </c>
      <c r="G26" s="42">
        <v>70.8</v>
      </c>
      <c r="H26" s="12">
        <f>G26*G36</f>
        <v>189603.816</v>
      </c>
      <c r="I26" s="12"/>
      <c r="J26" s="12">
        <v>33.6</v>
      </c>
      <c r="K26" s="12">
        <f>J26*G36</f>
        <v>89981.47200000001</v>
      </c>
      <c r="L26" s="12"/>
      <c r="M26" s="12">
        <v>6.8</v>
      </c>
      <c r="N26" s="12">
        <f>M26*H36</f>
        <v>20328.395999999997</v>
      </c>
      <c r="O26" s="12"/>
      <c r="P26" s="12">
        <v>40.5</v>
      </c>
      <c r="Q26" s="12">
        <f>P26*H36</f>
        <v>121073.53499999999</v>
      </c>
      <c r="R26" s="12">
        <f t="shared" si="4"/>
        <v>151.7</v>
      </c>
      <c r="S26" s="12">
        <f t="shared" si="4"/>
        <v>420987.219</v>
      </c>
      <c r="T26" s="47" t="s">
        <v>21</v>
      </c>
      <c r="U26" s="8">
        <f>4206.13*P26</f>
        <v>170348.265</v>
      </c>
      <c r="V26" s="8">
        <f t="shared" si="1"/>
        <v>420987.219</v>
      </c>
      <c r="W26" s="9">
        <f t="shared" si="2"/>
        <v>151.7</v>
      </c>
    </row>
    <row r="27" spans="1:23" ht="33" customHeight="1" hidden="1">
      <c r="A27" s="5"/>
      <c r="B27" s="411" t="s">
        <v>51</v>
      </c>
      <c r="C27" s="412"/>
      <c r="D27" s="413"/>
      <c r="E27" s="275"/>
      <c r="F27" s="5">
        <v>87.8</v>
      </c>
      <c r="G27" s="42">
        <v>30.2</v>
      </c>
      <c r="H27" s="12">
        <f>G27*G36</f>
        <v>80876.204</v>
      </c>
      <c r="I27" s="12"/>
      <c r="J27" s="12">
        <v>9.6</v>
      </c>
      <c r="K27" s="12">
        <f>J27*G36</f>
        <v>25708.992</v>
      </c>
      <c r="L27" s="12"/>
      <c r="M27" s="12">
        <v>3.1</v>
      </c>
      <c r="N27" s="12">
        <f>M27*H36</f>
        <v>9267.357</v>
      </c>
      <c r="O27" s="12"/>
      <c r="P27" s="12">
        <v>25.9</v>
      </c>
      <c r="Q27" s="12">
        <f>P27*H36</f>
        <v>77427.27299999999</v>
      </c>
      <c r="R27" s="12">
        <f t="shared" si="4"/>
        <v>68.8</v>
      </c>
      <c r="S27" s="12">
        <f t="shared" si="4"/>
        <v>193279.826</v>
      </c>
      <c r="T27" s="47" t="s">
        <v>21</v>
      </c>
      <c r="U27" s="8">
        <f>4206.13*P27</f>
        <v>108938.76699999999</v>
      </c>
      <c r="V27" s="8">
        <f t="shared" si="1"/>
        <v>193279.826</v>
      </c>
      <c r="W27" s="9">
        <f t="shared" si="2"/>
        <v>68.8</v>
      </c>
    </row>
    <row r="28" spans="1:23" ht="26.25" customHeight="1" hidden="1">
      <c r="A28" s="5"/>
      <c r="B28" s="411" t="s">
        <v>52</v>
      </c>
      <c r="C28" s="412"/>
      <c r="D28" s="413"/>
      <c r="E28" s="275"/>
      <c r="F28" s="5">
        <v>331.5</v>
      </c>
      <c r="G28" s="42">
        <v>63</v>
      </c>
      <c r="H28" s="12">
        <f>G28*G36</f>
        <v>168715.26</v>
      </c>
      <c r="I28" s="12"/>
      <c r="J28" s="12">
        <v>27</v>
      </c>
      <c r="K28" s="12">
        <f>J28*G36</f>
        <v>72306.54</v>
      </c>
      <c r="L28" s="12"/>
      <c r="M28" s="12">
        <v>2.1</v>
      </c>
      <c r="N28" s="12">
        <f>M28*H36</f>
        <v>6277.887</v>
      </c>
      <c r="O28" s="12"/>
      <c r="P28" s="12">
        <v>42.2</v>
      </c>
      <c r="Q28" s="12">
        <f>P28*H36</f>
        <v>126155.634</v>
      </c>
      <c r="R28" s="12">
        <f t="shared" si="4"/>
        <v>134.3</v>
      </c>
      <c r="S28" s="12">
        <f t="shared" si="4"/>
        <v>373455.321</v>
      </c>
      <c r="T28" s="47" t="s">
        <v>21</v>
      </c>
      <c r="U28" s="8">
        <f>4206.13*P28</f>
        <v>177498.68600000002</v>
      </c>
      <c r="V28" s="8">
        <f t="shared" si="1"/>
        <v>373455.321</v>
      </c>
      <c r="W28" s="9">
        <f t="shared" si="2"/>
        <v>134.3</v>
      </c>
    </row>
    <row r="29" spans="1:23" ht="28.5" customHeight="1" hidden="1">
      <c r="A29" s="11">
        <v>6</v>
      </c>
      <c r="B29" s="471" t="s">
        <v>53</v>
      </c>
      <c r="C29" s="472"/>
      <c r="D29" s="473"/>
      <c r="E29" s="284"/>
      <c r="F29" s="5"/>
      <c r="G29" s="41">
        <f>G30+G31</f>
        <v>224.79999999999998</v>
      </c>
      <c r="H29" s="6">
        <f>H30+H31</f>
        <v>602018.896</v>
      </c>
      <c r="I29" s="6"/>
      <c r="J29" s="6">
        <f>J30+J31</f>
        <v>73.6</v>
      </c>
      <c r="K29" s="6">
        <f>K30+K31</f>
        <v>197102.272</v>
      </c>
      <c r="L29" s="6"/>
      <c r="M29" s="6">
        <f>M30+M31</f>
        <v>23.2</v>
      </c>
      <c r="N29" s="6">
        <f>N30+N31</f>
        <v>69355.704</v>
      </c>
      <c r="O29" s="6"/>
      <c r="P29" s="6">
        <f>P30+P31</f>
        <v>186.39999999999998</v>
      </c>
      <c r="Q29" s="6">
        <f>Q30+Q31</f>
        <v>557237.2079999999</v>
      </c>
      <c r="R29" s="6">
        <f>R30+R31</f>
        <v>508</v>
      </c>
      <c r="S29" s="6">
        <f>S30+S31</f>
        <v>1425714.08</v>
      </c>
      <c r="U29" s="8"/>
      <c r="V29" s="8"/>
      <c r="W29" s="9"/>
    </row>
    <row r="30" spans="1:23" ht="28.5" customHeight="1" hidden="1">
      <c r="A30" s="5"/>
      <c r="B30" s="411" t="s">
        <v>54</v>
      </c>
      <c r="C30" s="412"/>
      <c r="D30" s="413"/>
      <c r="E30" s="275"/>
      <c r="F30" s="5"/>
      <c r="G30" s="42">
        <v>87.6</v>
      </c>
      <c r="H30" s="12">
        <f>G30*G36</f>
        <v>234594.552</v>
      </c>
      <c r="I30" s="12"/>
      <c r="J30" s="12">
        <v>30.2</v>
      </c>
      <c r="K30" s="12">
        <f>J30*G36</f>
        <v>80876.204</v>
      </c>
      <c r="L30" s="12"/>
      <c r="M30" s="12">
        <v>10.1</v>
      </c>
      <c r="N30" s="12">
        <f>M30*H36</f>
        <v>30193.646999999997</v>
      </c>
      <c r="O30" s="12"/>
      <c r="P30" s="12">
        <v>73.6</v>
      </c>
      <c r="Q30" s="12">
        <f>P30*H36</f>
        <v>220024.99199999997</v>
      </c>
      <c r="R30" s="12">
        <f aca="true" t="shared" si="5" ref="R30:S32">G30+J30+M30+P30</f>
        <v>201.5</v>
      </c>
      <c r="S30" s="12">
        <f t="shared" si="5"/>
        <v>565689.395</v>
      </c>
      <c r="U30" s="8"/>
      <c r="V30" s="8"/>
      <c r="W30" s="9"/>
    </row>
    <row r="31" spans="1:23" ht="27" customHeight="1" hidden="1">
      <c r="A31" s="5"/>
      <c r="B31" s="411" t="s">
        <v>55</v>
      </c>
      <c r="C31" s="412"/>
      <c r="D31" s="413"/>
      <c r="E31" s="275"/>
      <c r="F31" s="5"/>
      <c r="G31" s="42">
        <v>137.2</v>
      </c>
      <c r="H31" s="12">
        <f>G31*G36</f>
        <v>367424.344</v>
      </c>
      <c r="I31" s="12"/>
      <c r="J31" s="12">
        <v>43.4</v>
      </c>
      <c r="K31" s="12">
        <f>J31*G36</f>
        <v>116226.068</v>
      </c>
      <c r="L31" s="12"/>
      <c r="M31" s="12">
        <v>13.1</v>
      </c>
      <c r="N31" s="12">
        <f>M31*H36</f>
        <v>39162.05699999999</v>
      </c>
      <c r="O31" s="12"/>
      <c r="P31" s="12">
        <v>112.8</v>
      </c>
      <c r="Q31" s="12">
        <f>P31*H36</f>
        <v>337212.21599999996</v>
      </c>
      <c r="R31" s="12">
        <f t="shared" si="5"/>
        <v>306.5</v>
      </c>
      <c r="S31" s="12">
        <f t="shared" si="5"/>
        <v>860024.6849999999</v>
      </c>
      <c r="U31" s="8"/>
      <c r="V31" s="8"/>
      <c r="W31" s="9"/>
    </row>
    <row r="32" spans="1:23" ht="27" customHeight="1" hidden="1">
      <c r="A32" s="11">
        <v>7</v>
      </c>
      <c r="B32" s="471" t="s">
        <v>56</v>
      </c>
      <c r="C32" s="472"/>
      <c r="D32" s="473"/>
      <c r="E32" s="284"/>
      <c r="F32" s="5"/>
      <c r="G32" s="41">
        <v>127</v>
      </c>
      <c r="H32" s="6">
        <f>G32*G36</f>
        <v>340108.54</v>
      </c>
      <c r="I32" s="6"/>
      <c r="J32" s="6">
        <v>43.6</v>
      </c>
      <c r="K32" s="6">
        <f>J32*G36</f>
        <v>116761.672</v>
      </c>
      <c r="L32" s="6"/>
      <c r="M32" s="6">
        <v>14.4</v>
      </c>
      <c r="N32" s="6">
        <f>M32*H36</f>
        <v>43048.367999999995</v>
      </c>
      <c r="O32" s="6"/>
      <c r="P32" s="6">
        <v>106.3</v>
      </c>
      <c r="Q32" s="6">
        <f>P32*H36</f>
        <v>317780.66099999996</v>
      </c>
      <c r="R32" s="6">
        <f t="shared" si="5"/>
        <v>291.3</v>
      </c>
      <c r="S32" s="6">
        <f t="shared" si="5"/>
        <v>817699.2409999999</v>
      </c>
      <c r="U32" s="8"/>
      <c r="V32" s="8"/>
      <c r="W32" s="9"/>
    </row>
    <row r="33" spans="1:23" ht="26.25" customHeight="1" hidden="1">
      <c r="A33" s="5"/>
      <c r="B33" s="474" t="s">
        <v>19</v>
      </c>
      <c r="C33" s="475"/>
      <c r="D33" s="476"/>
      <c r="E33" s="287"/>
      <c r="F33" s="11" t="e">
        <f>F9+#REF!+#REF!+F11+F12+F13+F14+F15+F16+F26+F27+F28+#REF!</f>
        <v>#REF!</v>
      </c>
      <c r="G33" s="6">
        <f>G9+G10+G17+G18+G22+G29+G32</f>
        <v>4414.6</v>
      </c>
      <c r="H33" s="6">
        <f>H9+H10+H17+H18+H22+H29+H32</f>
        <v>11822387.091999998</v>
      </c>
      <c r="I33" s="6">
        <f aca="true" t="shared" si="6" ref="I33:O33">I9+I11+I12+I13+I14+I15+I16+I26+I27+I28</f>
        <v>1516</v>
      </c>
      <c r="J33" s="6">
        <f>J9+J10+J17+J18+J22+J29+J32</f>
        <v>1367.3999999999999</v>
      </c>
      <c r="K33" s="6">
        <f>K9+K10+K17+K18+K22+K29+K32</f>
        <v>3661924.548</v>
      </c>
      <c r="L33" s="6">
        <f t="shared" si="6"/>
        <v>456.6</v>
      </c>
      <c r="M33" s="6">
        <f>M9+M10+M17+M18+M22+M29+M32</f>
        <v>389.7999999999999</v>
      </c>
      <c r="N33" s="6">
        <f>N9+N10+N17+N18+N22+N29+N32</f>
        <v>1165295.406</v>
      </c>
      <c r="O33" s="6">
        <f t="shared" si="6"/>
        <v>3053.7</v>
      </c>
      <c r="P33" s="6">
        <f>P9+P10+P17+P18+P22+P29+P32</f>
        <v>3222.3</v>
      </c>
      <c r="Q33" s="6">
        <f>Q9+Q10+Q17+Q22+Q29+Q32+Q18</f>
        <v>9632969.181</v>
      </c>
      <c r="R33" s="6">
        <f>R9+R10+R17+R18+R22+R29+R32</f>
        <v>9394.099999999999</v>
      </c>
      <c r="S33" s="6">
        <f>S9+S10+S17+S18+S22+S29+S32</f>
        <v>26282576.227</v>
      </c>
      <c r="T33" s="48"/>
      <c r="U33" s="13"/>
      <c r="V33" s="9"/>
      <c r="W33" s="9"/>
    </row>
    <row r="34" spans="1:23" ht="25.5" customHeight="1" hidden="1">
      <c r="A34" s="43"/>
      <c r="B34" s="477" t="s">
        <v>8</v>
      </c>
      <c r="C34" s="478"/>
      <c r="D34" s="479"/>
      <c r="E34" s="288"/>
      <c r="F34" s="437" t="s">
        <v>64</v>
      </c>
      <c r="G34" s="438"/>
      <c r="H34" s="438"/>
      <c r="I34" s="438"/>
      <c r="J34" s="438"/>
      <c r="K34" s="438"/>
      <c r="L34" s="438"/>
      <c r="M34" s="438"/>
      <c r="N34" s="438"/>
      <c r="O34" s="438"/>
      <c r="P34" s="438"/>
      <c r="Q34" s="438"/>
      <c r="R34" s="438"/>
      <c r="S34" s="439"/>
      <c r="U34" s="9"/>
      <c r="V34" s="9"/>
      <c r="W34" s="9"/>
    </row>
    <row r="35" spans="1:23" ht="15.75" customHeight="1" hidden="1">
      <c r="A35" s="14"/>
      <c r="B35" s="15"/>
      <c r="C35" s="15"/>
      <c r="D35" s="15"/>
      <c r="E35" s="15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U35" s="9"/>
      <c r="V35" s="9"/>
      <c r="W35" s="9"/>
    </row>
    <row r="36" spans="1:23" ht="28.5" customHeight="1" hidden="1">
      <c r="A36" s="17"/>
      <c r="B36" s="18"/>
      <c r="C36" s="18"/>
      <c r="D36" s="19"/>
      <c r="E36" s="19"/>
      <c r="F36" s="20" t="s">
        <v>11</v>
      </c>
      <c r="G36" s="1">
        <v>2678.02</v>
      </c>
      <c r="H36" s="2">
        <v>2989.47</v>
      </c>
      <c r="I36" s="20" t="s">
        <v>16</v>
      </c>
      <c r="J36" s="20"/>
      <c r="K36" s="20"/>
      <c r="L36" s="20"/>
      <c r="M36" s="20"/>
      <c r="N36" s="18"/>
      <c r="O36" s="21"/>
      <c r="P36" s="21"/>
      <c r="Q36" s="21"/>
      <c r="R36" s="21"/>
      <c r="S36" s="21"/>
      <c r="U36" s="9"/>
      <c r="V36" s="9"/>
      <c r="W36" s="9"/>
    </row>
    <row r="37" spans="1:23" ht="20.25" customHeight="1" hidden="1">
      <c r="A37" s="458" t="s">
        <v>67</v>
      </c>
      <c r="B37" s="458"/>
      <c r="C37" s="458"/>
      <c r="D37" s="458"/>
      <c r="E37" s="458"/>
      <c r="F37" s="458"/>
      <c r="G37" s="458"/>
      <c r="H37" s="458"/>
      <c r="I37" s="458"/>
      <c r="J37" s="458"/>
      <c r="K37" s="458"/>
      <c r="L37" s="458"/>
      <c r="M37" s="458"/>
      <c r="N37" s="458"/>
      <c r="O37" s="458"/>
      <c r="P37" s="458"/>
      <c r="Q37" s="458"/>
      <c r="R37" s="458"/>
      <c r="S37" s="458"/>
      <c r="U37" s="9"/>
      <c r="V37" s="9"/>
      <c r="W37" s="9"/>
    </row>
    <row r="38" spans="1:23" ht="19.5" customHeight="1" hidden="1">
      <c r="A38" s="450" t="s">
        <v>15</v>
      </c>
      <c r="B38" s="451" t="s">
        <v>0</v>
      </c>
      <c r="C38" s="452"/>
      <c r="D38" s="453"/>
      <c r="E38" s="279"/>
      <c r="F38" s="372" t="s">
        <v>1</v>
      </c>
      <c r="G38" s="372"/>
      <c r="H38" s="372"/>
      <c r="I38" s="372" t="s">
        <v>3</v>
      </c>
      <c r="J38" s="372"/>
      <c r="K38" s="372"/>
      <c r="L38" s="372" t="s">
        <v>4</v>
      </c>
      <c r="M38" s="372"/>
      <c r="N38" s="372"/>
      <c r="O38" s="372" t="s">
        <v>6</v>
      </c>
      <c r="P38" s="372"/>
      <c r="Q38" s="372"/>
      <c r="R38" s="372" t="s">
        <v>7</v>
      </c>
      <c r="S38" s="372"/>
      <c r="U38" s="9"/>
      <c r="V38" s="9"/>
      <c r="W38" s="9"/>
    </row>
    <row r="39" spans="1:23" ht="30" customHeight="1" hidden="1">
      <c r="A39" s="450"/>
      <c r="B39" s="454"/>
      <c r="C39" s="455"/>
      <c r="D39" s="456"/>
      <c r="E39" s="280"/>
      <c r="F39" s="274"/>
      <c r="G39" s="274" t="s">
        <v>9</v>
      </c>
      <c r="H39" s="274" t="s">
        <v>5</v>
      </c>
      <c r="I39" s="274" t="s">
        <v>9</v>
      </c>
      <c r="J39" s="274" t="s">
        <v>9</v>
      </c>
      <c r="K39" s="274" t="s">
        <v>5</v>
      </c>
      <c r="L39" s="274" t="s">
        <v>9</v>
      </c>
      <c r="M39" s="274" t="s">
        <v>9</v>
      </c>
      <c r="N39" s="274" t="s">
        <v>5</v>
      </c>
      <c r="O39" s="274" t="s">
        <v>9</v>
      </c>
      <c r="P39" s="274" t="s">
        <v>9</v>
      </c>
      <c r="Q39" s="274" t="s">
        <v>5</v>
      </c>
      <c r="R39" s="274" t="s">
        <v>9</v>
      </c>
      <c r="S39" s="274" t="s">
        <v>5</v>
      </c>
      <c r="U39" s="9"/>
      <c r="V39" s="9"/>
      <c r="W39" s="9"/>
    </row>
    <row r="40" spans="1:23" ht="30" customHeight="1" hidden="1">
      <c r="A40" s="22">
        <v>1</v>
      </c>
      <c r="B40" s="480" t="s">
        <v>33</v>
      </c>
      <c r="C40" s="481"/>
      <c r="D40" s="482"/>
      <c r="E40" s="289"/>
      <c r="F40" s="22">
        <v>1800</v>
      </c>
      <c r="G40" s="23">
        <v>1750</v>
      </c>
      <c r="H40" s="23">
        <f>G40*G65</f>
        <v>8792.7</v>
      </c>
      <c r="I40" s="23">
        <v>1200</v>
      </c>
      <c r="J40" s="23">
        <v>1750</v>
      </c>
      <c r="K40" s="23">
        <f>J40*G65</f>
        <v>8792.7</v>
      </c>
      <c r="L40" s="23">
        <v>1500</v>
      </c>
      <c r="M40" s="23">
        <v>1750</v>
      </c>
      <c r="N40" s="23">
        <f>M40*H65</f>
        <v>9759.75</v>
      </c>
      <c r="O40" s="23">
        <v>1500</v>
      </c>
      <c r="P40" s="23">
        <v>1751.1</v>
      </c>
      <c r="Q40" s="23">
        <f>P40*H65</f>
        <v>9765.884699999999</v>
      </c>
      <c r="R40" s="23">
        <f>G40+J40+M40+P40</f>
        <v>7001.1</v>
      </c>
      <c r="S40" s="23">
        <f>H40+K40+N40+Q40</f>
        <v>37111.034700000004</v>
      </c>
      <c r="T40" s="47" t="s">
        <v>21</v>
      </c>
      <c r="U40" s="9">
        <f>5.629*P40</f>
        <v>9856.941899999998</v>
      </c>
      <c r="V40" s="8">
        <f>H40+K40+N40+Q40</f>
        <v>37111.034700000004</v>
      </c>
      <c r="W40" s="9">
        <f>G40+J40+M40+P40</f>
        <v>7001.1</v>
      </c>
    </row>
    <row r="41" spans="1:23" ht="30" customHeight="1" hidden="1">
      <c r="A41" s="11">
        <v>2</v>
      </c>
      <c r="B41" s="471" t="s">
        <v>41</v>
      </c>
      <c r="C41" s="472"/>
      <c r="D41" s="473"/>
      <c r="E41" s="284"/>
      <c r="F41" s="22"/>
      <c r="G41" s="23">
        <f>G42+G43+G44+G45+G46+G47</f>
        <v>181078</v>
      </c>
      <c r="H41" s="23">
        <f>H42+H43+H44+H45+H46+H47</f>
        <v>909808.3032000001</v>
      </c>
      <c r="I41" s="23"/>
      <c r="J41" s="23">
        <f>J42+J43+J44+J45+J46+J47</f>
        <v>182881</v>
      </c>
      <c r="K41" s="23">
        <f>K42+K43+K44+K45+K46+K47</f>
        <v>918867.2964000001</v>
      </c>
      <c r="L41" s="23"/>
      <c r="M41" s="23">
        <f>M42+M43+M44+M45+M46+M47</f>
        <v>167091</v>
      </c>
      <c r="N41" s="23">
        <f>N42+N43+N44+N45+N46+N47</f>
        <v>931866.507</v>
      </c>
      <c r="O41" s="23"/>
      <c r="P41" s="23">
        <f>P42+P43+P44+P45+P46+P47</f>
        <v>250747</v>
      </c>
      <c r="Q41" s="23">
        <f>Q42+Q43+Q44+Q45+Q46+Q47</f>
        <v>1398416.019</v>
      </c>
      <c r="R41" s="23">
        <f>R42+R43+R44+R45+R46+R47</f>
        <v>781797</v>
      </c>
      <c r="S41" s="23">
        <f>S42+S43+S44+S45+S46+S47</f>
        <v>4158958.1255999994</v>
      </c>
      <c r="U41" s="9"/>
      <c r="V41" s="8"/>
      <c r="W41" s="9"/>
    </row>
    <row r="42" spans="1:23" ht="33" customHeight="1" hidden="1">
      <c r="A42" s="11"/>
      <c r="B42" s="411" t="s">
        <v>34</v>
      </c>
      <c r="C42" s="412"/>
      <c r="D42" s="413"/>
      <c r="E42" s="275"/>
      <c r="F42" s="11">
        <v>53000</v>
      </c>
      <c r="G42" s="12">
        <v>40000</v>
      </c>
      <c r="H42" s="12">
        <f>G42*G65</f>
        <v>200976</v>
      </c>
      <c r="I42" s="12">
        <v>36000</v>
      </c>
      <c r="J42" s="12">
        <v>43500</v>
      </c>
      <c r="K42" s="12">
        <f>J42*G65</f>
        <v>218561.4</v>
      </c>
      <c r="L42" s="12">
        <v>24000</v>
      </c>
      <c r="M42" s="12">
        <v>25200</v>
      </c>
      <c r="N42" s="12">
        <f>M42*H65</f>
        <v>140540.4</v>
      </c>
      <c r="O42" s="12">
        <v>50000</v>
      </c>
      <c r="P42" s="12">
        <v>64000</v>
      </c>
      <c r="Q42" s="12">
        <f>P42*H65</f>
        <v>356928</v>
      </c>
      <c r="R42" s="12">
        <f aca="true" t="shared" si="7" ref="R42:S48">G42+J42+M42+P42</f>
        <v>172700</v>
      </c>
      <c r="S42" s="12">
        <f t="shared" si="7"/>
        <v>917005.8</v>
      </c>
      <c r="T42" s="47" t="s">
        <v>21</v>
      </c>
      <c r="U42" s="9">
        <f aca="true" t="shared" si="8" ref="U42:U52">5.629*P42</f>
        <v>360256</v>
      </c>
      <c r="V42" s="8">
        <f aca="true" t="shared" si="9" ref="V42:V51">H42+K42+N42+Q42</f>
        <v>917005.8</v>
      </c>
      <c r="W42" s="9">
        <f>G42+J42+M42+P42</f>
        <v>172700</v>
      </c>
    </row>
    <row r="43" spans="1:23" ht="33.75" customHeight="1" hidden="1">
      <c r="A43" s="22"/>
      <c r="B43" s="327" t="s">
        <v>57</v>
      </c>
      <c r="C43" s="328"/>
      <c r="D43" s="329"/>
      <c r="E43" s="270"/>
      <c r="F43" s="22">
        <v>27000</v>
      </c>
      <c r="G43" s="24">
        <v>23250</v>
      </c>
      <c r="H43" s="24">
        <f>G43*G65</f>
        <v>116817.3</v>
      </c>
      <c r="I43" s="24">
        <v>17000</v>
      </c>
      <c r="J43" s="24">
        <v>17820</v>
      </c>
      <c r="K43" s="24">
        <f>J43*G65</f>
        <v>89534.808</v>
      </c>
      <c r="L43" s="24">
        <v>19000</v>
      </c>
      <c r="M43" s="24">
        <v>18549</v>
      </c>
      <c r="N43" s="24">
        <f>M43*H65</f>
        <v>103447.773</v>
      </c>
      <c r="O43" s="24">
        <v>41000</v>
      </c>
      <c r="P43" s="24">
        <v>35010</v>
      </c>
      <c r="Q43" s="24">
        <f>P43*H65</f>
        <v>195250.77</v>
      </c>
      <c r="R43" s="24">
        <f t="shared" si="7"/>
        <v>94629</v>
      </c>
      <c r="S43" s="24">
        <f t="shared" si="7"/>
        <v>505050.65099999995</v>
      </c>
      <c r="T43" s="47" t="s">
        <v>21</v>
      </c>
      <c r="U43" s="9">
        <f t="shared" si="8"/>
        <v>197071.28999999998</v>
      </c>
      <c r="V43" s="8">
        <f t="shared" si="9"/>
        <v>505050.65099999995</v>
      </c>
      <c r="W43" s="9">
        <f aca="true" t="shared" si="10" ref="W43:W52">G43+J43+M43+P43</f>
        <v>94629</v>
      </c>
    </row>
    <row r="44" spans="1:23" ht="35.25" customHeight="1" hidden="1">
      <c r="A44" s="11"/>
      <c r="B44" s="411" t="s">
        <v>36</v>
      </c>
      <c r="C44" s="412"/>
      <c r="D44" s="413"/>
      <c r="E44" s="275"/>
      <c r="F44" s="11">
        <v>70000</v>
      </c>
      <c r="G44" s="12">
        <v>29500</v>
      </c>
      <c r="H44" s="12">
        <f>G44*G65</f>
        <v>148219.8</v>
      </c>
      <c r="I44" s="12">
        <v>55000</v>
      </c>
      <c r="J44" s="12">
        <v>46750</v>
      </c>
      <c r="K44" s="12">
        <f>J44*G65</f>
        <v>234890.7</v>
      </c>
      <c r="L44" s="12">
        <v>45000</v>
      </c>
      <c r="M44" s="12">
        <v>38250</v>
      </c>
      <c r="N44" s="12">
        <f>M44*H65</f>
        <v>213320.25</v>
      </c>
      <c r="O44" s="12">
        <v>70000</v>
      </c>
      <c r="P44" s="12">
        <v>39500</v>
      </c>
      <c r="Q44" s="12">
        <f>P44*H65</f>
        <v>220291.5</v>
      </c>
      <c r="R44" s="12">
        <f t="shared" si="7"/>
        <v>154000</v>
      </c>
      <c r="S44" s="12">
        <f t="shared" si="7"/>
        <v>816722.25</v>
      </c>
      <c r="T44" s="47" t="s">
        <v>21</v>
      </c>
      <c r="U44" s="9">
        <f t="shared" si="8"/>
        <v>222345.49999999997</v>
      </c>
      <c r="V44" s="8">
        <f t="shared" si="9"/>
        <v>816722.25</v>
      </c>
      <c r="W44" s="9">
        <f t="shared" si="10"/>
        <v>154000</v>
      </c>
    </row>
    <row r="45" spans="1:23" ht="30.75" customHeight="1" hidden="1">
      <c r="A45" s="5"/>
      <c r="B45" s="483" t="s">
        <v>37</v>
      </c>
      <c r="C45" s="483"/>
      <c r="D45" s="483"/>
      <c r="E45" s="290"/>
      <c r="F45" s="5">
        <v>17000</v>
      </c>
      <c r="G45" s="12">
        <v>49478</v>
      </c>
      <c r="H45" s="12">
        <f>G45*G65</f>
        <v>248597.2632</v>
      </c>
      <c r="I45" s="12">
        <v>14000</v>
      </c>
      <c r="J45" s="12">
        <v>40561</v>
      </c>
      <c r="K45" s="12">
        <f>J45*G65</f>
        <v>203794.68839999998</v>
      </c>
      <c r="L45" s="12">
        <v>13000</v>
      </c>
      <c r="M45" s="12">
        <v>34292</v>
      </c>
      <c r="N45" s="12">
        <f>M45*H65</f>
        <v>191246.484</v>
      </c>
      <c r="O45" s="12">
        <v>24000</v>
      </c>
      <c r="P45" s="12">
        <v>62737</v>
      </c>
      <c r="Q45" s="12">
        <f>P45*H65</f>
        <v>349884.249</v>
      </c>
      <c r="R45" s="12">
        <f t="shared" si="7"/>
        <v>187068</v>
      </c>
      <c r="S45" s="12">
        <f t="shared" si="7"/>
        <v>993522.6846</v>
      </c>
      <c r="T45" s="47" t="s">
        <v>21</v>
      </c>
      <c r="U45" s="9">
        <f t="shared" si="8"/>
        <v>353146.573</v>
      </c>
      <c r="V45" s="8">
        <f t="shared" si="9"/>
        <v>993522.6846</v>
      </c>
      <c r="W45" s="9">
        <f t="shared" si="10"/>
        <v>187068</v>
      </c>
    </row>
    <row r="46" spans="1:23" ht="29.25" customHeight="1" hidden="1">
      <c r="A46" s="5"/>
      <c r="B46" s="483" t="s">
        <v>38</v>
      </c>
      <c r="C46" s="483"/>
      <c r="D46" s="483"/>
      <c r="E46" s="290"/>
      <c r="F46" s="5">
        <v>31000</v>
      </c>
      <c r="G46" s="12">
        <v>29350</v>
      </c>
      <c r="H46" s="12">
        <f>G46*G65</f>
        <v>147466.13999999998</v>
      </c>
      <c r="I46" s="12">
        <v>27000</v>
      </c>
      <c r="J46" s="12">
        <v>25950</v>
      </c>
      <c r="K46" s="12">
        <f>J46*G65</f>
        <v>130383.18</v>
      </c>
      <c r="L46" s="12">
        <v>58000</v>
      </c>
      <c r="M46" s="12">
        <v>43300</v>
      </c>
      <c r="N46" s="12">
        <f>M46*H65</f>
        <v>241484.1</v>
      </c>
      <c r="O46" s="12">
        <v>44000</v>
      </c>
      <c r="P46" s="12">
        <v>37400</v>
      </c>
      <c r="Q46" s="12">
        <f>P46*H65</f>
        <v>208579.8</v>
      </c>
      <c r="R46" s="12">
        <f t="shared" si="7"/>
        <v>136000</v>
      </c>
      <c r="S46" s="12">
        <f t="shared" si="7"/>
        <v>727913.22</v>
      </c>
      <c r="T46" s="47" t="s">
        <v>21</v>
      </c>
      <c r="U46" s="9">
        <f t="shared" si="8"/>
        <v>210524.59999999998</v>
      </c>
      <c r="V46" s="8">
        <f t="shared" si="9"/>
        <v>727913.22</v>
      </c>
      <c r="W46" s="9">
        <f t="shared" si="10"/>
        <v>136000</v>
      </c>
    </row>
    <row r="47" spans="1:23" ht="46.5" customHeight="1" hidden="1">
      <c r="A47" s="5"/>
      <c r="B47" s="483" t="s">
        <v>39</v>
      </c>
      <c r="C47" s="483"/>
      <c r="D47" s="483"/>
      <c r="E47" s="290"/>
      <c r="F47" s="5">
        <v>8000</v>
      </c>
      <c r="G47" s="12">
        <v>9500</v>
      </c>
      <c r="H47" s="12">
        <f>G47*G65</f>
        <v>47731.8</v>
      </c>
      <c r="I47" s="12">
        <v>12000</v>
      </c>
      <c r="J47" s="12">
        <v>8300</v>
      </c>
      <c r="K47" s="12">
        <f>J47*G65</f>
        <v>41702.52</v>
      </c>
      <c r="L47" s="12">
        <v>9000</v>
      </c>
      <c r="M47" s="12">
        <v>7500</v>
      </c>
      <c r="N47" s="12">
        <f>M47*H65</f>
        <v>41827.5</v>
      </c>
      <c r="O47" s="12">
        <v>15000</v>
      </c>
      <c r="P47" s="12">
        <v>12100</v>
      </c>
      <c r="Q47" s="12">
        <f>P47*H65</f>
        <v>67481.7</v>
      </c>
      <c r="R47" s="12">
        <f t="shared" si="7"/>
        <v>37400</v>
      </c>
      <c r="S47" s="12">
        <f t="shared" si="7"/>
        <v>198743.52000000002</v>
      </c>
      <c r="T47" s="47" t="s">
        <v>21</v>
      </c>
      <c r="U47" s="9">
        <f t="shared" si="8"/>
        <v>68110.9</v>
      </c>
      <c r="V47" s="8">
        <f t="shared" si="9"/>
        <v>198743.52000000002</v>
      </c>
      <c r="W47" s="9">
        <f t="shared" si="10"/>
        <v>37400</v>
      </c>
    </row>
    <row r="48" spans="1:23" ht="27" customHeight="1" hidden="1">
      <c r="A48" s="11">
        <v>3</v>
      </c>
      <c r="B48" s="471" t="s">
        <v>42</v>
      </c>
      <c r="C48" s="472"/>
      <c r="D48" s="473"/>
      <c r="E48" s="284"/>
      <c r="F48" s="11">
        <v>9000</v>
      </c>
      <c r="G48" s="6">
        <v>35398</v>
      </c>
      <c r="H48" s="6">
        <f>G48*G65</f>
        <v>177853.7112</v>
      </c>
      <c r="I48" s="6"/>
      <c r="J48" s="6">
        <v>25770</v>
      </c>
      <c r="K48" s="6">
        <f>J48*G65</f>
        <v>129478.788</v>
      </c>
      <c r="L48" s="6"/>
      <c r="M48" s="6">
        <v>28284</v>
      </c>
      <c r="N48" s="6">
        <f>M48*H65</f>
        <v>157739.868</v>
      </c>
      <c r="O48" s="6"/>
      <c r="P48" s="6">
        <v>35088</v>
      </c>
      <c r="Q48" s="6">
        <f>P48*H65</f>
        <v>195685.776</v>
      </c>
      <c r="R48" s="6">
        <f t="shared" si="7"/>
        <v>124540</v>
      </c>
      <c r="S48" s="6">
        <f t="shared" si="7"/>
        <v>660758.1432</v>
      </c>
      <c r="T48" s="47" t="s">
        <v>21</v>
      </c>
      <c r="U48" s="9">
        <f t="shared" si="8"/>
        <v>197510.35199999998</v>
      </c>
      <c r="V48" s="8">
        <f t="shared" si="9"/>
        <v>660758.1432</v>
      </c>
      <c r="W48" s="9">
        <f t="shared" si="10"/>
        <v>124540</v>
      </c>
    </row>
    <row r="49" spans="1:23" ht="28.5" customHeight="1" hidden="1">
      <c r="A49" s="11">
        <v>4</v>
      </c>
      <c r="B49" s="471" t="s">
        <v>43</v>
      </c>
      <c r="C49" s="472"/>
      <c r="D49" s="473"/>
      <c r="E49" s="284"/>
      <c r="F49" s="11">
        <v>20000</v>
      </c>
      <c r="G49" s="6">
        <f>G50+G51+G52</f>
        <v>33699</v>
      </c>
      <c r="H49" s="6">
        <f>H50+H51+H52</f>
        <v>169317.25559999997</v>
      </c>
      <c r="I49" s="6"/>
      <c r="J49" s="6">
        <f>J50+J51+J52</f>
        <v>22466</v>
      </c>
      <c r="K49" s="6">
        <f>K50+K51+K52</f>
        <v>112878.1704</v>
      </c>
      <c r="L49" s="6"/>
      <c r="M49" s="6">
        <f>M50+M51+M52</f>
        <v>22466</v>
      </c>
      <c r="N49" s="6">
        <f>N50+N51+N52</f>
        <v>125292.882</v>
      </c>
      <c r="O49" s="6"/>
      <c r="P49" s="6">
        <f>P50+P51+P52</f>
        <v>33699</v>
      </c>
      <c r="Q49" s="6">
        <f>Q50+Q51+Q52</f>
        <v>187939.323</v>
      </c>
      <c r="R49" s="6">
        <f>R50+R51+R52</f>
        <v>112330</v>
      </c>
      <c r="S49" s="6">
        <f>S50+S51+S52</f>
        <v>595427.6309999999</v>
      </c>
      <c r="T49" s="47" t="s">
        <v>21</v>
      </c>
      <c r="U49" s="9">
        <f t="shared" si="8"/>
        <v>189691.67099999997</v>
      </c>
      <c r="V49" s="8">
        <f t="shared" si="9"/>
        <v>595427.6309999999</v>
      </c>
      <c r="W49" s="9">
        <f t="shared" si="10"/>
        <v>112330</v>
      </c>
    </row>
    <row r="50" spans="1:23" ht="28.5" customHeight="1" hidden="1">
      <c r="A50" s="5"/>
      <c r="B50" s="411" t="s">
        <v>44</v>
      </c>
      <c r="C50" s="412"/>
      <c r="D50" s="413"/>
      <c r="E50" s="275"/>
      <c r="F50" s="5"/>
      <c r="G50" s="12">
        <v>5264</v>
      </c>
      <c r="H50" s="12">
        <f>G50*G65</f>
        <v>26448.4416</v>
      </c>
      <c r="I50" s="12"/>
      <c r="J50" s="12">
        <v>3510</v>
      </c>
      <c r="K50" s="12">
        <f>J50*G65</f>
        <v>17635.644</v>
      </c>
      <c r="L50" s="12"/>
      <c r="M50" s="12">
        <v>3510</v>
      </c>
      <c r="N50" s="12">
        <f>M50*H65</f>
        <v>19575.27</v>
      </c>
      <c r="O50" s="12"/>
      <c r="P50" s="12">
        <v>5264</v>
      </c>
      <c r="Q50" s="12">
        <f>P50*H65</f>
        <v>29357.328</v>
      </c>
      <c r="R50" s="12">
        <f aca="true" t="shared" si="11" ref="R50:S52">G50+J50+M50+P50</f>
        <v>17548</v>
      </c>
      <c r="S50" s="12">
        <f t="shared" si="11"/>
        <v>93016.68359999999</v>
      </c>
      <c r="U50" s="9"/>
      <c r="V50" s="8"/>
      <c r="W50" s="9"/>
    </row>
    <row r="51" spans="1:23" ht="27" customHeight="1" hidden="1">
      <c r="A51" s="5"/>
      <c r="B51" s="411" t="s">
        <v>58</v>
      </c>
      <c r="C51" s="412"/>
      <c r="D51" s="413"/>
      <c r="E51" s="275"/>
      <c r="F51" s="5">
        <v>29400</v>
      </c>
      <c r="G51" s="12">
        <v>23198</v>
      </c>
      <c r="H51" s="12">
        <f>G51*G65</f>
        <v>116556.0312</v>
      </c>
      <c r="I51" s="12"/>
      <c r="J51" s="12">
        <v>15465</v>
      </c>
      <c r="K51" s="12">
        <f>J51*G65</f>
        <v>77702.346</v>
      </c>
      <c r="L51" s="12"/>
      <c r="M51" s="12">
        <v>15465</v>
      </c>
      <c r="N51" s="12">
        <f>M51*H65</f>
        <v>86248.305</v>
      </c>
      <c r="O51" s="12"/>
      <c r="P51" s="12">
        <v>23198</v>
      </c>
      <c r="Q51" s="12">
        <f>P51*H65</f>
        <v>129375.246</v>
      </c>
      <c r="R51" s="12">
        <f t="shared" si="11"/>
        <v>77326</v>
      </c>
      <c r="S51" s="12">
        <f t="shared" si="11"/>
        <v>409881.92819999997</v>
      </c>
      <c r="T51" s="47" t="s">
        <v>21</v>
      </c>
      <c r="U51" s="9">
        <f t="shared" si="8"/>
        <v>130581.54199999999</v>
      </c>
      <c r="V51" s="8">
        <f t="shared" si="9"/>
        <v>409881.92819999997</v>
      </c>
      <c r="W51" s="9">
        <f t="shared" si="10"/>
        <v>77326</v>
      </c>
    </row>
    <row r="52" spans="1:23" ht="27" customHeight="1" hidden="1">
      <c r="A52" s="5"/>
      <c r="B52" s="411" t="s">
        <v>59</v>
      </c>
      <c r="C52" s="412"/>
      <c r="D52" s="413"/>
      <c r="E52" s="275"/>
      <c r="F52" s="5"/>
      <c r="G52" s="12">
        <v>5237</v>
      </c>
      <c r="H52" s="12">
        <f>G52*G65</f>
        <v>26312.7828</v>
      </c>
      <c r="I52" s="12"/>
      <c r="J52" s="12">
        <v>3491</v>
      </c>
      <c r="K52" s="12">
        <f>J52*G65</f>
        <v>17540.1804</v>
      </c>
      <c r="L52" s="12"/>
      <c r="M52" s="12">
        <v>3491</v>
      </c>
      <c r="N52" s="12">
        <f>M52*H65</f>
        <v>19469.307</v>
      </c>
      <c r="O52" s="12"/>
      <c r="P52" s="12">
        <v>5237</v>
      </c>
      <c r="Q52" s="12">
        <f>P52*H65</f>
        <v>29206.749</v>
      </c>
      <c r="R52" s="12">
        <f t="shared" si="11"/>
        <v>17456</v>
      </c>
      <c r="S52" s="12">
        <f t="shared" si="11"/>
        <v>92529.0192</v>
      </c>
      <c r="U52" s="9">
        <f t="shared" si="8"/>
        <v>29479.072999999997</v>
      </c>
      <c r="V52" s="8"/>
      <c r="W52" s="9">
        <f t="shared" si="10"/>
        <v>17456</v>
      </c>
    </row>
    <row r="53" spans="1:23" ht="27" customHeight="1" hidden="1">
      <c r="A53" s="11">
        <v>5</v>
      </c>
      <c r="B53" s="471" t="s">
        <v>47</v>
      </c>
      <c r="C53" s="472"/>
      <c r="D53" s="473"/>
      <c r="E53" s="284"/>
      <c r="F53" s="5"/>
      <c r="G53" s="6">
        <f>G54+G55+G56+G57+G58+G59</f>
        <v>22584</v>
      </c>
      <c r="H53" s="6">
        <f>H54+H55+H56+H57+H58+H59</f>
        <v>113471.0496</v>
      </c>
      <c r="I53" s="6"/>
      <c r="J53" s="6">
        <f>J54+J55+J56+J57+J58+J59</f>
        <v>19435</v>
      </c>
      <c r="K53" s="6">
        <f>K54+K55+K56+K57+K58+K59</f>
        <v>97649.21399999998</v>
      </c>
      <c r="L53" s="6"/>
      <c r="M53" s="6">
        <f>M54+M55+M56+M57+M58+M59</f>
        <v>24051</v>
      </c>
      <c r="N53" s="6">
        <f>N54+N55+N56+N57+N58+N59</f>
        <v>134132.427</v>
      </c>
      <c r="O53" s="6"/>
      <c r="P53" s="6">
        <f>P54+P55+P56+P57+P58+P59</f>
        <v>23137</v>
      </c>
      <c r="Q53" s="6">
        <f>Q54+Q55+Q56+Q57+Q58+Q59</f>
        <v>129035.049</v>
      </c>
      <c r="R53" s="6">
        <f>R54+R55+R56+R57+R58+R59</f>
        <v>89207</v>
      </c>
      <c r="S53" s="6">
        <f>S54+S55+S56++S57+S58+S59</f>
        <v>474287.7396</v>
      </c>
      <c r="U53" s="9"/>
      <c r="V53" s="8"/>
      <c r="W53" s="9"/>
    </row>
    <row r="54" spans="1:23" ht="27" customHeight="1" hidden="1">
      <c r="A54" s="5"/>
      <c r="B54" s="411" t="s">
        <v>48</v>
      </c>
      <c r="C54" s="412"/>
      <c r="D54" s="413"/>
      <c r="E54" s="275"/>
      <c r="F54" s="5"/>
      <c r="G54" s="12">
        <v>3093</v>
      </c>
      <c r="H54" s="26">
        <f>G54*G65</f>
        <v>15540.4692</v>
      </c>
      <c r="I54" s="12"/>
      <c r="J54" s="12">
        <v>2715</v>
      </c>
      <c r="K54" s="12">
        <f>J54*G65</f>
        <v>13641.246</v>
      </c>
      <c r="L54" s="12"/>
      <c r="M54" s="12">
        <v>2752</v>
      </c>
      <c r="N54" s="12">
        <f>M54*H65</f>
        <v>15347.904</v>
      </c>
      <c r="O54" s="12"/>
      <c r="P54" s="12">
        <v>2588</v>
      </c>
      <c r="Q54" s="12">
        <f>P54*H65</f>
        <v>14433.276</v>
      </c>
      <c r="R54" s="12">
        <f aca="true" t="shared" si="12" ref="R54:S59">G54+J54+M54+P54</f>
        <v>11148</v>
      </c>
      <c r="S54" s="12">
        <f t="shared" si="12"/>
        <v>58962.8952</v>
      </c>
      <c r="U54" s="9"/>
      <c r="V54" s="8"/>
      <c r="W54" s="9"/>
    </row>
    <row r="55" spans="1:23" ht="27" customHeight="1" hidden="1">
      <c r="A55" s="5"/>
      <c r="B55" s="411" t="s">
        <v>49</v>
      </c>
      <c r="C55" s="412"/>
      <c r="D55" s="413"/>
      <c r="E55" s="275"/>
      <c r="F55" s="5"/>
      <c r="G55" s="12">
        <v>5045</v>
      </c>
      <c r="H55" s="12">
        <f>G55*G65</f>
        <v>25348.097999999998</v>
      </c>
      <c r="I55" s="12"/>
      <c r="J55" s="12">
        <v>3390</v>
      </c>
      <c r="K55" s="12">
        <f>J55*G65</f>
        <v>17032.716</v>
      </c>
      <c r="L55" s="12"/>
      <c r="M55" s="12">
        <v>5675</v>
      </c>
      <c r="N55" s="12">
        <f>M55*H65</f>
        <v>31649.475</v>
      </c>
      <c r="O55" s="12"/>
      <c r="P55" s="12">
        <v>6890</v>
      </c>
      <c r="Q55" s="12">
        <f>P55*H65</f>
        <v>38425.53</v>
      </c>
      <c r="R55" s="12">
        <f t="shared" si="12"/>
        <v>21000</v>
      </c>
      <c r="S55" s="12">
        <f t="shared" si="12"/>
        <v>112455.81899999999</v>
      </c>
      <c r="U55" s="9"/>
      <c r="V55" s="8"/>
      <c r="W55" s="9"/>
    </row>
    <row r="56" spans="1:23" ht="27" customHeight="1" hidden="1">
      <c r="A56" s="5"/>
      <c r="B56" s="411" t="s">
        <v>50</v>
      </c>
      <c r="C56" s="412"/>
      <c r="D56" s="413"/>
      <c r="E56" s="275"/>
      <c r="F56" s="5"/>
      <c r="G56" s="12">
        <v>5253</v>
      </c>
      <c r="H56" s="12">
        <f>G56*G65</f>
        <v>26393.1732</v>
      </c>
      <c r="I56" s="12"/>
      <c r="J56" s="12">
        <v>5294</v>
      </c>
      <c r="K56" s="12">
        <f>J56*G65</f>
        <v>26599.1736</v>
      </c>
      <c r="L56" s="12"/>
      <c r="M56" s="12">
        <v>7570</v>
      </c>
      <c r="N56" s="12">
        <f>M56*H65</f>
        <v>42217.89</v>
      </c>
      <c r="O56" s="12"/>
      <c r="P56" s="12">
        <v>4038</v>
      </c>
      <c r="Q56" s="12">
        <f>P56*H65</f>
        <v>22519.926</v>
      </c>
      <c r="R56" s="12">
        <f t="shared" si="12"/>
        <v>22155</v>
      </c>
      <c r="S56" s="12">
        <f t="shared" si="12"/>
        <v>117730.16279999999</v>
      </c>
      <c r="U56" s="9"/>
      <c r="V56" s="8"/>
      <c r="W56" s="9"/>
    </row>
    <row r="57" spans="1:23" ht="27" customHeight="1" hidden="1">
      <c r="A57" s="5"/>
      <c r="B57" s="483" t="s">
        <v>40</v>
      </c>
      <c r="C57" s="483"/>
      <c r="D57" s="483"/>
      <c r="E57" s="290"/>
      <c r="F57" s="5"/>
      <c r="G57" s="12">
        <v>3278</v>
      </c>
      <c r="H57" s="12">
        <f>G57*G65</f>
        <v>16469.9832</v>
      </c>
      <c r="I57" s="12"/>
      <c r="J57" s="12">
        <v>2211</v>
      </c>
      <c r="K57" s="12">
        <f>J57*G65</f>
        <v>11108.9484</v>
      </c>
      <c r="L57" s="12"/>
      <c r="M57" s="12">
        <v>2959</v>
      </c>
      <c r="N57" s="12">
        <f>M57*H65</f>
        <v>16502.343</v>
      </c>
      <c r="O57" s="12"/>
      <c r="P57" s="12">
        <v>3696</v>
      </c>
      <c r="Q57" s="12">
        <f>P57*H65</f>
        <v>20612.592</v>
      </c>
      <c r="R57" s="12">
        <f t="shared" si="12"/>
        <v>12144</v>
      </c>
      <c r="S57" s="12">
        <f t="shared" si="12"/>
        <v>64693.866599999994</v>
      </c>
      <c r="U57" s="9"/>
      <c r="V57" s="8"/>
      <c r="W57" s="9"/>
    </row>
    <row r="58" spans="1:23" ht="27" customHeight="1" hidden="1">
      <c r="A58" s="5"/>
      <c r="B58" s="483" t="s">
        <v>51</v>
      </c>
      <c r="C58" s="483"/>
      <c r="D58" s="483"/>
      <c r="E58" s="290"/>
      <c r="F58" s="5"/>
      <c r="G58" s="12">
        <v>1865</v>
      </c>
      <c r="H58" s="12">
        <f>G58*G65</f>
        <v>9370.506</v>
      </c>
      <c r="I58" s="12"/>
      <c r="J58" s="12">
        <v>1775</v>
      </c>
      <c r="K58" s="12">
        <f>J58*G65</f>
        <v>8918.31</v>
      </c>
      <c r="L58" s="12"/>
      <c r="M58" s="12">
        <v>1145</v>
      </c>
      <c r="N58" s="12">
        <f>M58*H65</f>
        <v>6385.665</v>
      </c>
      <c r="O58" s="12"/>
      <c r="P58" s="12">
        <v>1875</v>
      </c>
      <c r="Q58" s="12">
        <f>P58*H65</f>
        <v>10456.875</v>
      </c>
      <c r="R58" s="12">
        <f t="shared" si="12"/>
        <v>6660</v>
      </c>
      <c r="S58" s="12">
        <f t="shared" si="12"/>
        <v>35131.356</v>
      </c>
      <c r="U58" s="9"/>
      <c r="V58" s="8"/>
      <c r="W58" s="9"/>
    </row>
    <row r="59" spans="1:23" ht="27" customHeight="1" hidden="1">
      <c r="A59" s="5"/>
      <c r="B59" s="483" t="s">
        <v>52</v>
      </c>
      <c r="C59" s="483"/>
      <c r="D59" s="483"/>
      <c r="E59" s="290"/>
      <c r="F59" s="5"/>
      <c r="G59" s="12">
        <v>4050</v>
      </c>
      <c r="H59" s="12">
        <f>G59*G65</f>
        <v>20348.82</v>
      </c>
      <c r="I59" s="12"/>
      <c r="J59" s="12">
        <v>4050</v>
      </c>
      <c r="K59" s="12">
        <f>J59*G65</f>
        <v>20348.82</v>
      </c>
      <c r="L59" s="12"/>
      <c r="M59" s="12">
        <v>3950</v>
      </c>
      <c r="N59" s="12">
        <f>M59*H65</f>
        <v>22029.15</v>
      </c>
      <c r="O59" s="12"/>
      <c r="P59" s="12">
        <v>4050</v>
      </c>
      <c r="Q59" s="12">
        <f>P59*H65</f>
        <v>22586.85</v>
      </c>
      <c r="R59" s="12">
        <f t="shared" si="12"/>
        <v>16100</v>
      </c>
      <c r="S59" s="12">
        <f t="shared" si="12"/>
        <v>85313.64</v>
      </c>
      <c r="U59" s="9"/>
      <c r="V59" s="8"/>
      <c r="W59" s="9"/>
    </row>
    <row r="60" spans="1:23" ht="27" customHeight="1" hidden="1">
      <c r="A60" s="11">
        <v>6</v>
      </c>
      <c r="B60" s="471" t="s">
        <v>53</v>
      </c>
      <c r="C60" s="472"/>
      <c r="D60" s="473"/>
      <c r="E60" s="284"/>
      <c r="F60" s="5"/>
      <c r="G60" s="6">
        <f>G61+G62</f>
        <v>60125.76</v>
      </c>
      <c r="H60" s="6">
        <f>H61+H62</f>
        <v>302095.86854399997</v>
      </c>
      <c r="I60" s="6"/>
      <c r="J60" s="6">
        <f>J61+J62</f>
        <v>33427</v>
      </c>
      <c r="K60" s="6">
        <f>K61+K62</f>
        <v>167950.6188</v>
      </c>
      <c r="L60" s="6"/>
      <c r="M60" s="6">
        <f>M61+M62</f>
        <v>27041.07</v>
      </c>
      <c r="N60" s="6">
        <f>N61+N62</f>
        <v>150808.04739000002</v>
      </c>
      <c r="O60" s="6"/>
      <c r="P60" s="6">
        <f>P61+P62</f>
        <v>74463</v>
      </c>
      <c r="Q60" s="6">
        <f>Q61+Q62</f>
        <v>415280.151</v>
      </c>
      <c r="R60" s="6">
        <f>R61+R62</f>
        <v>195056.83000000002</v>
      </c>
      <c r="S60" s="6">
        <f>S61+S62</f>
        <v>1036134.685734</v>
      </c>
      <c r="U60" s="9"/>
      <c r="V60" s="8"/>
      <c r="W60" s="9"/>
    </row>
    <row r="61" spans="1:23" ht="27" customHeight="1" hidden="1">
      <c r="A61" s="5"/>
      <c r="B61" s="411" t="s">
        <v>54</v>
      </c>
      <c r="C61" s="412"/>
      <c r="D61" s="413"/>
      <c r="E61" s="275"/>
      <c r="F61" s="5"/>
      <c r="G61" s="12">
        <v>7650</v>
      </c>
      <c r="H61" s="12">
        <f>G61*G65</f>
        <v>38436.659999999996</v>
      </c>
      <c r="I61" s="12"/>
      <c r="J61" s="12">
        <v>10200</v>
      </c>
      <c r="K61" s="12">
        <f>J61*G65</f>
        <v>51248.88</v>
      </c>
      <c r="L61" s="12"/>
      <c r="M61" s="12">
        <v>7650</v>
      </c>
      <c r="N61" s="12">
        <f>M61*H65</f>
        <v>42664.05</v>
      </c>
      <c r="O61" s="12"/>
      <c r="P61" s="12">
        <v>13600</v>
      </c>
      <c r="Q61" s="12">
        <f>P61*H65</f>
        <v>75847.2</v>
      </c>
      <c r="R61" s="12">
        <f>G61+J61+M61+P61</f>
        <v>39100</v>
      </c>
      <c r="S61" s="12">
        <f>H61+K61+N61+Q61</f>
        <v>208196.78999999998</v>
      </c>
      <c r="U61" s="9"/>
      <c r="V61" s="8"/>
      <c r="W61" s="9"/>
    </row>
    <row r="62" spans="1:23" ht="27" customHeight="1" hidden="1">
      <c r="A62" s="5"/>
      <c r="B62" s="411" t="s">
        <v>55</v>
      </c>
      <c r="C62" s="412"/>
      <c r="D62" s="413"/>
      <c r="E62" s="275"/>
      <c r="F62" s="5"/>
      <c r="G62" s="12">
        <v>52475.76</v>
      </c>
      <c r="H62" s="12">
        <f>G62*G65</f>
        <v>263659.208544</v>
      </c>
      <c r="I62" s="12"/>
      <c r="J62" s="12">
        <v>23227</v>
      </c>
      <c r="K62" s="12">
        <f>J62*G65</f>
        <v>116701.7388</v>
      </c>
      <c r="L62" s="12"/>
      <c r="M62" s="12">
        <v>19391.07</v>
      </c>
      <c r="N62" s="12">
        <f>M62*H65</f>
        <v>108143.99739</v>
      </c>
      <c r="O62" s="12"/>
      <c r="P62" s="12">
        <v>60863</v>
      </c>
      <c r="Q62" s="12">
        <f>P62*H65</f>
        <v>339432.951</v>
      </c>
      <c r="R62" s="12">
        <f>G62+J62+M62+P62</f>
        <v>155956.83000000002</v>
      </c>
      <c r="S62" s="12">
        <f>H62+K62+N62+Q62</f>
        <v>827937.895734</v>
      </c>
      <c r="U62" s="9"/>
      <c r="V62" s="8"/>
      <c r="W62" s="9"/>
    </row>
    <row r="63" spans="1:23" ht="30" customHeight="1" hidden="1">
      <c r="A63" s="5"/>
      <c r="B63" s="484" t="s">
        <v>19</v>
      </c>
      <c r="C63" s="484"/>
      <c r="D63" s="484"/>
      <c r="E63" s="291"/>
      <c r="F63" s="11">
        <f>SUM(F40:F51)</f>
        <v>266200</v>
      </c>
      <c r="G63" s="6">
        <f>G40+G41+G48+G49+G53+G60</f>
        <v>334634.76</v>
      </c>
      <c r="H63" s="6">
        <f>H40+H41+H48+H49+H53+H60</f>
        <v>1681338.888144</v>
      </c>
      <c r="I63" s="6">
        <f>SUM(I40:I51)</f>
        <v>162200</v>
      </c>
      <c r="J63" s="6">
        <f>J40+J41+J48+J49+J53+J60</f>
        <v>285729</v>
      </c>
      <c r="K63" s="6">
        <f>K40+K41+K48+K49+K53+K60</f>
        <v>1435616.7876</v>
      </c>
      <c r="L63" s="6">
        <f>SUM(L40:L51)</f>
        <v>169500</v>
      </c>
      <c r="M63" s="6">
        <f>M40+M41+M48+M49+M53+M60</f>
        <v>270683.07</v>
      </c>
      <c r="N63" s="6">
        <f>N40+N41+N48+N49+N53+N60</f>
        <v>1509599.4813899999</v>
      </c>
      <c r="O63" s="6">
        <f>SUM(O40:O51)</f>
        <v>245500</v>
      </c>
      <c r="P63" s="6">
        <f>P40+P41+P48+P49+P53+P60</f>
        <v>418885.1</v>
      </c>
      <c r="Q63" s="6">
        <f>Q40+Q41+Q48+Q49+Q53+Q60</f>
        <v>2336122.2027000003</v>
      </c>
      <c r="R63" s="6">
        <f>R40+R41+R48+R49+R53+R60</f>
        <v>1309931.9300000002</v>
      </c>
      <c r="S63" s="6">
        <f>S40+S41+S48+S49+S53+S60</f>
        <v>6962677.359834</v>
      </c>
      <c r="T63" s="48"/>
      <c r="U63" s="27"/>
      <c r="V63" s="9"/>
      <c r="W63" s="9"/>
    </row>
    <row r="64" spans="1:23" ht="50.25" customHeight="1" hidden="1">
      <c r="A64" s="38"/>
      <c r="B64" s="485" t="s">
        <v>8</v>
      </c>
      <c r="C64" s="485"/>
      <c r="D64" s="485"/>
      <c r="E64" s="296"/>
      <c r="F64" s="437" t="s">
        <v>68</v>
      </c>
      <c r="G64" s="438"/>
      <c r="H64" s="438"/>
      <c r="I64" s="438"/>
      <c r="J64" s="438"/>
      <c r="K64" s="438"/>
      <c r="L64" s="438"/>
      <c r="M64" s="438"/>
      <c r="N64" s="438"/>
      <c r="O64" s="438"/>
      <c r="P64" s="438"/>
      <c r="Q64" s="438"/>
      <c r="R64" s="438"/>
      <c r="S64" s="439"/>
      <c r="U64" s="9"/>
      <c r="V64" s="9"/>
      <c r="W64" s="9"/>
    </row>
    <row r="65" spans="1:23" ht="32.25" customHeight="1" hidden="1">
      <c r="A65" s="35"/>
      <c r="B65" s="35"/>
      <c r="C65" s="35"/>
      <c r="D65" s="3" t="s">
        <v>14</v>
      </c>
      <c r="E65" s="3"/>
      <c r="F65" s="3">
        <v>4.38</v>
      </c>
      <c r="G65" s="3">
        <v>5.0244</v>
      </c>
      <c r="H65" s="3">
        <v>5.577</v>
      </c>
      <c r="I65" s="4"/>
      <c r="J65" s="4"/>
      <c r="K65" s="32"/>
      <c r="L65" s="32"/>
      <c r="M65" s="32"/>
      <c r="N65" s="35"/>
      <c r="O65" s="35"/>
      <c r="P65" s="35"/>
      <c r="Q65" s="40"/>
      <c r="R65" s="40"/>
      <c r="S65" s="35"/>
      <c r="U65" s="9"/>
      <c r="V65" s="9"/>
      <c r="W65" s="9"/>
    </row>
    <row r="66" spans="1:23" ht="33.75" customHeight="1" hidden="1">
      <c r="A66" s="35"/>
      <c r="B66" s="35"/>
      <c r="C66" s="35"/>
      <c r="D66" s="3" t="s">
        <v>65</v>
      </c>
      <c r="E66" s="3"/>
      <c r="F66" s="3"/>
      <c r="G66" s="3"/>
      <c r="H66" s="3"/>
      <c r="I66" s="4"/>
      <c r="J66" s="4"/>
      <c r="K66" s="32"/>
      <c r="L66" s="32"/>
      <c r="M66" s="32"/>
      <c r="N66" s="35"/>
      <c r="O66" s="35"/>
      <c r="P66" s="35"/>
      <c r="Q66" s="448"/>
      <c r="R66" s="448"/>
      <c r="S66" s="448"/>
      <c r="U66" s="9"/>
      <c r="V66" s="9"/>
      <c r="W66" s="9"/>
    </row>
    <row r="67" spans="1:19" ht="47.25" customHeight="1">
      <c r="A67" s="458" t="s">
        <v>129</v>
      </c>
      <c r="B67" s="458"/>
      <c r="C67" s="458"/>
      <c r="D67" s="458"/>
      <c r="E67" s="458"/>
      <c r="F67" s="458"/>
      <c r="G67" s="458"/>
      <c r="H67" s="458"/>
      <c r="I67" s="458"/>
      <c r="J67" s="458"/>
      <c r="K67" s="458"/>
      <c r="L67" s="458"/>
      <c r="M67" s="458"/>
      <c r="N67" s="458"/>
      <c r="O67" s="458"/>
      <c r="P67" s="458"/>
      <c r="Q67" s="458"/>
      <c r="R67" s="458"/>
      <c r="S67" s="458"/>
    </row>
    <row r="68" spans="1:19" ht="27.75" customHeight="1">
      <c r="A68" s="450" t="s">
        <v>15</v>
      </c>
      <c r="B68" s="451" t="s">
        <v>0</v>
      </c>
      <c r="C68" s="452"/>
      <c r="D68" s="453"/>
      <c r="E68" s="495" t="s">
        <v>69</v>
      </c>
      <c r="F68" s="372" t="s">
        <v>1</v>
      </c>
      <c r="G68" s="372"/>
      <c r="H68" s="372"/>
      <c r="I68" s="372" t="s">
        <v>3</v>
      </c>
      <c r="J68" s="372"/>
      <c r="K68" s="372"/>
      <c r="L68" s="372" t="s">
        <v>4</v>
      </c>
      <c r="M68" s="372"/>
      <c r="N68" s="372"/>
      <c r="O68" s="372" t="s">
        <v>6</v>
      </c>
      <c r="P68" s="372"/>
      <c r="Q68" s="372"/>
      <c r="R68" s="372" t="s">
        <v>7</v>
      </c>
      <c r="S68" s="372"/>
    </row>
    <row r="69" spans="1:19" ht="47.25" customHeight="1">
      <c r="A69" s="450"/>
      <c r="B69" s="454"/>
      <c r="C69" s="455"/>
      <c r="D69" s="456"/>
      <c r="E69" s="496"/>
      <c r="F69" s="274"/>
      <c r="G69" s="274"/>
      <c r="H69" s="274" t="s">
        <v>5</v>
      </c>
      <c r="I69" s="274" t="s">
        <v>10</v>
      </c>
      <c r="J69" s="274"/>
      <c r="K69" s="274" t="s">
        <v>5</v>
      </c>
      <c r="L69" s="274" t="s">
        <v>10</v>
      </c>
      <c r="M69" s="274"/>
      <c r="N69" s="274" t="s">
        <v>5</v>
      </c>
      <c r="O69" s="274" t="s">
        <v>10</v>
      </c>
      <c r="P69" s="274"/>
      <c r="Q69" s="274" t="s">
        <v>5</v>
      </c>
      <c r="R69" s="274" t="s">
        <v>10</v>
      </c>
      <c r="S69" s="274" t="s">
        <v>5</v>
      </c>
    </row>
    <row r="70" spans="1:22" s="68" customFormat="1" ht="45" customHeight="1">
      <c r="A70" s="64">
        <v>1</v>
      </c>
      <c r="B70" s="486" t="s">
        <v>71</v>
      </c>
      <c r="C70" s="487"/>
      <c r="D70" s="488"/>
      <c r="E70" s="65" t="s">
        <v>79</v>
      </c>
      <c r="F70" s="69"/>
      <c r="G70" s="66"/>
      <c r="H70" s="66">
        <f>H73+H76+H79+H82+H85+H88</f>
        <v>455967.3464</v>
      </c>
      <c r="I70" s="66"/>
      <c r="J70" s="66"/>
      <c r="K70" s="66">
        <f>K73+K76+K79+K82+K85+K88</f>
        <v>411352.12539999996</v>
      </c>
      <c r="L70" s="66"/>
      <c r="M70" s="66"/>
      <c r="N70" s="66">
        <f>N73+N76+N79+N82+N85+N88</f>
        <v>243284.1014</v>
      </c>
      <c r="O70" s="66"/>
      <c r="P70" s="66"/>
      <c r="Q70" s="66">
        <f>Q73+Q76+Q79+Q82+Q85+Q88</f>
        <v>600072.3292</v>
      </c>
      <c r="R70" s="66"/>
      <c r="S70" s="66">
        <f>S73+S76+S79+S82+S85+S88</f>
        <v>1710675.9024</v>
      </c>
      <c r="T70" s="67"/>
      <c r="V70" s="71"/>
    </row>
    <row r="71" spans="1:22" ht="45" customHeight="1">
      <c r="A71" s="11"/>
      <c r="B71" s="282"/>
      <c r="C71" s="283"/>
      <c r="D71" s="284"/>
      <c r="E71" s="292" t="s">
        <v>70</v>
      </c>
      <c r="F71" s="5"/>
      <c r="G71" s="44">
        <f>G74+G77+G80+G83+G86+G89</f>
        <v>772.7</v>
      </c>
      <c r="H71" s="44">
        <f aca="true" t="shared" si="13" ref="H71:S71">H74+H77+H80+H83+H86+H89</f>
        <v>88288.702</v>
      </c>
      <c r="I71" s="44">
        <f t="shared" si="13"/>
        <v>0</v>
      </c>
      <c r="J71" s="44">
        <f t="shared" si="13"/>
        <v>697.29</v>
      </c>
      <c r="K71" s="44">
        <f t="shared" si="13"/>
        <v>79672.35540000001</v>
      </c>
      <c r="L71" s="44">
        <f t="shared" si="13"/>
        <v>0</v>
      </c>
      <c r="M71" s="44">
        <f t="shared" si="13"/>
        <v>412.65</v>
      </c>
      <c r="N71" s="44">
        <f t="shared" si="13"/>
        <v>47149.388999999996</v>
      </c>
      <c r="O71" s="44">
        <f t="shared" si="13"/>
        <v>0</v>
      </c>
      <c r="P71" s="44">
        <f t="shared" si="13"/>
        <v>1016.98</v>
      </c>
      <c r="Q71" s="44">
        <f t="shared" si="13"/>
        <v>116200.13480000001</v>
      </c>
      <c r="R71" s="44">
        <f t="shared" si="13"/>
        <v>2899.62</v>
      </c>
      <c r="S71" s="44">
        <f t="shared" si="13"/>
        <v>331310.5812</v>
      </c>
      <c r="V71" s="10"/>
    </row>
    <row r="72" spans="1:22" ht="45" customHeight="1">
      <c r="A72" s="11"/>
      <c r="B72" s="489"/>
      <c r="C72" s="490"/>
      <c r="D72" s="491"/>
      <c r="E72" s="292" t="s">
        <v>2</v>
      </c>
      <c r="F72" s="5"/>
      <c r="G72" s="44">
        <f>G75+G78+G81+G84+G87+G90</f>
        <v>43.51</v>
      </c>
      <c r="H72" s="44">
        <f>H75+H78+H81+H84+H87+H90</f>
        <v>367678.64440000005</v>
      </c>
      <c r="I72" s="44"/>
      <c r="J72" s="44">
        <f>J75+J78+J81+J84+J87+J90</f>
        <v>39.25</v>
      </c>
      <c r="K72" s="44">
        <f>K75+K78+K81+K84+K87+K90</f>
        <v>331679.76999999996</v>
      </c>
      <c r="L72" s="44"/>
      <c r="M72" s="44">
        <f>M75+M78+M81+M84+M87+M90</f>
        <v>23.21</v>
      </c>
      <c r="N72" s="44">
        <f>N75+N78+N81+N84+N87+N90</f>
        <v>196134.7124</v>
      </c>
      <c r="O72" s="44"/>
      <c r="P72" s="44">
        <f>P75+P78+P81+P84+P87+P90</f>
        <v>57.26</v>
      </c>
      <c r="Q72" s="44">
        <f>Q75+Q78+Q81+Q84+Q87+Q90</f>
        <v>483872.1944</v>
      </c>
      <c r="R72" s="109">
        <f>G72+J72+M72+P72</f>
        <v>163.23</v>
      </c>
      <c r="S72" s="44">
        <f>H72+K72+N72+Q72</f>
        <v>1379365.3212</v>
      </c>
      <c r="V72" s="10"/>
    </row>
    <row r="73" spans="1:23" ht="57" customHeight="1">
      <c r="A73" s="11"/>
      <c r="B73" s="411" t="s">
        <v>34</v>
      </c>
      <c r="C73" s="412"/>
      <c r="D73" s="413"/>
      <c r="E73" s="275"/>
      <c r="F73" s="5">
        <v>420</v>
      </c>
      <c r="G73" s="105"/>
      <c r="H73" s="259">
        <f>H74+H75</f>
        <v>97977.6314</v>
      </c>
      <c r="I73" s="259"/>
      <c r="J73" s="259"/>
      <c r="K73" s="259">
        <f>K74+K75</f>
        <v>75667.16440000001</v>
      </c>
      <c r="L73" s="259"/>
      <c r="M73" s="259"/>
      <c r="N73" s="259">
        <f>N74+N75</f>
        <v>70751.67</v>
      </c>
      <c r="O73" s="259"/>
      <c r="P73" s="259"/>
      <c r="Q73" s="259">
        <f>Q74+Q75</f>
        <v>118737.16760000002</v>
      </c>
      <c r="R73" s="259"/>
      <c r="S73" s="259">
        <f>S74+S75</f>
        <v>363133.63340000005</v>
      </c>
      <c r="U73" s="7">
        <f>37.94*P73</f>
        <v>0</v>
      </c>
      <c r="V73" s="10">
        <f>H73+K73+N73+Q73</f>
        <v>363133.63340000005</v>
      </c>
      <c r="W73" s="7">
        <f>G73+J73+M73+P73</f>
        <v>0</v>
      </c>
    </row>
    <row r="74" spans="1:22" ht="28.5" customHeight="1">
      <c r="A74" s="11"/>
      <c r="B74" s="492"/>
      <c r="C74" s="493"/>
      <c r="D74" s="494"/>
      <c r="E74" s="295" t="s">
        <v>70</v>
      </c>
      <c r="F74" s="5"/>
      <c r="G74" s="105">
        <v>165.99</v>
      </c>
      <c r="H74" s="105">
        <f>G74*H149</f>
        <v>18966.0174</v>
      </c>
      <c r="I74" s="105"/>
      <c r="J74" s="105">
        <v>128.26</v>
      </c>
      <c r="K74" s="105">
        <f>J74*H149</f>
        <v>14654.9876</v>
      </c>
      <c r="L74" s="105"/>
      <c r="M74" s="105">
        <v>120</v>
      </c>
      <c r="N74" s="105">
        <f>M74*J149</f>
        <v>13711.2</v>
      </c>
      <c r="O74" s="105"/>
      <c r="P74" s="105">
        <v>201.24</v>
      </c>
      <c r="Q74" s="105">
        <f>P74*J149</f>
        <v>22993.6824</v>
      </c>
      <c r="R74" s="105">
        <f>G74+J74+M74+P74</f>
        <v>615.49</v>
      </c>
      <c r="S74" s="105">
        <f>H74+K74+N74+Q74</f>
        <v>70325.8874</v>
      </c>
      <c r="V74" s="10"/>
    </row>
    <row r="75" spans="1:22" ht="28.5" customHeight="1">
      <c r="A75" s="11"/>
      <c r="B75" s="492"/>
      <c r="C75" s="493"/>
      <c r="D75" s="494"/>
      <c r="E75" s="295" t="s">
        <v>2</v>
      </c>
      <c r="F75" s="5"/>
      <c r="G75" s="105">
        <v>9.35</v>
      </c>
      <c r="H75" s="105">
        <f>G75*H151</f>
        <v>79011.614</v>
      </c>
      <c r="I75" s="105"/>
      <c r="J75" s="105">
        <v>7.22</v>
      </c>
      <c r="K75" s="105">
        <f>J75*H151</f>
        <v>61012.1768</v>
      </c>
      <c r="L75" s="105"/>
      <c r="M75" s="105">
        <v>6.75</v>
      </c>
      <c r="N75" s="105">
        <f>M75*J151</f>
        <v>57040.47</v>
      </c>
      <c r="O75" s="105"/>
      <c r="P75" s="105">
        <v>11.33</v>
      </c>
      <c r="Q75" s="105">
        <f>P75*J151</f>
        <v>95743.48520000001</v>
      </c>
      <c r="R75" s="105">
        <f>G75+J75+M75+P75</f>
        <v>34.65</v>
      </c>
      <c r="S75" s="105">
        <f>H75+K75+N75+Q75</f>
        <v>292807.74600000004</v>
      </c>
      <c r="V75" s="10"/>
    </row>
    <row r="76" spans="1:23" ht="57" customHeight="1">
      <c r="A76" s="11"/>
      <c r="B76" s="411" t="s">
        <v>35</v>
      </c>
      <c r="C76" s="412"/>
      <c r="D76" s="413"/>
      <c r="E76" s="275"/>
      <c r="F76" s="5">
        <v>171</v>
      </c>
      <c r="G76" s="105"/>
      <c r="H76" s="259">
        <f>H77+H78</f>
        <v>26403.673400000003</v>
      </c>
      <c r="I76" s="259"/>
      <c r="J76" s="259"/>
      <c r="K76" s="259">
        <f>K77+K78</f>
        <v>47792.4942</v>
      </c>
      <c r="L76" s="259"/>
      <c r="M76" s="259"/>
      <c r="N76" s="259">
        <f>N77+N78</f>
        <v>20974.249</v>
      </c>
      <c r="O76" s="259"/>
      <c r="P76" s="259"/>
      <c r="Q76" s="259">
        <f>Q77+Q78</f>
        <v>37620.012</v>
      </c>
      <c r="R76" s="259"/>
      <c r="S76" s="259">
        <f>S77+S78</f>
        <v>132790.4286</v>
      </c>
      <c r="T76" s="47" t="s">
        <v>77</v>
      </c>
      <c r="U76" s="7">
        <f>37.94*P76</f>
        <v>0</v>
      </c>
      <c r="V76" s="10">
        <f>H76+K76+N76+Q76</f>
        <v>132790.42859999998</v>
      </c>
      <c r="W76" s="7">
        <f>G76+J76+M76+P76</f>
        <v>0</v>
      </c>
    </row>
    <row r="77" spans="1:22" ht="26.25" customHeight="1">
      <c r="A77" s="11"/>
      <c r="B77" s="492"/>
      <c r="C77" s="493"/>
      <c r="D77" s="494"/>
      <c r="E77" s="295" t="s">
        <v>70</v>
      </c>
      <c r="F77" s="5"/>
      <c r="G77" s="105">
        <v>44.71</v>
      </c>
      <c r="H77" s="105">
        <f>G77*H149</f>
        <v>5108.564600000001</v>
      </c>
      <c r="I77" s="105"/>
      <c r="J77" s="105">
        <v>81.03</v>
      </c>
      <c r="K77" s="105">
        <f>J77*H149</f>
        <v>9258.4878</v>
      </c>
      <c r="L77" s="105"/>
      <c r="M77" s="105">
        <v>35.65</v>
      </c>
      <c r="N77" s="105">
        <f>M77*J149</f>
        <v>4073.369</v>
      </c>
      <c r="O77" s="105"/>
      <c r="P77" s="105">
        <v>63.74</v>
      </c>
      <c r="Q77" s="105">
        <f>P77*J149</f>
        <v>7282.932400000001</v>
      </c>
      <c r="R77" s="105">
        <f>G77+J77+M77+P77</f>
        <v>225.13000000000002</v>
      </c>
      <c r="S77" s="105">
        <f>H77+K77+N77+Q77</f>
        <v>25723.3538</v>
      </c>
      <c r="V77" s="10"/>
    </row>
    <row r="78" spans="1:22" ht="26.25" customHeight="1">
      <c r="A78" s="11"/>
      <c r="B78" s="492"/>
      <c r="C78" s="493"/>
      <c r="D78" s="494"/>
      <c r="E78" s="295" t="s">
        <v>2</v>
      </c>
      <c r="F78" s="5"/>
      <c r="G78" s="105">
        <v>2.52</v>
      </c>
      <c r="H78" s="105">
        <f>G78*H151</f>
        <v>21295.1088</v>
      </c>
      <c r="I78" s="105"/>
      <c r="J78" s="105">
        <v>4.56</v>
      </c>
      <c r="K78" s="105">
        <f>J78*H151</f>
        <v>38534.0064</v>
      </c>
      <c r="L78" s="105"/>
      <c r="M78" s="105">
        <v>2</v>
      </c>
      <c r="N78" s="105">
        <f>M78*J151</f>
        <v>16900.88</v>
      </c>
      <c r="O78" s="105"/>
      <c r="P78" s="105">
        <v>3.59</v>
      </c>
      <c r="Q78" s="105">
        <f>P78*J151</f>
        <v>30337.0796</v>
      </c>
      <c r="R78" s="156">
        <f>G78+J78+M78+P78</f>
        <v>12.67</v>
      </c>
      <c r="S78" s="105">
        <f>H78+K78+N78+Q78</f>
        <v>107067.0748</v>
      </c>
      <c r="V78" s="10"/>
    </row>
    <row r="79" spans="1:23" ht="51.75" customHeight="1">
      <c r="A79" s="11"/>
      <c r="B79" s="411" t="s">
        <v>36</v>
      </c>
      <c r="C79" s="412"/>
      <c r="D79" s="413"/>
      <c r="E79" s="275"/>
      <c r="F79" s="5">
        <v>213</v>
      </c>
      <c r="G79" s="105"/>
      <c r="H79" s="259">
        <f>H80+H81</f>
        <v>54906.48560000001</v>
      </c>
      <c r="I79" s="259"/>
      <c r="J79" s="259"/>
      <c r="K79" s="259">
        <f>K80+K81</f>
        <v>60781.332</v>
      </c>
      <c r="L79" s="259"/>
      <c r="M79" s="259"/>
      <c r="N79" s="259">
        <f>N80+N81</f>
        <v>67192.96040000001</v>
      </c>
      <c r="O79" s="259"/>
      <c r="P79" s="259"/>
      <c r="Q79" s="259">
        <f>Q80+Q81</f>
        <v>88545.218</v>
      </c>
      <c r="R79" s="259"/>
      <c r="S79" s="259">
        <f>S80+S81</f>
        <v>271425.996</v>
      </c>
      <c r="U79" s="7">
        <f>49.34*P79</f>
        <v>0</v>
      </c>
      <c r="V79" s="10">
        <f>H79+K79+N79+Q79</f>
        <v>271425.99600000004</v>
      </c>
      <c r="W79" s="7">
        <f>G79+J79+M79+P79</f>
        <v>0</v>
      </c>
    </row>
    <row r="80" spans="1:22" ht="27" customHeight="1">
      <c r="A80" s="11"/>
      <c r="B80" s="492"/>
      <c r="C80" s="493"/>
      <c r="D80" s="494"/>
      <c r="E80" s="295" t="s">
        <v>70</v>
      </c>
      <c r="F80" s="5"/>
      <c r="G80" s="105">
        <v>93</v>
      </c>
      <c r="H80" s="105">
        <f>G80*H150</f>
        <v>10626.18</v>
      </c>
      <c r="I80" s="105"/>
      <c r="J80" s="105">
        <v>103</v>
      </c>
      <c r="K80" s="105">
        <f>J80*H150</f>
        <v>11768.78</v>
      </c>
      <c r="L80" s="105"/>
      <c r="M80" s="105">
        <v>114</v>
      </c>
      <c r="N80" s="105">
        <f>M80*J150</f>
        <v>13025.640000000001</v>
      </c>
      <c r="O80" s="105"/>
      <c r="P80" s="105">
        <v>150</v>
      </c>
      <c r="Q80" s="105">
        <f>P80*J150</f>
        <v>17139</v>
      </c>
      <c r="R80" s="105">
        <f aca="true" t="shared" si="14" ref="R80:R90">G80+J80+M80+P80</f>
        <v>460</v>
      </c>
      <c r="S80" s="105">
        <f>H80+K80+N80+Q80</f>
        <v>52559.6</v>
      </c>
      <c r="T80" s="47" t="s">
        <v>77</v>
      </c>
      <c r="V80" s="10"/>
    </row>
    <row r="81" spans="1:22" ht="28.5" customHeight="1">
      <c r="A81" s="11"/>
      <c r="B81" s="492"/>
      <c r="C81" s="493"/>
      <c r="D81" s="494"/>
      <c r="E81" s="295" t="s">
        <v>2</v>
      </c>
      <c r="F81" s="5"/>
      <c r="G81" s="105">
        <v>5.24</v>
      </c>
      <c r="H81" s="105">
        <f>G81*H152</f>
        <v>44280.30560000001</v>
      </c>
      <c r="I81" s="105"/>
      <c r="J81" s="105">
        <v>5.8</v>
      </c>
      <c r="K81" s="105">
        <f>J81*H152</f>
        <v>49012.552</v>
      </c>
      <c r="L81" s="105"/>
      <c r="M81" s="105">
        <v>6.41</v>
      </c>
      <c r="N81" s="105">
        <f>M81*J152</f>
        <v>54167.320400000004</v>
      </c>
      <c r="O81" s="105"/>
      <c r="P81" s="105">
        <v>8.45</v>
      </c>
      <c r="Q81" s="105">
        <f>P81*J152</f>
        <v>71406.218</v>
      </c>
      <c r="R81" s="105">
        <f>G81+J81+M81+P81</f>
        <v>25.9</v>
      </c>
      <c r="S81" s="105">
        <f>H81+K81+N81+Q81</f>
        <v>218866.396</v>
      </c>
      <c r="V81" s="10"/>
    </row>
    <row r="82" spans="1:23" ht="45.75" customHeight="1">
      <c r="A82" s="11"/>
      <c r="B82" s="483" t="s">
        <v>37</v>
      </c>
      <c r="C82" s="483"/>
      <c r="D82" s="483"/>
      <c r="E82" s="290"/>
      <c r="F82" s="5">
        <v>0</v>
      </c>
      <c r="G82" s="105"/>
      <c r="H82" s="259">
        <f>H83+H84</f>
        <v>105011.6888</v>
      </c>
      <c r="I82" s="259"/>
      <c r="J82" s="259"/>
      <c r="K82" s="259">
        <f>K83+K84</f>
        <v>46009.711599999995</v>
      </c>
      <c r="L82" s="259"/>
      <c r="M82" s="259"/>
      <c r="N82" s="259">
        <f>N83+N84</f>
        <v>20025.1804</v>
      </c>
      <c r="O82" s="259"/>
      <c r="P82" s="259"/>
      <c r="Q82" s="259">
        <f>Q83+Q84</f>
        <v>56064.554000000004</v>
      </c>
      <c r="R82" s="259"/>
      <c r="S82" s="259">
        <f>S83+S84</f>
        <v>227111.1348</v>
      </c>
      <c r="U82" s="7">
        <f>49.34*P82</f>
        <v>0</v>
      </c>
      <c r="V82" s="10">
        <f>H82+K82+N82+Q82</f>
        <v>227111.1348</v>
      </c>
      <c r="W82" s="7">
        <f>G82+J82+M82+P82</f>
        <v>0</v>
      </c>
    </row>
    <row r="83" spans="1:22" ht="25.5" customHeight="1">
      <c r="A83" s="11"/>
      <c r="B83" s="492"/>
      <c r="C83" s="493"/>
      <c r="D83" s="494"/>
      <c r="E83" s="295" t="s">
        <v>70</v>
      </c>
      <c r="F83" s="5"/>
      <c r="G83" s="105">
        <v>178</v>
      </c>
      <c r="H83" s="105">
        <f>G83*H150</f>
        <v>20338.280000000002</v>
      </c>
      <c r="I83" s="105"/>
      <c r="J83" s="105">
        <v>78</v>
      </c>
      <c r="K83" s="105">
        <f>J83*H150</f>
        <v>8912.28</v>
      </c>
      <c r="L83" s="105"/>
      <c r="M83" s="105">
        <v>34</v>
      </c>
      <c r="N83" s="105">
        <f>M83*J150</f>
        <v>3884.84</v>
      </c>
      <c r="O83" s="105"/>
      <c r="P83" s="105">
        <v>95</v>
      </c>
      <c r="Q83" s="105">
        <f>P83*J150</f>
        <v>10854.7</v>
      </c>
      <c r="R83" s="105">
        <f t="shared" si="14"/>
        <v>385</v>
      </c>
      <c r="S83" s="105">
        <f>H83+K83+N83+Q83</f>
        <v>43990.100000000006</v>
      </c>
      <c r="V83" s="10"/>
    </row>
    <row r="84" spans="1:22" ht="25.5" customHeight="1">
      <c r="A84" s="11"/>
      <c r="B84" s="492"/>
      <c r="C84" s="493"/>
      <c r="D84" s="494"/>
      <c r="E84" s="295" t="s">
        <v>2</v>
      </c>
      <c r="F84" s="5"/>
      <c r="G84" s="105">
        <v>10.02</v>
      </c>
      <c r="H84" s="105">
        <f>G84*H152</f>
        <v>84673.4088</v>
      </c>
      <c r="I84" s="105"/>
      <c r="J84" s="105">
        <v>4.39</v>
      </c>
      <c r="K84" s="105">
        <f>J84*H152</f>
        <v>37097.431599999996</v>
      </c>
      <c r="L84" s="105"/>
      <c r="M84" s="105">
        <v>1.91</v>
      </c>
      <c r="N84" s="105">
        <f>M84*J152</f>
        <v>16140.340400000001</v>
      </c>
      <c r="O84" s="105"/>
      <c r="P84" s="105">
        <v>5.35</v>
      </c>
      <c r="Q84" s="105">
        <f>P84*J152</f>
        <v>45209.854</v>
      </c>
      <c r="R84" s="156">
        <f t="shared" si="14"/>
        <v>21.67</v>
      </c>
      <c r="S84" s="105">
        <f>H84+K84+N84+Q84</f>
        <v>183121.0348</v>
      </c>
      <c r="V84" s="10"/>
    </row>
    <row r="85" spans="1:23" s="153" customFormat="1" ht="42" customHeight="1">
      <c r="A85" s="148"/>
      <c r="B85" s="533" t="s">
        <v>38</v>
      </c>
      <c r="C85" s="533"/>
      <c r="D85" s="533"/>
      <c r="E85" s="149"/>
      <c r="F85" s="150">
        <v>651</v>
      </c>
      <c r="G85" s="151"/>
      <c r="H85" s="259">
        <f>H86+H87</f>
        <v>158138.81960000002</v>
      </c>
      <c r="I85" s="259"/>
      <c r="J85" s="259"/>
      <c r="K85" s="259">
        <f>K86+K87</f>
        <v>166951.0892</v>
      </c>
      <c r="L85" s="259"/>
      <c r="M85" s="259"/>
      <c r="N85" s="259">
        <f>N86+N87</f>
        <v>59001.9772</v>
      </c>
      <c r="O85" s="259"/>
      <c r="P85" s="259"/>
      <c r="Q85" s="259">
        <f>Q86+Q87</f>
        <v>284955.04360000003</v>
      </c>
      <c r="R85" s="259"/>
      <c r="S85" s="259">
        <f>S86+S87</f>
        <v>669046.9296</v>
      </c>
      <c r="T85" s="152"/>
      <c r="U85" s="153">
        <f>37.94*P85</f>
        <v>0</v>
      </c>
      <c r="V85" s="154">
        <f>H85+K85+N85+Q85</f>
        <v>669046.9296</v>
      </c>
      <c r="W85" s="153">
        <f>G85+J85+M85+P85</f>
        <v>0</v>
      </c>
    </row>
    <row r="86" spans="1:22" ht="25.5" customHeight="1">
      <c r="A86" s="11"/>
      <c r="B86" s="492"/>
      <c r="C86" s="493"/>
      <c r="D86" s="494"/>
      <c r="E86" s="295" t="s">
        <v>70</v>
      </c>
      <c r="F86" s="5"/>
      <c r="G86" s="105">
        <v>268</v>
      </c>
      <c r="H86" s="105">
        <f>G86*H149</f>
        <v>30621.68</v>
      </c>
      <c r="I86" s="105"/>
      <c r="J86" s="105">
        <v>283</v>
      </c>
      <c r="K86" s="105">
        <f>J86*H149</f>
        <v>32335.58</v>
      </c>
      <c r="L86" s="105"/>
      <c r="M86" s="105">
        <v>100</v>
      </c>
      <c r="N86" s="105">
        <f>M86*J149</f>
        <v>11426</v>
      </c>
      <c r="O86" s="105"/>
      <c r="P86" s="105">
        <v>483</v>
      </c>
      <c r="Q86" s="105">
        <f>P86*J149</f>
        <v>55187.58</v>
      </c>
      <c r="R86" s="105">
        <f t="shared" si="14"/>
        <v>1134</v>
      </c>
      <c r="S86" s="105">
        <f>H86+K86+N86+Q86</f>
        <v>129570.84000000001</v>
      </c>
      <c r="T86" s="47" t="s">
        <v>77</v>
      </c>
      <c r="V86" s="10"/>
    </row>
    <row r="87" spans="1:22" ht="25.5" customHeight="1">
      <c r="A87" s="11"/>
      <c r="B87" s="492"/>
      <c r="C87" s="493"/>
      <c r="D87" s="494"/>
      <c r="E87" s="295" t="s">
        <v>2</v>
      </c>
      <c r="F87" s="5"/>
      <c r="G87" s="105">
        <v>15.09</v>
      </c>
      <c r="H87" s="105">
        <f>G87*H151</f>
        <v>127517.13960000001</v>
      </c>
      <c r="I87" s="105"/>
      <c r="J87" s="105">
        <v>15.93</v>
      </c>
      <c r="K87" s="105">
        <f>J87*H151</f>
        <v>134615.5092</v>
      </c>
      <c r="L87" s="105"/>
      <c r="M87" s="105">
        <v>5.63</v>
      </c>
      <c r="N87" s="105">
        <f>M87*J151</f>
        <v>47575.9772</v>
      </c>
      <c r="O87" s="105"/>
      <c r="P87" s="105">
        <v>27.19</v>
      </c>
      <c r="Q87" s="105">
        <f>P87*J151</f>
        <v>229767.46360000002</v>
      </c>
      <c r="R87" s="156">
        <f t="shared" si="14"/>
        <v>63.84</v>
      </c>
      <c r="S87" s="105">
        <f>H87+K87+N87+Q87</f>
        <v>539476.0896000001</v>
      </c>
      <c r="V87" s="10"/>
    </row>
    <row r="88" spans="1:23" ht="60" customHeight="1">
      <c r="A88" s="11"/>
      <c r="B88" s="483" t="s">
        <v>39</v>
      </c>
      <c r="C88" s="483"/>
      <c r="D88" s="483"/>
      <c r="E88" s="290"/>
      <c r="F88" s="5">
        <v>15.1</v>
      </c>
      <c r="G88" s="105"/>
      <c r="H88" s="259">
        <f>H89+H90</f>
        <v>13529.0476</v>
      </c>
      <c r="I88" s="259"/>
      <c r="J88" s="259"/>
      <c r="K88" s="259">
        <f>K89+K90</f>
        <v>14150.334</v>
      </c>
      <c r="L88" s="259"/>
      <c r="M88" s="259"/>
      <c r="N88" s="259">
        <f>N89+N90</f>
        <v>5338.0644</v>
      </c>
      <c r="O88" s="259"/>
      <c r="P88" s="259"/>
      <c r="Q88" s="259">
        <f>Q89+Q90</f>
        <v>14150.334</v>
      </c>
      <c r="R88" s="259"/>
      <c r="S88" s="259">
        <f>S89+S90</f>
        <v>47167.78</v>
      </c>
      <c r="U88" s="7">
        <f>37.94*P88</f>
        <v>0</v>
      </c>
      <c r="V88" s="10">
        <f>H88+K88+N88+Q88</f>
        <v>47167.780000000006</v>
      </c>
      <c r="W88" s="7">
        <f>G88+J88+M88+P88</f>
        <v>0</v>
      </c>
    </row>
    <row r="89" spans="1:22" ht="32.25" customHeight="1">
      <c r="A89" s="11"/>
      <c r="B89" s="492"/>
      <c r="C89" s="493"/>
      <c r="D89" s="494"/>
      <c r="E89" s="295" t="s">
        <v>70</v>
      </c>
      <c r="F89" s="5"/>
      <c r="G89" s="105">
        <v>23</v>
      </c>
      <c r="H89" s="105">
        <f>G89*H149</f>
        <v>2627.98</v>
      </c>
      <c r="I89" s="105"/>
      <c r="J89" s="105">
        <v>24</v>
      </c>
      <c r="K89" s="105">
        <f>J89*H149</f>
        <v>2742.2400000000002</v>
      </c>
      <c r="L89" s="105"/>
      <c r="M89" s="105">
        <v>9</v>
      </c>
      <c r="N89" s="105">
        <f>M89*J149</f>
        <v>1028.3400000000001</v>
      </c>
      <c r="O89" s="105"/>
      <c r="P89" s="105">
        <v>24</v>
      </c>
      <c r="Q89" s="105">
        <f>P89*J149</f>
        <v>2742.2400000000002</v>
      </c>
      <c r="R89" s="105">
        <f t="shared" si="14"/>
        <v>80</v>
      </c>
      <c r="S89" s="105">
        <f>H89+K89+N89+Q89</f>
        <v>9140.800000000001</v>
      </c>
      <c r="T89" s="47" t="s">
        <v>77</v>
      </c>
      <c r="V89" s="10"/>
    </row>
    <row r="90" spans="1:22" ht="33.75" customHeight="1">
      <c r="A90" s="11"/>
      <c r="B90" s="492"/>
      <c r="C90" s="493"/>
      <c r="D90" s="494"/>
      <c r="E90" s="295" t="s">
        <v>2</v>
      </c>
      <c r="F90" s="5"/>
      <c r="G90" s="105">
        <v>1.29</v>
      </c>
      <c r="H90" s="105">
        <f>G90*H151</f>
        <v>10901.0676</v>
      </c>
      <c r="I90" s="105"/>
      <c r="J90" s="105">
        <v>1.35</v>
      </c>
      <c r="K90" s="105">
        <f>J90*H151</f>
        <v>11408.094000000001</v>
      </c>
      <c r="L90" s="105"/>
      <c r="M90" s="105">
        <v>0.51</v>
      </c>
      <c r="N90" s="105">
        <f>M90*J151</f>
        <v>4309.7244</v>
      </c>
      <c r="O90" s="105"/>
      <c r="P90" s="105">
        <v>1.35</v>
      </c>
      <c r="Q90" s="105">
        <f>P90*J151</f>
        <v>11408.094000000001</v>
      </c>
      <c r="R90" s="105">
        <f t="shared" si="14"/>
        <v>4.5</v>
      </c>
      <c r="S90" s="105">
        <f>H90+K90+N90+Q90</f>
        <v>38026.979999999996</v>
      </c>
      <c r="V90" s="10"/>
    </row>
    <row r="91" spans="1:23" s="68" customFormat="1" ht="54.75" customHeight="1">
      <c r="A91" s="64">
        <v>2</v>
      </c>
      <c r="B91" s="486" t="s">
        <v>42</v>
      </c>
      <c r="C91" s="487"/>
      <c r="D91" s="488"/>
      <c r="E91" s="65" t="s">
        <v>79</v>
      </c>
      <c r="F91" s="69"/>
      <c r="G91" s="66"/>
      <c r="H91" s="66">
        <f>H94+H97+H100+H103</f>
        <v>2393.8816</v>
      </c>
      <c r="I91" s="66"/>
      <c r="J91" s="66"/>
      <c r="K91" s="66">
        <f>K94+K97+K100+K103</f>
        <v>2463.5322</v>
      </c>
      <c r="L91" s="66"/>
      <c r="M91" s="66"/>
      <c r="N91" s="66">
        <f>N94+N97+N100+N103</f>
        <v>2687.3378000000002</v>
      </c>
      <c r="O91" s="66"/>
      <c r="P91" s="66"/>
      <c r="Q91" s="66">
        <f>Q94+Q97+Q100+Q103</f>
        <v>2615.4500000000003</v>
      </c>
      <c r="R91" s="66"/>
      <c r="S91" s="66">
        <f>S94+S97+S100+S103</f>
        <v>10160.2016</v>
      </c>
      <c r="T91" s="67"/>
      <c r="V91" s="71"/>
      <c r="W91" s="68">
        <f>G91+J91+M91+P91</f>
        <v>0</v>
      </c>
    </row>
    <row r="92" spans="1:22" ht="54.75" customHeight="1">
      <c r="A92" s="11"/>
      <c r="B92" s="489"/>
      <c r="C92" s="490"/>
      <c r="D92" s="491"/>
      <c r="E92" s="292" t="s">
        <v>70</v>
      </c>
      <c r="F92" s="5"/>
      <c r="G92" s="109">
        <f>G95+G98+G101+G104</f>
        <v>5.42</v>
      </c>
      <c r="H92" s="44">
        <f>H95+H98+H101+H104</f>
        <v>619.2892</v>
      </c>
      <c r="I92" s="44"/>
      <c r="J92" s="109">
        <f>J95+J98+J101+J104</f>
        <v>5.29</v>
      </c>
      <c r="K92" s="44">
        <f>K95+K98+K101+K104</f>
        <v>604.4354000000001</v>
      </c>
      <c r="L92" s="44"/>
      <c r="M92" s="109">
        <f>M95+M98+M101+M104</f>
        <v>5.03</v>
      </c>
      <c r="N92" s="44">
        <f>N95+N98+N101+N104</f>
        <v>574.7278</v>
      </c>
      <c r="O92" s="44"/>
      <c r="P92" s="109">
        <f>P95+P98+P101+P104</f>
        <v>5.88</v>
      </c>
      <c r="Q92" s="44">
        <f>Q95+Q98+Q101+Q104</f>
        <v>671.8488000000001</v>
      </c>
      <c r="R92" s="109">
        <f>G92+J92+M92+P92</f>
        <v>21.62</v>
      </c>
      <c r="S92" s="44">
        <f>S95+S98+S101+S104</f>
        <v>2470.3012</v>
      </c>
      <c r="V92" s="10"/>
    </row>
    <row r="93" spans="1:22" ht="54.75" customHeight="1">
      <c r="A93" s="11"/>
      <c r="B93" s="489"/>
      <c r="C93" s="490"/>
      <c r="D93" s="491"/>
      <c r="E93" s="292" t="s">
        <v>2</v>
      </c>
      <c r="F93" s="5"/>
      <c r="G93" s="109">
        <f>G96+G99+G102+G105</f>
        <v>0.21000000000000002</v>
      </c>
      <c r="H93" s="109">
        <f aca="true" t="shared" si="15" ref="H93:S93">H96+H99+H102+H105</f>
        <v>1774.5924000000005</v>
      </c>
      <c r="I93" s="109">
        <f t="shared" si="15"/>
        <v>0</v>
      </c>
      <c r="J93" s="109">
        <f t="shared" si="15"/>
        <v>0.22000000000000003</v>
      </c>
      <c r="K93" s="109">
        <f t="shared" si="15"/>
        <v>1859.0968000000003</v>
      </c>
      <c r="L93" s="109">
        <f t="shared" si="15"/>
        <v>0</v>
      </c>
      <c r="M93" s="109">
        <f t="shared" si="15"/>
        <v>0.25</v>
      </c>
      <c r="N93" s="109">
        <f t="shared" si="15"/>
        <v>2112.61</v>
      </c>
      <c r="O93" s="109">
        <f t="shared" si="15"/>
        <v>0</v>
      </c>
      <c r="P93" s="109">
        <f t="shared" si="15"/>
        <v>0.22999999999999998</v>
      </c>
      <c r="Q93" s="109">
        <f t="shared" si="15"/>
        <v>1943.6012</v>
      </c>
      <c r="R93" s="109">
        <f t="shared" si="15"/>
        <v>0.9099999999999999</v>
      </c>
      <c r="S93" s="109">
        <f t="shared" si="15"/>
        <v>7689.900400000001</v>
      </c>
      <c r="V93" s="10"/>
    </row>
    <row r="94" spans="1:22" ht="49.5" customHeight="1">
      <c r="A94" s="11"/>
      <c r="B94" s="364" t="s">
        <v>87</v>
      </c>
      <c r="C94" s="531"/>
      <c r="D94" s="532"/>
      <c r="E94" s="295"/>
      <c r="F94" s="5"/>
      <c r="G94" s="155"/>
      <c r="H94" s="259">
        <f>H95+H96</f>
        <v>130.25639999999999</v>
      </c>
      <c r="I94" s="259"/>
      <c r="J94" s="261"/>
      <c r="K94" s="259">
        <f>K95+K96</f>
        <v>114.26</v>
      </c>
      <c r="L94" s="259"/>
      <c r="M94" s="261"/>
      <c r="N94" s="259">
        <f>N95+N96</f>
        <v>57.13</v>
      </c>
      <c r="O94" s="259"/>
      <c r="P94" s="261"/>
      <c r="Q94" s="259">
        <f>Q95+Q96</f>
        <v>137.112</v>
      </c>
      <c r="R94" s="261"/>
      <c r="S94" s="259">
        <f>S95+S96</f>
        <v>438.75839999999994</v>
      </c>
      <c r="V94" s="10"/>
    </row>
    <row r="95" spans="1:22" ht="39.75" customHeight="1">
      <c r="A95" s="11"/>
      <c r="B95" s="492"/>
      <c r="C95" s="493"/>
      <c r="D95" s="494"/>
      <c r="E95" s="295" t="s">
        <v>70</v>
      </c>
      <c r="F95" s="5"/>
      <c r="G95" s="108">
        <v>1.14</v>
      </c>
      <c r="H95" s="105">
        <f>G95*H149</f>
        <v>130.25639999999999</v>
      </c>
      <c r="I95" s="105"/>
      <c r="J95" s="156">
        <v>1</v>
      </c>
      <c r="K95" s="105">
        <f>J95*H149</f>
        <v>114.26</v>
      </c>
      <c r="L95" s="105"/>
      <c r="M95" s="108">
        <v>0.5</v>
      </c>
      <c r="N95" s="105">
        <f>M95*J149</f>
        <v>57.13</v>
      </c>
      <c r="O95" s="105"/>
      <c r="P95" s="108">
        <v>1.2</v>
      </c>
      <c r="Q95" s="105">
        <f>P95*J149</f>
        <v>137.112</v>
      </c>
      <c r="R95" s="108">
        <f>G95+J95+M95+P95</f>
        <v>3.84</v>
      </c>
      <c r="S95" s="105">
        <f>H95+K95+N95+Q95</f>
        <v>438.75839999999994</v>
      </c>
      <c r="V95" s="10"/>
    </row>
    <row r="96" spans="1:22" ht="34.5" customHeight="1">
      <c r="A96" s="11"/>
      <c r="B96" s="492"/>
      <c r="C96" s="493"/>
      <c r="D96" s="494"/>
      <c r="E96" s="295" t="s">
        <v>2</v>
      </c>
      <c r="F96" s="5"/>
      <c r="G96" s="108">
        <v>0</v>
      </c>
      <c r="H96" s="105">
        <f>G96*H151</f>
        <v>0</v>
      </c>
      <c r="I96" s="105"/>
      <c r="J96" s="108">
        <v>0</v>
      </c>
      <c r="K96" s="105">
        <f>J96*H151</f>
        <v>0</v>
      </c>
      <c r="L96" s="105"/>
      <c r="M96" s="108">
        <v>0</v>
      </c>
      <c r="N96" s="105">
        <f>M96*J151</f>
        <v>0</v>
      </c>
      <c r="O96" s="105"/>
      <c r="P96" s="108">
        <v>0</v>
      </c>
      <c r="Q96" s="105">
        <f>P96*J151</f>
        <v>0</v>
      </c>
      <c r="R96" s="108">
        <f>G96+J96+M96+P96</f>
        <v>0</v>
      </c>
      <c r="S96" s="105">
        <f>H96+K96+N96+Q96</f>
        <v>0</v>
      </c>
      <c r="V96" s="10"/>
    </row>
    <row r="97" spans="1:22" ht="36.75" customHeight="1">
      <c r="A97" s="11"/>
      <c r="B97" s="364" t="s">
        <v>88</v>
      </c>
      <c r="C97" s="531"/>
      <c r="D97" s="532"/>
      <c r="E97" s="295"/>
      <c r="F97" s="5"/>
      <c r="G97" s="155"/>
      <c r="H97" s="259">
        <f>H98+H99</f>
        <v>1474.4246000000003</v>
      </c>
      <c r="I97" s="259"/>
      <c r="J97" s="261"/>
      <c r="K97" s="259">
        <f>K98+K99</f>
        <v>1779.3548</v>
      </c>
      <c r="L97" s="259"/>
      <c r="M97" s="261"/>
      <c r="N97" s="259">
        <f>N98+N99</f>
        <v>2089.998</v>
      </c>
      <c r="O97" s="259"/>
      <c r="P97" s="261"/>
      <c r="Q97" s="259">
        <f>Q98+Q99</f>
        <v>1884.4260000000002</v>
      </c>
      <c r="R97" s="261"/>
      <c r="S97" s="259">
        <f>S98+S99</f>
        <v>7228.203400000001</v>
      </c>
      <c r="V97" s="10"/>
    </row>
    <row r="98" spans="1:22" ht="33" customHeight="1">
      <c r="A98" s="11"/>
      <c r="B98" s="492"/>
      <c r="C98" s="493"/>
      <c r="D98" s="494"/>
      <c r="E98" s="295" t="s">
        <v>70</v>
      </c>
      <c r="F98" s="5"/>
      <c r="G98" s="160">
        <v>2.55</v>
      </c>
      <c r="H98" s="105">
        <f>G98*H150</f>
        <v>291.363</v>
      </c>
      <c r="I98" s="105"/>
      <c r="J98" s="108">
        <v>3</v>
      </c>
      <c r="K98" s="105">
        <f>J98*H150</f>
        <v>342.78000000000003</v>
      </c>
      <c r="L98" s="105"/>
      <c r="M98" s="160">
        <v>3.5</v>
      </c>
      <c r="N98" s="105">
        <f>M98*J150</f>
        <v>399.91</v>
      </c>
      <c r="O98" s="105"/>
      <c r="P98" s="108">
        <v>3.18</v>
      </c>
      <c r="Q98" s="105">
        <f>P98*J150</f>
        <v>363.34680000000003</v>
      </c>
      <c r="R98" s="108">
        <f>G98+J98+M98+P98</f>
        <v>12.23</v>
      </c>
      <c r="S98" s="105">
        <f>H98+K98+N98+Q98</f>
        <v>1397.3998000000001</v>
      </c>
      <c r="V98" s="10"/>
    </row>
    <row r="99" spans="1:22" ht="36.75" customHeight="1">
      <c r="A99" s="11"/>
      <c r="B99" s="492"/>
      <c r="C99" s="493"/>
      <c r="D99" s="494"/>
      <c r="E99" s="295" t="s">
        <v>2</v>
      </c>
      <c r="F99" s="5"/>
      <c r="G99" s="160">
        <v>0.14</v>
      </c>
      <c r="H99" s="105">
        <f>G99*H152</f>
        <v>1183.0616000000002</v>
      </c>
      <c r="I99" s="105"/>
      <c r="J99" s="160">
        <v>0.17</v>
      </c>
      <c r="K99" s="105">
        <f>J99*H152</f>
        <v>1436.5748</v>
      </c>
      <c r="L99" s="105"/>
      <c r="M99" s="160">
        <v>0.2</v>
      </c>
      <c r="N99" s="105">
        <f>M99*J152</f>
        <v>1690.0880000000002</v>
      </c>
      <c r="O99" s="105"/>
      <c r="P99" s="160">
        <v>0.18</v>
      </c>
      <c r="Q99" s="105">
        <f>P99*J152</f>
        <v>1521.0792000000001</v>
      </c>
      <c r="R99" s="160">
        <f>G99+J99+M99+P99</f>
        <v>0.69</v>
      </c>
      <c r="S99" s="105">
        <f>H99+K99+N99+Q99</f>
        <v>5830.803600000001</v>
      </c>
      <c r="V99" s="10"/>
    </row>
    <row r="100" spans="1:22" ht="36.75" customHeight="1">
      <c r="A100" s="11"/>
      <c r="B100" s="411" t="s">
        <v>95</v>
      </c>
      <c r="C100" s="531"/>
      <c r="D100" s="532"/>
      <c r="E100" s="295"/>
      <c r="F100" s="5"/>
      <c r="G100" s="108"/>
      <c r="H100" s="259">
        <f>H101+H102</f>
        <v>728.6428000000001</v>
      </c>
      <c r="I100" s="259"/>
      <c r="J100" s="262"/>
      <c r="K100" s="259">
        <f>K101+K102</f>
        <v>527.6412</v>
      </c>
      <c r="L100" s="259"/>
      <c r="M100" s="262"/>
      <c r="N100" s="259">
        <f>N101+N102</f>
        <v>525.356</v>
      </c>
      <c r="O100" s="259"/>
      <c r="P100" s="262"/>
      <c r="Q100" s="259">
        <f>Q101+Q102</f>
        <v>532.2116000000001</v>
      </c>
      <c r="R100" s="262"/>
      <c r="S100" s="259">
        <f>S101+S102</f>
        <v>2313.8516000000004</v>
      </c>
      <c r="V100" s="10"/>
    </row>
    <row r="101" spans="1:22" ht="36.75" customHeight="1">
      <c r="A101" s="11"/>
      <c r="B101" s="293"/>
      <c r="C101" s="294"/>
      <c r="D101" s="295"/>
      <c r="E101" s="295" t="s">
        <v>70</v>
      </c>
      <c r="F101" s="5"/>
      <c r="G101" s="108">
        <v>1.2</v>
      </c>
      <c r="H101" s="105">
        <f>G101*H149</f>
        <v>137.112</v>
      </c>
      <c r="I101" s="105"/>
      <c r="J101" s="108">
        <v>0.92</v>
      </c>
      <c r="K101" s="105">
        <f>J101*H149</f>
        <v>105.1192</v>
      </c>
      <c r="L101" s="105"/>
      <c r="M101" s="108">
        <v>0.9</v>
      </c>
      <c r="N101" s="105">
        <f>M101*J149</f>
        <v>102.834</v>
      </c>
      <c r="O101" s="105"/>
      <c r="P101" s="108">
        <v>0.96</v>
      </c>
      <c r="Q101" s="105">
        <f>P101*J149</f>
        <v>109.6896</v>
      </c>
      <c r="R101" s="108">
        <f>G101+J101+M101+P101</f>
        <v>3.98</v>
      </c>
      <c r="S101" s="105">
        <f>H101+K101+N101+Q101</f>
        <v>454.7548</v>
      </c>
      <c r="V101" s="10"/>
    </row>
    <row r="102" spans="1:22" ht="36.75" customHeight="1">
      <c r="A102" s="11"/>
      <c r="B102" s="293"/>
      <c r="C102" s="294"/>
      <c r="D102" s="295"/>
      <c r="E102" s="295" t="s">
        <v>2</v>
      </c>
      <c r="F102" s="5"/>
      <c r="G102" s="108">
        <v>0.07</v>
      </c>
      <c r="H102" s="105">
        <f>G102*H151</f>
        <v>591.5308000000001</v>
      </c>
      <c r="I102" s="105"/>
      <c r="J102" s="108">
        <v>0.05</v>
      </c>
      <c r="K102" s="105">
        <f>J102*H151</f>
        <v>422.52200000000005</v>
      </c>
      <c r="L102" s="105"/>
      <c r="M102" s="108">
        <v>0.05</v>
      </c>
      <c r="N102" s="105">
        <f>M102*J151</f>
        <v>422.52200000000005</v>
      </c>
      <c r="O102" s="105"/>
      <c r="P102" s="108">
        <v>0.05</v>
      </c>
      <c r="Q102" s="105">
        <f>P102*J151</f>
        <v>422.52200000000005</v>
      </c>
      <c r="R102" s="108">
        <f>G102+J102+M102+P102</f>
        <v>0.22000000000000003</v>
      </c>
      <c r="S102" s="105">
        <f>H102+K102+N102+Q102</f>
        <v>1859.0968000000003</v>
      </c>
      <c r="V102" s="10"/>
    </row>
    <row r="103" spans="1:22" ht="36.75" customHeight="1">
      <c r="A103" s="11"/>
      <c r="B103" s="411" t="s">
        <v>94</v>
      </c>
      <c r="C103" s="531"/>
      <c r="D103" s="532"/>
      <c r="E103" s="295"/>
      <c r="F103" s="5"/>
      <c r="G103" s="108"/>
      <c r="H103" s="259">
        <f>H104+H105</f>
        <v>60.55780000000001</v>
      </c>
      <c r="I103" s="259"/>
      <c r="J103" s="262"/>
      <c r="K103" s="259">
        <f>K104+K105</f>
        <v>42.2762</v>
      </c>
      <c r="L103" s="259"/>
      <c r="M103" s="262"/>
      <c r="N103" s="259">
        <f>N104+N105</f>
        <v>14.853800000000001</v>
      </c>
      <c r="O103" s="259"/>
      <c r="P103" s="262"/>
      <c r="Q103" s="259">
        <f>Q104+Q105</f>
        <v>61.70040000000001</v>
      </c>
      <c r="R103" s="262"/>
      <c r="S103" s="259">
        <f>S104+S105</f>
        <v>179.3882</v>
      </c>
      <c r="V103" s="10"/>
    </row>
    <row r="104" spans="1:22" ht="36.75" customHeight="1">
      <c r="A104" s="11"/>
      <c r="B104" s="293"/>
      <c r="C104" s="294"/>
      <c r="D104" s="295"/>
      <c r="E104" s="295" t="s">
        <v>70</v>
      </c>
      <c r="F104" s="5"/>
      <c r="G104" s="108">
        <v>0.53</v>
      </c>
      <c r="H104" s="105">
        <f>G104*H149</f>
        <v>60.55780000000001</v>
      </c>
      <c r="I104" s="105"/>
      <c r="J104" s="108">
        <v>0.37</v>
      </c>
      <c r="K104" s="105">
        <f>J104*H149</f>
        <v>42.2762</v>
      </c>
      <c r="L104" s="105"/>
      <c r="M104" s="108">
        <v>0.13</v>
      </c>
      <c r="N104" s="105">
        <f>M104*J149</f>
        <v>14.853800000000001</v>
      </c>
      <c r="O104" s="105"/>
      <c r="P104" s="108">
        <v>0.54</v>
      </c>
      <c r="Q104" s="105">
        <f>P104*J149</f>
        <v>61.70040000000001</v>
      </c>
      <c r="R104" s="108">
        <f>G104+J104+M104+P104</f>
        <v>1.57</v>
      </c>
      <c r="S104" s="105">
        <f>H104+K104+N104+Q104</f>
        <v>179.3882</v>
      </c>
      <c r="V104" s="10"/>
    </row>
    <row r="105" spans="1:22" ht="36.75" customHeight="1">
      <c r="A105" s="11"/>
      <c r="B105" s="293"/>
      <c r="C105" s="294"/>
      <c r="D105" s="295"/>
      <c r="E105" s="295" t="s">
        <v>2</v>
      </c>
      <c r="F105" s="5"/>
      <c r="G105" s="108"/>
      <c r="H105" s="105">
        <f>G105*H151</f>
        <v>0</v>
      </c>
      <c r="I105" s="105"/>
      <c r="J105" s="108"/>
      <c r="K105" s="105">
        <f>J105*H151</f>
        <v>0</v>
      </c>
      <c r="L105" s="105"/>
      <c r="M105" s="108"/>
      <c r="N105" s="105">
        <f>M105*J151</f>
        <v>0</v>
      </c>
      <c r="O105" s="105"/>
      <c r="P105" s="108"/>
      <c r="Q105" s="105">
        <f>P105*J151</f>
        <v>0</v>
      </c>
      <c r="R105" s="108">
        <f>G105+J105+M105+P105</f>
        <v>0</v>
      </c>
      <c r="S105" s="105">
        <f>H105+K105+N105+Q105</f>
        <v>0</v>
      </c>
      <c r="V105" s="10"/>
    </row>
    <row r="106" spans="1:22" s="68" customFormat="1" ht="57.75" customHeight="1">
      <c r="A106" s="64">
        <v>3</v>
      </c>
      <c r="B106" s="486" t="s">
        <v>47</v>
      </c>
      <c r="C106" s="487"/>
      <c r="D106" s="488"/>
      <c r="E106" s="65" t="s">
        <v>79</v>
      </c>
      <c r="F106" s="69"/>
      <c r="G106" s="66"/>
      <c r="H106" s="66">
        <f>H107+H108</f>
        <v>24157.1872</v>
      </c>
      <c r="I106" s="66"/>
      <c r="J106" s="66"/>
      <c r="K106" s="66">
        <f>K107+K108</f>
        <v>25845.65824</v>
      </c>
      <c r="L106" s="66"/>
      <c r="M106" s="66"/>
      <c r="N106" s="66">
        <f>N107+N108</f>
        <v>16032.474800000002</v>
      </c>
      <c r="O106" s="66"/>
      <c r="P106" s="66"/>
      <c r="Q106" s="66">
        <f>Q107+Q108</f>
        <v>24741.958400000003</v>
      </c>
      <c r="R106" s="66"/>
      <c r="S106" s="66">
        <f>S107+S108</f>
        <v>90777.27864000002</v>
      </c>
      <c r="T106" s="67"/>
      <c r="V106" s="71"/>
    </row>
    <row r="107" spans="1:22" ht="38.25" customHeight="1">
      <c r="A107" s="11"/>
      <c r="B107" s="489"/>
      <c r="C107" s="490"/>
      <c r="D107" s="491"/>
      <c r="E107" s="292" t="s">
        <v>70</v>
      </c>
      <c r="F107" s="5"/>
      <c r="G107" s="44">
        <f>G110+G113+G116+G119+G122</f>
        <v>40.58</v>
      </c>
      <c r="H107" s="44">
        <f aca="true" t="shared" si="16" ref="H107:S108">H110+H113+H116+H119+H122</f>
        <v>4636.6708</v>
      </c>
      <c r="I107" s="44">
        <f t="shared" si="16"/>
        <v>0</v>
      </c>
      <c r="J107" s="44">
        <f t="shared" si="16"/>
        <v>43.82</v>
      </c>
      <c r="K107" s="44">
        <f t="shared" si="16"/>
        <v>5006.873200000001</v>
      </c>
      <c r="L107" s="44">
        <f t="shared" si="16"/>
        <v>0</v>
      </c>
      <c r="M107" s="44">
        <f t="shared" si="16"/>
        <v>27.16</v>
      </c>
      <c r="N107" s="44">
        <f t="shared" si="16"/>
        <v>3103.3016000000002</v>
      </c>
      <c r="O107" s="44">
        <f t="shared" si="16"/>
        <v>0</v>
      </c>
      <c r="P107" s="44">
        <f t="shared" si="16"/>
        <v>42</v>
      </c>
      <c r="Q107" s="44">
        <f t="shared" si="16"/>
        <v>4798.920000000001</v>
      </c>
      <c r="R107" s="44">
        <f t="shared" si="16"/>
        <v>153.56</v>
      </c>
      <c r="S107" s="44">
        <f t="shared" si="16"/>
        <v>17545.765600000002</v>
      </c>
      <c r="V107" s="10"/>
    </row>
    <row r="108" spans="1:22" ht="38.25" customHeight="1">
      <c r="A108" s="11"/>
      <c r="B108" s="489"/>
      <c r="C108" s="490"/>
      <c r="D108" s="491"/>
      <c r="E108" s="292" t="s">
        <v>2</v>
      </c>
      <c r="F108" s="5"/>
      <c r="G108" s="109">
        <f>G111+G114+G117+G120+G123</f>
        <v>2.3099999999999996</v>
      </c>
      <c r="H108" s="159">
        <f t="shared" si="16"/>
        <v>19520.5164</v>
      </c>
      <c r="I108" s="159">
        <f t="shared" si="16"/>
        <v>0</v>
      </c>
      <c r="J108" s="159">
        <f t="shared" si="16"/>
        <v>2.466</v>
      </c>
      <c r="K108" s="159">
        <f t="shared" si="16"/>
        <v>20838.78504</v>
      </c>
      <c r="L108" s="159">
        <f t="shared" si="16"/>
        <v>0</v>
      </c>
      <c r="M108" s="159">
        <f t="shared" si="16"/>
        <v>1.53</v>
      </c>
      <c r="N108" s="159">
        <f t="shared" si="16"/>
        <v>12929.173200000001</v>
      </c>
      <c r="O108" s="159">
        <f t="shared" si="16"/>
        <v>0</v>
      </c>
      <c r="P108" s="159">
        <f t="shared" si="16"/>
        <v>2.36</v>
      </c>
      <c r="Q108" s="159">
        <f t="shared" si="16"/>
        <v>19943.0384</v>
      </c>
      <c r="R108" s="159">
        <f t="shared" si="16"/>
        <v>8.666</v>
      </c>
      <c r="S108" s="159">
        <f t="shared" si="16"/>
        <v>73231.51304000002</v>
      </c>
      <c r="V108" s="10"/>
    </row>
    <row r="109" spans="1:22" ht="35.25" customHeight="1">
      <c r="A109" s="11"/>
      <c r="B109" s="411" t="s">
        <v>89</v>
      </c>
      <c r="C109" s="412"/>
      <c r="D109" s="413"/>
      <c r="E109" s="275"/>
      <c r="F109" s="5"/>
      <c r="G109" s="105"/>
      <c r="H109" s="259">
        <f>H110+H111</f>
        <v>1480.1376000000002</v>
      </c>
      <c r="I109" s="259"/>
      <c r="J109" s="259"/>
      <c r="K109" s="259">
        <f>K110+K111</f>
        <v>1530.84024</v>
      </c>
      <c r="L109" s="259"/>
      <c r="M109" s="259"/>
      <c r="N109" s="259">
        <f>N110+N111</f>
        <v>1576.068</v>
      </c>
      <c r="O109" s="259"/>
      <c r="P109" s="259"/>
      <c r="Q109" s="259">
        <f>Q110+Q111</f>
        <v>1457.2856000000002</v>
      </c>
      <c r="R109" s="259"/>
      <c r="S109" s="259">
        <f aca="true" t="shared" si="17" ref="S109:S114">H109+K109+N109+Q109</f>
        <v>6044.331440000001</v>
      </c>
      <c r="V109" s="10"/>
    </row>
    <row r="110" spans="1:22" ht="28.5" customHeight="1">
      <c r="A110" s="11"/>
      <c r="B110" s="492"/>
      <c r="C110" s="493"/>
      <c r="D110" s="494"/>
      <c r="E110" s="295" t="s">
        <v>70</v>
      </c>
      <c r="F110" s="5"/>
      <c r="G110" s="105">
        <v>2.6</v>
      </c>
      <c r="H110" s="105">
        <f>G110*H149</f>
        <v>297.076</v>
      </c>
      <c r="I110" s="105"/>
      <c r="J110" s="156">
        <v>2.6</v>
      </c>
      <c r="K110" s="105">
        <f>J110*H149</f>
        <v>297.076</v>
      </c>
      <c r="L110" s="105"/>
      <c r="M110" s="105">
        <v>2.7</v>
      </c>
      <c r="N110" s="105">
        <f>M110*J149</f>
        <v>308.502</v>
      </c>
      <c r="O110" s="105"/>
      <c r="P110" s="105">
        <v>2.4</v>
      </c>
      <c r="Q110" s="105">
        <f>P110*J149</f>
        <v>274.224</v>
      </c>
      <c r="R110" s="155">
        <f>G110+J110+M110+P110</f>
        <v>10.3</v>
      </c>
      <c r="S110" s="105">
        <f t="shared" si="17"/>
        <v>1176.878</v>
      </c>
      <c r="V110" s="10"/>
    </row>
    <row r="111" spans="1:22" ht="25.5" customHeight="1">
      <c r="A111" s="11"/>
      <c r="B111" s="492"/>
      <c r="C111" s="493"/>
      <c r="D111" s="494"/>
      <c r="E111" s="295" t="s">
        <v>2</v>
      </c>
      <c r="F111" s="5"/>
      <c r="G111" s="156">
        <v>0.14</v>
      </c>
      <c r="H111" s="105">
        <f>G111*H151</f>
        <v>1183.0616000000002</v>
      </c>
      <c r="I111" s="105"/>
      <c r="J111" s="155">
        <v>0.146</v>
      </c>
      <c r="K111" s="105">
        <f>J111*H151</f>
        <v>1233.76424</v>
      </c>
      <c r="L111" s="105"/>
      <c r="M111" s="156">
        <v>0.15</v>
      </c>
      <c r="N111" s="105">
        <f>M111*J151</f>
        <v>1267.566</v>
      </c>
      <c r="O111" s="105"/>
      <c r="P111" s="155">
        <v>0.14</v>
      </c>
      <c r="Q111" s="105">
        <f>P111*J151</f>
        <v>1183.0616000000002</v>
      </c>
      <c r="R111" s="155">
        <f>G111+J111+M111+P111</f>
        <v>0.5760000000000001</v>
      </c>
      <c r="S111" s="105">
        <f t="shared" si="17"/>
        <v>4867.45344</v>
      </c>
      <c r="V111" s="10"/>
    </row>
    <row r="112" spans="1:22" ht="50.25" customHeight="1">
      <c r="A112" s="11"/>
      <c r="B112" s="411" t="s">
        <v>116</v>
      </c>
      <c r="C112" s="412"/>
      <c r="D112" s="413"/>
      <c r="E112" s="275"/>
      <c r="F112" s="5"/>
      <c r="G112" s="105"/>
      <c r="H112" s="259">
        <f>H113+H114</f>
        <v>9970.338</v>
      </c>
      <c r="I112" s="259"/>
      <c r="J112" s="259"/>
      <c r="K112" s="259">
        <f>K113+K114</f>
        <v>11749.692800000003</v>
      </c>
      <c r="L112" s="259"/>
      <c r="M112" s="259"/>
      <c r="N112" s="259">
        <f>N113+N114</f>
        <v>8275.4876</v>
      </c>
      <c r="O112" s="259"/>
      <c r="P112" s="259"/>
      <c r="Q112" s="259">
        <f>Q113+Q114</f>
        <v>10591.6244</v>
      </c>
      <c r="R112" s="259"/>
      <c r="S112" s="259">
        <f t="shared" si="17"/>
        <v>40587.1428</v>
      </c>
      <c r="V112" s="10"/>
    </row>
    <row r="113" spans="1:22" ht="25.5" customHeight="1">
      <c r="A113" s="11"/>
      <c r="B113" s="492"/>
      <c r="C113" s="493"/>
      <c r="D113" s="494"/>
      <c r="E113" s="295" t="s">
        <v>70</v>
      </c>
      <c r="F113" s="5"/>
      <c r="G113" s="105">
        <v>17</v>
      </c>
      <c r="H113" s="151">
        <f>G113*H149</f>
        <v>1942.42</v>
      </c>
      <c r="I113" s="105"/>
      <c r="J113" s="156">
        <v>20</v>
      </c>
      <c r="K113" s="151">
        <f>J113*H149</f>
        <v>2285.2000000000003</v>
      </c>
      <c r="L113" s="105"/>
      <c r="M113" s="105">
        <v>14</v>
      </c>
      <c r="N113" s="105">
        <f>M113*J149</f>
        <v>1599.64</v>
      </c>
      <c r="O113" s="105"/>
      <c r="P113" s="105">
        <v>18</v>
      </c>
      <c r="Q113" s="105">
        <f>P113*J149</f>
        <v>2056.6800000000003</v>
      </c>
      <c r="R113" s="105">
        <f>G113+J113+M113+P113</f>
        <v>69</v>
      </c>
      <c r="S113" s="105">
        <f t="shared" si="17"/>
        <v>7883.940000000001</v>
      </c>
      <c r="V113" s="10"/>
    </row>
    <row r="114" spans="1:22" ht="24" customHeight="1">
      <c r="A114" s="11"/>
      <c r="B114" s="492"/>
      <c r="C114" s="493"/>
      <c r="D114" s="494"/>
      <c r="E114" s="295" t="s">
        <v>2</v>
      </c>
      <c r="F114" s="5"/>
      <c r="G114" s="105">
        <v>0.95</v>
      </c>
      <c r="H114" s="105">
        <f>G114*H151</f>
        <v>8027.918</v>
      </c>
      <c r="I114" s="105"/>
      <c r="J114" s="156">
        <v>1.12</v>
      </c>
      <c r="K114" s="105">
        <f>J114*H151</f>
        <v>9464.492800000002</v>
      </c>
      <c r="L114" s="105"/>
      <c r="M114" s="156">
        <v>0.79</v>
      </c>
      <c r="N114" s="105">
        <f>M114*J151</f>
        <v>6675.847600000001</v>
      </c>
      <c r="O114" s="105"/>
      <c r="P114" s="156">
        <v>1.01</v>
      </c>
      <c r="Q114" s="105">
        <f>P114*J152</f>
        <v>8534.9444</v>
      </c>
      <c r="R114" s="156">
        <f>G114+J114+M114+P114</f>
        <v>3.87</v>
      </c>
      <c r="S114" s="105">
        <f t="shared" si="17"/>
        <v>32703.202800000003</v>
      </c>
      <c r="V114" s="10"/>
    </row>
    <row r="115" spans="1:22" ht="48" customHeight="1">
      <c r="A115" s="11"/>
      <c r="B115" s="411" t="s">
        <v>117</v>
      </c>
      <c r="C115" s="412"/>
      <c r="D115" s="413"/>
      <c r="E115" s="275"/>
      <c r="F115" s="5"/>
      <c r="G115" s="105"/>
      <c r="H115" s="259">
        <f>H116+H117</f>
        <v>9433.556</v>
      </c>
      <c r="I115" s="259"/>
      <c r="J115" s="259"/>
      <c r="K115" s="259">
        <f>K116+K117</f>
        <v>8896.774</v>
      </c>
      <c r="L115" s="259"/>
      <c r="M115" s="259"/>
      <c r="N115" s="259">
        <f>N116+N117</f>
        <v>5253.56</v>
      </c>
      <c r="O115" s="259"/>
      <c r="P115" s="259"/>
      <c r="Q115" s="259">
        <f>Q116+Q117</f>
        <v>7032.9148000000005</v>
      </c>
      <c r="R115" s="259"/>
      <c r="S115" s="259">
        <f>S116+S117</f>
        <v>30616.8048</v>
      </c>
      <c r="V115" s="10"/>
    </row>
    <row r="116" spans="1:22" ht="24" customHeight="1">
      <c r="A116" s="11"/>
      <c r="B116" s="492"/>
      <c r="C116" s="493"/>
      <c r="D116" s="494"/>
      <c r="E116" s="295" t="s">
        <v>70</v>
      </c>
      <c r="F116" s="5"/>
      <c r="G116" s="105">
        <v>16</v>
      </c>
      <c r="H116" s="105">
        <f>G116*H149</f>
        <v>1828.16</v>
      </c>
      <c r="I116" s="105"/>
      <c r="J116" s="105">
        <v>15</v>
      </c>
      <c r="K116" s="105">
        <f>J116*H149</f>
        <v>1713.9</v>
      </c>
      <c r="L116" s="105"/>
      <c r="M116" s="105">
        <v>9</v>
      </c>
      <c r="N116" s="105">
        <f>M116*J149</f>
        <v>1028.3400000000001</v>
      </c>
      <c r="O116" s="105"/>
      <c r="P116" s="105">
        <v>12</v>
      </c>
      <c r="Q116" s="105">
        <f>P116*J149</f>
        <v>1371.1200000000001</v>
      </c>
      <c r="R116" s="105">
        <f>G116+J116+M116+P116</f>
        <v>52</v>
      </c>
      <c r="S116" s="105">
        <f>H116+K116+N116+Q116</f>
        <v>5941.52</v>
      </c>
      <c r="V116" s="10"/>
    </row>
    <row r="117" spans="1:22" ht="25.5" customHeight="1">
      <c r="A117" s="11"/>
      <c r="B117" s="492"/>
      <c r="C117" s="493"/>
      <c r="D117" s="494"/>
      <c r="E117" s="295" t="s">
        <v>2</v>
      </c>
      <c r="F117" s="5"/>
      <c r="G117" s="105">
        <v>0.9</v>
      </c>
      <c r="H117" s="105">
        <f>G117*H151</f>
        <v>7605.396000000001</v>
      </c>
      <c r="I117" s="105"/>
      <c r="J117" s="105">
        <v>0.85</v>
      </c>
      <c r="K117" s="105">
        <f>J117*H151</f>
        <v>7182.874</v>
      </c>
      <c r="L117" s="105"/>
      <c r="M117" s="105">
        <v>0.5</v>
      </c>
      <c r="N117" s="105">
        <f>M117*J151</f>
        <v>4225.22</v>
      </c>
      <c r="O117" s="105"/>
      <c r="P117" s="105">
        <v>0.67</v>
      </c>
      <c r="Q117" s="105">
        <f>P117*J151</f>
        <v>5661.794800000001</v>
      </c>
      <c r="R117" s="156">
        <f>G117+J117+M117+P117</f>
        <v>2.92</v>
      </c>
      <c r="S117" s="105">
        <f>H117+K117+N117+Q117</f>
        <v>24675.2848</v>
      </c>
      <c r="V117" s="10"/>
    </row>
    <row r="118" spans="1:22" ht="54" customHeight="1">
      <c r="A118" s="11"/>
      <c r="B118" s="411" t="s">
        <v>115</v>
      </c>
      <c r="C118" s="412"/>
      <c r="D118" s="413"/>
      <c r="E118" s="290"/>
      <c r="F118" s="5"/>
      <c r="G118" s="105"/>
      <c r="H118" s="259">
        <f>H119+H120</f>
        <v>3049.302</v>
      </c>
      <c r="I118" s="259"/>
      <c r="J118" s="259"/>
      <c r="K118" s="259">
        <f>K119+K120</f>
        <v>3248.0664000000006</v>
      </c>
      <c r="L118" s="259"/>
      <c r="M118" s="259"/>
      <c r="N118" s="259">
        <f>N119+N120</f>
        <v>621.2864000000001</v>
      </c>
      <c r="O118" s="259"/>
      <c r="P118" s="259"/>
      <c r="Q118" s="259">
        <f>Q119+Q120</f>
        <v>3558.7096</v>
      </c>
      <c r="R118" s="259"/>
      <c r="S118" s="259">
        <f>S119+S120</f>
        <v>10477.3644</v>
      </c>
      <c r="V118" s="10"/>
    </row>
    <row r="119" spans="1:22" ht="25.5" customHeight="1">
      <c r="A119" s="11"/>
      <c r="B119" s="492"/>
      <c r="C119" s="493"/>
      <c r="D119" s="494"/>
      <c r="E119" s="295" t="s">
        <v>70</v>
      </c>
      <c r="F119" s="5"/>
      <c r="G119" s="105">
        <v>4.5</v>
      </c>
      <c r="H119" s="105">
        <f>G119*H149</f>
        <v>514.1700000000001</v>
      </c>
      <c r="I119" s="105"/>
      <c r="J119" s="156">
        <v>5.5</v>
      </c>
      <c r="K119" s="105">
        <f>J119*H149</f>
        <v>628.4300000000001</v>
      </c>
      <c r="L119" s="105"/>
      <c r="M119" s="105">
        <v>1</v>
      </c>
      <c r="N119" s="105">
        <f>M119*J149</f>
        <v>114.26</v>
      </c>
      <c r="O119" s="105"/>
      <c r="P119" s="105">
        <v>6</v>
      </c>
      <c r="Q119" s="105">
        <f>P119*J149</f>
        <v>685.5600000000001</v>
      </c>
      <c r="R119" s="105">
        <f>G119+J119+M119+P119</f>
        <v>17</v>
      </c>
      <c r="S119" s="105">
        <f>H119+K119+N119+Q119</f>
        <v>1942.42</v>
      </c>
      <c r="T119" s="47" t="s">
        <v>78</v>
      </c>
      <c r="V119" s="10"/>
    </row>
    <row r="120" spans="1:22" ht="25.5" customHeight="1">
      <c r="A120" s="11"/>
      <c r="B120" s="492"/>
      <c r="C120" s="493"/>
      <c r="D120" s="494"/>
      <c r="E120" s="295" t="s">
        <v>2</v>
      </c>
      <c r="F120" s="5"/>
      <c r="G120" s="157">
        <v>0.3</v>
      </c>
      <c r="H120" s="105">
        <f>G120*H151</f>
        <v>2535.132</v>
      </c>
      <c r="I120" s="105"/>
      <c r="J120" s="156">
        <v>0.31</v>
      </c>
      <c r="K120" s="105">
        <f>J120*H151</f>
        <v>2619.6364000000003</v>
      </c>
      <c r="L120" s="105"/>
      <c r="M120" s="156">
        <v>0.06</v>
      </c>
      <c r="N120" s="105">
        <f>M120*J151</f>
        <v>507.0264</v>
      </c>
      <c r="O120" s="105"/>
      <c r="P120" s="156">
        <v>0.34</v>
      </c>
      <c r="Q120" s="105">
        <f>P120*J151</f>
        <v>2873.1496</v>
      </c>
      <c r="R120" s="105">
        <f>G120+J120+M120+P120</f>
        <v>1.01</v>
      </c>
      <c r="S120" s="105">
        <f>H120+K120+N120+Q120</f>
        <v>8534.9444</v>
      </c>
      <c r="V120" s="10"/>
    </row>
    <row r="121" spans="1:22" ht="42" customHeight="1">
      <c r="A121" s="11"/>
      <c r="B121" s="347" t="s">
        <v>99</v>
      </c>
      <c r="C121" s="348"/>
      <c r="D121" s="349"/>
      <c r="E121" s="295"/>
      <c r="F121" s="5"/>
      <c r="G121" s="157"/>
      <c r="H121" s="259">
        <f>H123+H122</f>
        <v>223.8536</v>
      </c>
      <c r="I121" s="259"/>
      <c r="J121" s="260"/>
      <c r="K121" s="259">
        <f>K123+K122</f>
        <v>420.2848</v>
      </c>
      <c r="L121" s="259"/>
      <c r="M121" s="260"/>
      <c r="N121" s="259">
        <f>N123+N122</f>
        <v>306.07280000000003</v>
      </c>
      <c r="O121" s="259"/>
      <c r="P121" s="260"/>
      <c r="Q121" s="259">
        <f>Q123+Q122</f>
        <v>2101.424</v>
      </c>
      <c r="R121" s="260"/>
      <c r="S121" s="259">
        <f>SUM(S122:S123)</f>
        <v>3051.6352</v>
      </c>
      <c r="V121" s="10"/>
    </row>
    <row r="122" spans="1:22" ht="25.5" customHeight="1">
      <c r="A122" s="11"/>
      <c r="B122" s="492"/>
      <c r="C122" s="493"/>
      <c r="D122" s="494"/>
      <c r="E122" s="295" t="s">
        <v>70</v>
      </c>
      <c r="F122" s="5"/>
      <c r="G122" s="156">
        <v>0.48</v>
      </c>
      <c r="H122" s="105">
        <f>G122*H149</f>
        <v>54.8448</v>
      </c>
      <c r="I122" s="105"/>
      <c r="J122" s="156">
        <v>0.72</v>
      </c>
      <c r="K122" s="105">
        <f>J122*H149</f>
        <v>82.2672</v>
      </c>
      <c r="L122" s="105"/>
      <c r="M122" s="156">
        <v>0.46</v>
      </c>
      <c r="N122" s="105">
        <f>M122*J149</f>
        <v>52.5596</v>
      </c>
      <c r="O122" s="105"/>
      <c r="P122" s="156">
        <v>3.6</v>
      </c>
      <c r="Q122" s="105">
        <f>P122*J149</f>
        <v>411.336</v>
      </c>
      <c r="R122" s="156">
        <f>G122+J122+M122+P122</f>
        <v>5.26</v>
      </c>
      <c r="S122" s="105">
        <f>H122+K122+N122+Q122</f>
        <v>601.0076</v>
      </c>
      <c r="V122" s="10"/>
    </row>
    <row r="123" spans="1:22" ht="25.5" customHeight="1">
      <c r="A123" s="11"/>
      <c r="B123" s="492"/>
      <c r="C123" s="493"/>
      <c r="D123" s="494"/>
      <c r="E123" s="295" t="s">
        <v>2</v>
      </c>
      <c r="F123" s="5"/>
      <c r="G123" s="156">
        <v>0.02</v>
      </c>
      <c r="H123" s="105">
        <f>G123*H151</f>
        <v>169.0088</v>
      </c>
      <c r="I123" s="105"/>
      <c r="J123" s="156">
        <v>0.04</v>
      </c>
      <c r="K123" s="105">
        <f>J123*H151</f>
        <v>338.0176</v>
      </c>
      <c r="L123" s="105"/>
      <c r="M123" s="156">
        <v>0.03</v>
      </c>
      <c r="N123" s="105">
        <f>M123*J151</f>
        <v>253.5132</v>
      </c>
      <c r="O123" s="105"/>
      <c r="P123" s="156">
        <v>0.2</v>
      </c>
      <c r="Q123" s="105">
        <f>P123*J151</f>
        <v>1690.0880000000002</v>
      </c>
      <c r="R123" s="156">
        <f>G123+J123+M123+P123</f>
        <v>0.29000000000000004</v>
      </c>
      <c r="S123" s="105">
        <f>H123+K123+N123+Q123</f>
        <v>2450.6276000000003</v>
      </c>
      <c r="V123" s="10"/>
    </row>
    <row r="124" spans="1:22" s="68" customFormat="1" ht="43.5" customHeight="1">
      <c r="A124" s="64">
        <v>4</v>
      </c>
      <c r="B124" s="486" t="s">
        <v>53</v>
      </c>
      <c r="C124" s="487"/>
      <c r="D124" s="488"/>
      <c r="E124" s="65" t="s">
        <v>79</v>
      </c>
      <c r="F124" s="69"/>
      <c r="G124" s="66"/>
      <c r="H124" s="66">
        <f>H125+H126</f>
        <v>188755.62440000003</v>
      </c>
      <c r="I124" s="66"/>
      <c r="J124" s="66"/>
      <c r="K124" s="66">
        <f>K125+K126</f>
        <v>166341.22880000004</v>
      </c>
      <c r="L124" s="66"/>
      <c r="M124" s="66"/>
      <c r="N124" s="66">
        <f>N125+N126</f>
        <v>56149.058399999994</v>
      </c>
      <c r="O124" s="66"/>
      <c r="P124" s="66"/>
      <c r="Q124" s="66">
        <f>Q125+Q126</f>
        <v>181948.84840000002</v>
      </c>
      <c r="R124" s="66"/>
      <c r="S124" s="66">
        <f>S127+S130+S133</f>
        <v>593194.76</v>
      </c>
      <c r="T124" s="67"/>
      <c r="V124" s="71"/>
    </row>
    <row r="125" spans="1:22" ht="43.5" customHeight="1">
      <c r="A125" s="11"/>
      <c r="B125" s="489"/>
      <c r="C125" s="490"/>
      <c r="D125" s="491"/>
      <c r="E125" s="292" t="s">
        <v>70</v>
      </c>
      <c r="F125" s="5"/>
      <c r="G125" s="44">
        <f>G128+G131+G134</f>
        <v>320</v>
      </c>
      <c r="H125" s="44">
        <f>H128+H131+H134</f>
        <v>36563.2</v>
      </c>
      <c r="I125" s="44"/>
      <c r="J125" s="44">
        <f>J128+J131+J134</f>
        <v>282.1</v>
      </c>
      <c r="K125" s="44">
        <f>K128+K131+K134</f>
        <v>32232.746</v>
      </c>
      <c r="L125" s="44"/>
      <c r="M125" s="44">
        <f>M128+M131+M134</f>
        <v>95</v>
      </c>
      <c r="N125" s="44">
        <f>N128+N131+N134</f>
        <v>10854.7</v>
      </c>
      <c r="O125" s="44"/>
      <c r="P125" s="44">
        <f>P128+P131+P134</f>
        <v>308.5</v>
      </c>
      <c r="Q125" s="44">
        <f>Q128+Q131+Q134</f>
        <v>35249.21</v>
      </c>
      <c r="R125" s="44">
        <f>G125+J125+M125+P125</f>
        <v>1005.6</v>
      </c>
      <c r="S125" s="44">
        <f>H125+K125+N125+Q125</f>
        <v>114899.856</v>
      </c>
      <c r="V125" s="10"/>
    </row>
    <row r="126" spans="1:22" ht="43.5" customHeight="1">
      <c r="A126" s="11"/>
      <c r="B126" s="489"/>
      <c r="C126" s="490"/>
      <c r="D126" s="491"/>
      <c r="E126" s="292" t="s">
        <v>72</v>
      </c>
      <c r="F126" s="5"/>
      <c r="G126" s="44">
        <f>G129+G132+G135</f>
        <v>18.01</v>
      </c>
      <c r="H126" s="44">
        <f>H129+H132+H135</f>
        <v>152192.42440000002</v>
      </c>
      <c r="I126" s="44"/>
      <c r="J126" s="44">
        <f>J129+J132+J135</f>
        <v>15.870000000000001</v>
      </c>
      <c r="K126" s="44">
        <f>K129+K132+K135</f>
        <v>134108.48280000003</v>
      </c>
      <c r="L126" s="44"/>
      <c r="M126" s="44">
        <f>M129+M132+M135</f>
        <v>5.359999999999999</v>
      </c>
      <c r="N126" s="44">
        <f>N129+N132+N135</f>
        <v>45294.3584</v>
      </c>
      <c r="O126" s="44"/>
      <c r="P126" s="159">
        <f>P129+P132+P135</f>
        <v>17.36</v>
      </c>
      <c r="Q126" s="44">
        <f>Q129+Q132+Q135</f>
        <v>146699.63840000003</v>
      </c>
      <c r="R126" s="44">
        <f>G126+J126+M126+P126</f>
        <v>56.6</v>
      </c>
      <c r="S126" s="44">
        <f>H126+K126+N126+Q126</f>
        <v>478294.9040000001</v>
      </c>
      <c r="V126" s="10"/>
    </row>
    <row r="127" spans="1:22" ht="31.5" customHeight="1">
      <c r="A127" s="11"/>
      <c r="B127" s="411" t="s">
        <v>104</v>
      </c>
      <c r="C127" s="412"/>
      <c r="D127" s="413"/>
      <c r="E127" s="275"/>
      <c r="F127" s="5"/>
      <c r="G127" s="105"/>
      <c r="H127" s="259">
        <f>H128+H129</f>
        <v>20646.466800000002</v>
      </c>
      <c r="I127" s="259"/>
      <c r="J127" s="259"/>
      <c r="K127" s="259">
        <f>K128+K129</f>
        <v>13003.691600000002</v>
      </c>
      <c r="L127" s="259"/>
      <c r="M127" s="259"/>
      <c r="N127" s="259">
        <f>N128+N129</f>
        <v>10054.842400000001</v>
      </c>
      <c r="O127" s="259"/>
      <c r="P127" s="259"/>
      <c r="Q127" s="259">
        <f>Q128+Q129</f>
        <v>22425.821600000003</v>
      </c>
      <c r="R127" s="259"/>
      <c r="S127" s="259">
        <f>S128+S129</f>
        <v>66130.8224</v>
      </c>
      <c r="V127" s="10"/>
    </row>
    <row r="128" spans="1:22" s="153" customFormat="1" ht="25.5" customHeight="1">
      <c r="A128" s="148"/>
      <c r="B128" s="500"/>
      <c r="C128" s="501"/>
      <c r="D128" s="502"/>
      <c r="E128" s="158" t="s">
        <v>70</v>
      </c>
      <c r="F128" s="150"/>
      <c r="G128" s="151">
        <v>35</v>
      </c>
      <c r="H128" s="151">
        <f>G128*H149</f>
        <v>3999.1000000000004</v>
      </c>
      <c r="I128" s="151"/>
      <c r="J128" s="151">
        <v>22.1</v>
      </c>
      <c r="K128" s="151">
        <f>J128*H149</f>
        <v>2525.146</v>
      </c>
      <c r="L128" s="151"/>
      <c r="M128" s="151">
        <v>17</v>
      </c>
      <c r="N128" s="151">
        <f>M128*J149</f>
        <v>1942.42</v>
      </c>
      <c r="O128" s="151"/>
      <c r="P128" s="151">
        <v>38</v>
      </c>
      <c r="Q128" s="151">
        <f>P128*J149</f>
        <v>4341.88</v>
      </c>
      <c r="R128" s="151">
        <f>G128+J128+M128+P128</f>
        <v>112.1</v>
      </c>
      <c r="S128" s="151">
        <f>H128+K128+N128+Q128</f>
        <v>12808.546000000002</v>
      </c>
      <c r="T128" s="152"/>
      <c r="V128" s="154"/>
    </row>
    <row r="129" spans="1:22" s="153" customFormat="1" ht="25.5" customHeight="1">
      <c r="A129" s="148"/>
      <c r="B129" s="500"/>
      <c r="C129" s="501"/>
      <c r="D129" s="502"/>
      <c r="E129" s="158" t="s">
        <v>2</v>
      </c>
      <c r="F129" s="150"/>
      <c r="G129" s="151">
        <v>1.97</v>
      </c>
      <c r="H129" s="151">
        <f>G129*H151</f>
        <v>16647.3668</v>
      </c>
      <c r="I129" s="151"/>
      <c r="J129" s="151">
        <v>1.24</v>
      </c>
      <c r="K129" s="151">
        <f>J129*H151</f>
        <v>10478.545600000001</v>
      </c>
      <c r="L129" s="151"/>
      <c r="M129" s="151">
        <v>0.96</v>
      </c>
      <c r="N129" s="151">
        <f>M129*J151</f>
        <v>8112.4224</v>
      </c>
      <c r="O129" s="151"/>
      <c r="P129" s="151">
        <v>2.14</v>
      </c>
      <c r="Q129" s="151">
        <f>P129*J151</f>
        <v>18083.941600000002</v>
      </c>
      <c r="R129" s="151">
        <f>G129+J129+M129+P129</f>
        <v>6.3100000000000005</v>
      </c>
      <c r="S129" s="151">
        <f>H129+K129+N129+Q129</f>
        <v>53322.2764</v>
      </c>
      <c r="T129" s="152"/>
      <c r="V129" s="154"/>
    </row>
    <row r="130" spans="1:22" ht="33" customHeight="1">
      <c r="A130" s="11"/>
      <c r="B130" s="411" t="s">
        <v>55</v>
      </c>
      <c r="C130" s="412"/>
      <c r="D130" s="413"/>
      <c r="E130" s="275"/>
      <c r="F130" s="5"/>
      <c r="G130" s="105"/>
      <c r="H130" s="259">
        <f>H131+H132</f>
        <v>61939.400400000006</v>
      </c>
      <c r="I130" s="259"/>
      <c r="J130" s="259"/>
      <c r="K130" s="259">
        <f>K131+K132</f>
        <v>47167.780000000006</v>
      </c>
      <c r="L130" s="259"/>
      <c r="M130" s="259"/>
      <c r="N130" s="259">
        <f>N131+N132</f>
        <v>16550.9752</v>
      </c>
      <c r="O130" s="259"/>
      <c r="P130" s="259"/>
      <c r="Q130" s="259">
        <f>Q131+Q132</f>
        <v>53353.2696</v>
      </c>
      <c r="R130" s="259"/>
      <c r="S130" s="259">
        <f>S131+S132</f>
        <v>179011.42520000003</v>
      </c>
      <c r="V130" s="10"/>
    </row>
    <row r="131" spans="1:22" ht="25.5" customHeight="1">
      <c r="A131" s="11"/>
      <c r="B131" s="492"/>
      <c r="C131" s="493"/>
      <c r="D131" s="494"/>
      <c r="E131" s="295" t="s">
        <v>70</v>
      </c>
      <c r="F131" s="5"/>
      <c r="G131" s="105">
        <v>105</v>
      </c>
      <c r="H131" s="105">
        <f>G131*H149</f>
        <v>11997.300000000001</v>
      </c>
      <c r="I131" s="105"/>
      <c r="J131" s="105">
        <v>80</v>
      </c>
      <c r="K131" s="105">
        <f>J131*H149</f>
        <v>9140.800000000001</v>
      </c>
      <c r="L131" s="105"/>
      <c r="M131" s="105">
        <v>28</v>
      </c>
      <c r="N131" s="105">
        <f>M131*J149</f>
        <v>3199.28</v>
      </c>
      <c r="O131" s="105"/>
      <c r="P131" s="105">
        <v>90.5</v>
      </c>
      <c r="Q131" s="105">
        <f>P131*J149</f>
        <v>10340.53</v>
      </c>
      <c r="R131" s="105">
        <f>G131+J131+M131+P131</f>
        <v>303.5</v>
      </c>
      <c r="S131" s="105">
        <f>H131+K131+N131+Q131</f>
        <v>34677.91</v>
      </c>
      <c r="T131" s="47" t="s">
        <v>77</v>
      </c>
      <c r="V131" s="10"/>
    </row>
    <row r="132" spans="1:22" ht="25.5" customHeight="1">
      <c r="A132" s="11"/>
      <c r="B132" s="492"/>
      <c r="C132" s="493"/>
      <c r="D132" s="494"/>
      <c r="E132" s="295" t="s">
        <v>2</v>
      </c>
      <c r="F132" s="5"/>
      <c r="G132" s="105">
        <v>5.91</v>
      </c>
      <c r="H132" s="105">
        <f>G132*H152</f>
        <v>49942.1004</v>
      </c>
      <c r="I132" s="105"/>
      <c r="J132" s="105">
        <v>4.5</v>
      </c>
      <c r="K132" s="105">
        <f>J132*H152</f>
        <v>38026.98</v>
      </c>
      <c r="L132" s="105"/>
      <c r="M132" s="105">
        <v>1.58</v>
      </c>
      <c r="N132" s="105">
        <f>M132*J152</f>
        <v>13351.695200000002</v>
      </c>
      <c r="O132" s="105"/>
      <c r="P132" s="155">
        <v>5.09</v>
      </c>
      <c r="Q132" s="105">
        <f>P132*J152</f>
        <v>43012.7396</v>
      </c>
      <c r="R132" s="105">
        <f>G132+J132+M132+P132</f>
        <v>17.08</v>
      </c>
      <c r="S132" s="105">
        <f>H132+K132+N132+Q132</f>
        <v>144333.51520000002</v>
      </c>
      <c r="V132" s="10"/>
    </row>
    <row r="133" spans="1:22" ht="33" customHeight="1">
      <c r="A133" s="11"/>
      <c r="B133" s="376" t="s">
        <v>80</v>
      </c>
      <c r="C133" s="377"/>
      <c r="D133" s="378"/>
      <c r="E133" s="275"/>
      <c r="F133" s="5"/>
      <c r="G133" s="105"/>
      <c r="H133" s="259">
        <f>H134+H135</f>
        <v>106169.75720000002</v>
      </c>
      <c r="I133" s="259"/>
      <c r="J133" s="259"/>
      <c r="K133" s="259">
        <f>K134+K135</f>
        <v>106169.75720000002</v>
      </c>
      <c r="L133" s="259"/>
      <c r="M133" s="259"/>
      <c r="N133" s="259">
        <f>SUM(N134:N135)</f>
        <v>29543.2408</v>
      </c>
      <c r="O133" s="259"/>
      <c r="P133" s="259"/>
      <c r="Q133" s="259">
        <f>SUM(Q134:Q135)</f>
        <v>106169.75720000002</v>
      </c>
      <c r="R133" s="259"/>
      <c r="S133" s="259">
        <f>SUM(S134:S135)</f>
        <v>348052.5124</v>
      </c>
      <c r="V133" s="10"/>
    </row>
    <row r="134" spans="1:22" ht="25.5" customHeight="1">
      <c r="A134" s="11"/>
      <c r="B134" s="492"/>
      <c r="C134" s="493"/>
      <c r="D134" s="494"/>
      <c r="E134" s="295" t="s">
        <v>70</v>
      </c>
      <c r="F134" s="5"/>
      <c r="G134" s="105">
        <v>180</v>
      </c>
      <c r="H134" s="105">
        <f>SUM(G134)*H149</f>
        <v>20566.8</v>
      </c>
      <c r="I134" s="105"/>
      <c r="J134" s="105">
        <v>180</v>
      </c>
      <c r="K134" s="105">
        <f>SUM(J134)*H149</f>
        <v>20566.8</v>
      </c>
      <c r="L134" s="105"/>
      <c r="M134" s="105">
        <v>50</v>
      </c>
      <c r="N134" s="105">
        <f>SUM(M134)*J149</f>
        <v>5713</v>
      </c>
      <c r="O134" s="105"/>
      <c r="P134" s="105">
        <v>180</v>
      </c>
      <c r="Q134" s="105">
        <f>SUM(P134)*J149</f>
        <v>20566.8</v>
      </c>
      <c r="R134" s="105">
        <f>SUM(G134)+J134+M134+P134</f>
        <v>590</v>
      </c>
      <c r="S134" s="105">
        <f>H134+K134+N134+Q134</f>
        <v>67413.4</v>
      </c>
      <c r="V134" s="10"/>
    </row>
    <row r="135" spans="1:22" ht="25.5" customHeight="1">
      <c r="A135" s="11"/>
      <c r="B135" s="492"/>
      <c r="C135" s="493"/>
      <c r="D135" s="494"/>
      <c r="E135" s="295" t="s">
        <v>2</v>
      </c>
      <c r="F135" s="5"/>
      <c r="G135" s="105">
        <v>10.13</v>
      </c>
      <c r="H135" s="105">
        <f>SUM(G135)*H151</f>
        <v>85602.95720000002</v>
      </c>
      <c r="I135" s="105"/>
      <c r="J135" s="105">
        <v>10.13</v>
      </c>
      <c r="K135" s="105">
        <f>SUM(J135)*H151</f>
        <v>85602.95720000002</v>
      </c>
      <c r="L135" s="105"/>
      <c r="M135" s="105">
        <v>2.82</v>
      </c>
      <c r="N135" s="105">
        <f>SUM(M135)*J151</f>
        <v>23830.2408</v>
      </c>
      <c r="O135" s="105"/>
      <c r="P135" s="105">
        <v>10.13</v>
      </c>
      <c r="Q135" s="105">
        <f>SUM(P135)*J151</f>
        <v>85602.95720000002</v>
      </c>
      <c r="R135" s="105">
        <f>SUM(G135)+J135+M135+P135</f>
        <v>33.21</v>
      </c>
      <c r="S135" s="105">
        <f>SUM(H135)+K135+N135+Q135</f>
        <v>280639.11240000004</v>
      </c>
      <c r="V135" s="10"/>
    </row>
    <row r="136" spans="1:22" ht="25.5" customHeight="1">
      <c r="A136" s="70">
        <v>5</v>
      </c>
      <c r="B136" s="503" t="s">
        <v>81</v>
      </c>
      <c r="C136" s="504"/>
      <c r="D136" s="505"/>
      <c r="E136" s="65" t="s">
        <v>79</v>
      </c>
      <c r="F136" s="5"/>
      <c r="G136" s="66"/>
      <c r="H136" s="66">
        <f>H139+H142</f>
        <v>1138.6442000000002</v>
      </c>
      <c r="I136" s="66"/>
      <c r="J136" s="66"/>
      <c r="K136" s="66">
        <f>K139+K142</f>
        <v>1158.0684</v>
      </c>
      <c r="L136" s="66"/>
      <c r="M136" s="66"/>
      <c r="N136" s="66">
        <f>N139+N142</f>
        <v>237.77892000000003</v>
      </c>
      <c r="O136" s="66"/>
      <c r="P136" s="66"/>
      <c r="Q136" s="66">
        <f>Q139+Q142</f>
        <v>2638.206</v>
      </c>
      <c r="R136" s="66"/>
      <c r="S136" s="66">
        <f>H136+K136+N136+Q136</f>
        <v>5172.697520000001</v>
      </c>
      <c r="V136" s="10"/>
    </row>
    <row r="137" spans="1:22" ht="25.5" customHeight="1">
      <c r="A137" s="70"/>
      <c r="B137" s="298"/>
      <c r="C137" s="299"/>
      <c r="D137" s="300"/>
      <c r="E137" s="292" t="s">
        <v>70</v>
      </c>
      <c r="F137" s="5"/>
      <c r="G137" s="44">
        <f>G140+G143</f>
        <v>1.83</v>
      </c>
      <c r="H137" s="44">
        <f aca="true" t="shared" si="18" ref="H137:Q138">H140+H143</f>
        <v>209.0958</v>
      </c>
      <c r="I137" s="44">
        <f t="shared" si="18"/>
        <v>0</v>
      </c>
      <c r="J137" s="44">
        <f t="shared" si="18"/>
        <v>2</v>
      </c>
      <c r="K137" s="44">
        <f t="shared" si="18"/>
        <v>228.51999999999998</v>
      </c>
      <c r="L137" s="44">
        <f t="shared" si="18"/>
        <v>0</v>
      </c>
      <c r="M137" s="44">
        <f t="shared" si="18"/>
        <v>0.38</v>
      </c>
      <c r="N137" s="44">
        <f t="shared" si="18"/>
        <v>43.418800000000005</v>
      </c>
      <c r="O137" s="44">
        <f t="shared" si="18"/>
        <v>0</v>
      </c>
      <c r="P137" s="44">
        <f t="shared" si="18"/>
        <v>4.6</v>
      </c>
      <c r="Q137" s="44">
        <f t="shared" si="18"/>
        <v>525.596</v>
      </c>
      <c r="R137" s="44">
        <f>SUM(G137)+J137+M137+P137</f>
        <v>8.809999999999999</v>
      </c>
      <c r="S137" s="44">
        <f>H137+K137+N137+Q137</f>
        <v>1006.6306</v>
      </c>
      <c r="V137" s="10"/>
    </row>
    <row r="138" spans="1:22" ht="25.5" customHeight="1">
      <c r="A138" s="70"/>
      <c r="B138" s="298"/>
      <c r="C138" s="299"/>
      <c r="D138" s="300"/>
      <c r="E138" s="292" t="s">
        <v>72</v>
      </c>
      <c r="F138" s="5"/>
      <c r="G138" s="44">
        <f>G141+G144</f>
        <v>0.11</v>
      </c>
      <c r="H138" s="44">
        <f t="shared" si="18"/>
        <v>929.5484000000001</v>
      </c>
      <c r="I138" s="44">
        <f t="shared" si="18"/>
        <v>0</v>
      </c>
      <c r="J138" s="44">
        <f t="shared" si="18"/>
        <v>0.11</v>
      </c>
      <c r="K138" s="44">
        <f t="shared" si="18"/>
        <v>929.5484000000001</v>
      </c>
      <c r="L138" s="44">
        <f t="shared" si="18"/>
        <v>0</v>
      </c>
      <c r="M138" s="159">
        <f t="shared" si="18"/>
        <v>0.023</v>
      </c>
      <c r="N138" s="44">
        <f t="shared" si="18"/>
        <v>194.36012</v>
      </c>
      <c r="O138" s="44">
        <f t="shared" si="18"/>
        <v>0</v>
      </c>
      <c r="P138" s="44">
        <f t="shared" si="18"/>
        <v>0.25</v>
      </c>
      <c r="Q138" s="44">
        <f t="shared" si="18"/>
        <v>2112.61</v>
      </c>
      <c r="R138" s="159">
        <f>SUM(G138)+J138+M138+P138</f>
        <v>0.493</v>
      </c>
      <c r="S138" s="44">
        <f>H138+K138+N138+Q138</f>
        <v>4166.06692</v>
      </c>
      <c r="V138" s="10"/>
    </row>
    <row r="139" spans="1:22" ht="49.5" customHeight="1">
      <c r="A139" s="70"/>
      <c r="B139" s="347" t="s">
        <v>82</v>
      </c>
      <c r="C139" s="348"/>
      <c r="D139" s="349"/>
      <c r="E139" s="295"/>
      <c r="F139" s="5"/>
      <c r="G139" s="105"/>
      <c r="H139" s="259">
        <f>SUM(H140:H141)</f>
        <v>517.3578</v>
      </c>
      <c r="I139" s="259"/>
      <c r="J139" s="259"/>
      <c r="K139" s="259">
        <f>SUM(K140:K141)</f>
        <v>521.9282000000001</v>
      </c>
      <c r="L139" s="259"/>
      <c r="M139" s="259"/>
      <c r="N139" s="259">
        <f>SUM(N140:N141)</f>
        <v>204.42940000000002</v>
      </c>
      <c r="O139" s="259"/>
      <c r="P139" s="259"/>
      <c r="Q139" s="259">
        <f>SUM(Q140:Q141)</f>
        <v>1062.1380000000001</v>
      </c>
      <c r="R139" s="259"/>
      <c r="S139" s="259">
        <f aca="true" t="shared" si="19" ref="S139:S144">SUM(H139)+K139+N139+Q139</f>
        <v>2305.8534</v>
      </c>
      <c r="V139" s="10"/>
    </row>
    <row r="140" spans="1:22" ht="25.5" customHeight="1">
      <c r="A140" s="70"/>
      <c r="B140" s="271"/>
      <c r="C140" s="272"/>
      <c r="D140" s="273"/>
      <c r="E140" s="295" t="s">
        <v>70</v>
      </c>
      <c r="F140" s="5"/>
      <c r="G140" s="105">
        <v>0.83</v>
      </c>
      <c r="H140" s="105">
        <f>SUM(G140)*H149</f>
        <v>94.8358</v>
      </c>
      <c r="I140" s="105"/>
      <c r="J140" s="105">
        <v>0.87</v>
      </c>
      <c r="K140" s="105">
        <f>SUM(J140)*H149</f>
        <v>99.4062</v>
      </c>
      <c r="L140" s="105"/>
      <c r="M140" s="105">
        <v>0.31</v>
      </c>
      <c r="N140" s="105">
        <f>SUM(M140)*J149</f>
        <v>35.4206</v>
      </c>
      <c r="O140" s="105"/>
      <c r="P140" s="105">
        <v>1.9</v>
      </c>
      <c r="Q140" s="105">
        <f>SUM(P140)*J149</f>
        <v>217.094</v>
      </c>
      <c r="R140" s="105">
        <f>SUM(G140)+J140+M140+P140</f>
        <v>3.9099999999999997</v>
      </c>
      <c r="S140" s="105">
        <f t="shared" si="19"/>
        <v>446.75660000000005</v>
      </c>
      <c r="V140" s="10"/>
    </row>
    <row r="141" spans="1:22" ht="25.5" customHeight="1">
      <c r="A141" s="70"/>
      <c r="B141" s="271"/>
      <c r="C141" s="272"/>
      <c r="D141" s="273"/>
      <c r="E141" s="295" t="s">
        <v>2</v>
      </c>
      <c r="F141" s="5"/>
      <c r="G141" s="105">
        <v>0.05</v>
      </c>
      <c r="H141" s="105">
        <f>SUM(G141)*H151</f>
        <v>422.52200000000005</v>
      </c>
      <c r="I141" s="105"/>
      <c r="J141" s="105">
        <v>0.05</v>
      </c>
      <c r="K141" s="105">
        <f>SUM(J141)*H151</f>
        <v>422.52200000000005</v>
      </c>
      <c r="L141" s="105"/>
      <c r="M141" s="105">
        <v>0.02</v>
      </c>
      <c r="N141" s="105">
        <f>SUM(M141)*J151</f>
        <v>169.0088</v>
      </c>
      <c r="O141" s="105"/>
      <c r="P141" s="105">
        <v>0.1</v>
      </c>
      <c r="Q141" s="105">
        <f>SUM(P141)*J151</f>
        <v>845.0440000000001</v>
      </c>
      <c r="R141" s="105">
        <f>SUM(G141)+J141+M141+P141</f>
        <v>0.22000000000000003</v>
      </c>
      <c r="S141" s="105">
        <f t="shared" si="19"/>
        <v>1859.0968000000003</v>
      </c>
      <c r="V141" s="10"/>
    </row>
    <row r="142" spans="1:22" ht="42" customHeight="1">
      <c r="A142" s="70"/>
      <c r="B142" s="347" t="s">
        <v>83</v>
      </c>
      <c r="C142" s="348"/>
      <c r="D142" s="349"/>
      <c r="E142" s="295"/>
      <c r="F142" s="5"/>
      <c r="G142" s="105"/>
      <c r="H142" s="259">
        <f>SUM(H143:H144)</f>
        <v>621.2864000000001</v>
      </c>
      <c r="I142" s="259"/>
      <c r="J142" s="259"/>
      <c r="K142" s="259">
        <f>SUM(K143:K144)</f>
        <v>636.1402</v>
      </c>
      <c r="L142" s="259"/>
      <c r="M142" s="259"/>
      <c r="N142" s="259">
        <f>SUM(N143:N144)</f>
        <v>33.349520000000005</v>
      </c>
      <c r="O142" s="259"/>
      <c r="P142" s="259"/>
      <c r="Q142" s="259">
        <f>SUM(Q143:Q144)</f>
        <v>1576.068</v>
      </c>
      <c r="R142" s="259"/>
      <c r="S142" s="259">
        <f t="shared" si="19"/>
        <v>2866.84412</v>
      </c>
      <c r="V142" s="10"/>
    </row>
    <row r="143" spans="1:22" ht="25.5" customHeight="1">
      <c r="A143" s="70"/>
      <c r="B143" s="271"/>
      <c r="C143" s="272"/>
      <c r="D143" s="273"/>
      <c r="E143" s="295" t="s">
        <v>70</v>
      </c>
      <c r="F143" s="5"/>
      <c r="G143" s="105">
        <v>1</v>
      </c>
      <c r="H143" s="105">
        <f>SUM(G143)*H149</f>
        <v>114.26</v>
      </c>
      <c r="I143" s="105"/>
      <c r="J143" s="105">
        <v>1.13</v>
      </c>
      <c r="K143" s="105">
        <f>SUM(J143)*H149</f>
        <v>129.1138</v>
      </c>
      <c r="L143" s="105"/>
      <c r="M143" s="105">
        <v>0.07</v>
      </c>
      <c r="N143" s="105">
        <f>SUM(M143)*J149</f>
        <v>7.9982000000000015</v>
      </c>
      <c r="O143" s="105"/>
      <c r="P143" s="105">
        <v>2.7</v>
      </c>
      <c r="Q143" s="105">
        <f>SUM(P143)*J149</f>
        <v>308.502</v>
      </c>
      <c r="R143" s="105">
        <f>SUM(G143)+J143+M143+P143</f>
        <v>4.9</v>
      </c>
      <c r="S143" s="105">
        <f t="shared" si="19"/>
        <v>559.874</v>
      </c>
      <c r="V143" s="10"/>
    </row>
    <row r="144" spans="1:22" ht="25.5" customHeight="1">
      <c r="A144" s="70"/>
      <c r="B144" s="271"/>
      <c r="C144" s="272"/>
      <c r="D144" s="273"/>
      <c r="E144" s="295" t="s">
        <v>2</v>
      </c>
      <c r="F144" s="5"/>
      <c r="G144" s="105">
        <v>0.06</v>
      </c>
      <c r="H144" s="105">
        <f>SUM(G144)*H151</f>
        <v>507.0264</v>
      </c>
      <c r="I144" s="105"/>
      <c r="J144" s="105">
        <v>0.06</v>
      </c>
      <c r="K144" s="105">
        <f>SUM(J144)*H151</f>
        <v>507.0264</v>
      </c>
      <c r="L144" s="105"/>
      <c r="M144" s="155">
        <v>0.003</v>
      </c>
      <c r="N144" s="105">
        <f>SUM(M144)*J151</f>
        <v>25.35132</v>
      </c>
      <c r="O144" s="105"/>
      <c r="P144" s="105">
        <v>0.15</v>
      </c>
      <c r="Q144" s="105">
        <f>SUM(P144)*J151</f>
        <v>1267.566</v>
      </c>
      <c r="R144" s="105">
        <f>SUM(G144)+J144+M144+P144</f>
        <v>0.273</v>
      </c>
      <c r="S144" s="105">
        <f t="shared" si="19"/>
        <v>2306.97012</v>
      </c>
      <c r="V144" s="10"/>
    </row>
    <row r="145" spans="1:19" ht="38.25" customHeight="1">
      <c r="A145" s="45"/>
      <c r="B145" s="484" t="s">
        <v>19</v>
      </c>
      <c r="C145" s="484"/>
      <c r="D145" s="484"/>
      <c r="E145" s="291"/>
      <c r="F145" s="11">
        <f>SUM(F70:F105)</f>
        <v>1470.1</v>
      </c>
      <c r="G145" s="44"/>
      <c r="H145" s="46">
        <f>H70+H91+H106+H124+H136</f>
        <v>672412.6838</v>
      </c>
      <c r="I145" s="44">
        <f>SUM(I70:I105)</f>
        <v>0</v>
      </c>
      <c r="J145" s="44"/>
      <c r="K145" s="46">
        <f>K70+K91+K106+K124+K136</f>
        <v>607160.61304</v>
      </c>
      <c r="L145" s="44">
        <f>SUM(L70:L105)</f>
        <v>0</v>
      </c>
      <c r="M145" s="44"/>
      <c r="N145" s="44">
        <f>N70+N91+N106+N124+N136</f>
        <v>318390.75132000004</v>
      </c>
      <c r="O145" s="44">
        <f>SUM(O70:O105)</f>
        <v>0</v>
      </c>
      <c r="P145" s="44"/>
      <c r="Q145" s="44">
        <f>Q70+Q91+Q106+Q124+Q136</f>
        <v>812016.792</v>
      </c>
      <c r="R145" s="44"/>
      <c r="S145" s="44">
        <f>S146+S147</f>
        <v>2409980.8401599997</v>
      </c>
    </row>
    <row r="146" spans="1:19" ht="38.25" customHeight="1">
      <c r="A146" s="45"/>
      <c r="B146" s="285"/>
      <c r="C146" s="286"/>
      <c r="D146" s="287"/>
      <c r="E146" s="295" t="s">
        <v>70</v>
      </c>
      <c r="F146" s="11"/>
      <c r="G146" s="44">
        <f>G71+G92+G107+G125+G137</f>
        <v>1140.53</v>
      </c>
      <c r="H146" s="46">
        <f>H71+H92+H107+H125+H137</f>
        <v>130316.9578</v>
      </c>
      <c r="I146" s="44"/>
      <c r="J146" s="44">
        <f>J71+J92+J107+J125+J137</f>
        <v>1030.5</v>
      </c>
      <c r="K146" s="44">
        <f>K71+K92+K107+K125+K137</f>
        <v>117744.93000000002</v>
      </c>
      <c r="L146" s="44"/>
      <c r="M146" s="44">
        <f>M71+M92+M107+M125+M137</f>
        <v>540.2199999999999</v>
      </c>
      <c r="N146" s="44">
        <f>N71+N92+N107+N125+N137</f>
        <v>61725.53719999999</v>
      </c>
      <c r="O146" s="44"/>
      <c r="P146" s="44">
        <f>P71+P92+P107+P125+P137</f>
        <v>1377.96</v>
      </c>
      <c r="Q146" s="44">
        <f>Q71+Q92+Q107+Q125+Q137</f>
        <v>157445.7096</v>
      </c>
      <c r="R146" s="44">
        <f>R71+R92+R107+R125+R137</f>
        <v>4089.2099999999996</v>
      </c>
      <c r="S146" s="44">
        <f>S71+S92+S107+S125+S137</f>
        <v>467233.13459999993</v>
      </c>
    </row>
    <row r="147" spans="1:19" ht="38.25" customHeight="1">
      <c r="A147" s="45"/>
      <c r="B147" s="285"/>
      <c r="C147" s="286"/>
      <c r="D147" s="287"/>
      <c r="E147" s="295" t="s">
        <v>2</v>
      </c>
      <c r="F147" s="11"/>
      <c r="G147" s="159">
        <f>G72+G93+G108+G126+G138</f>
        <v>64.15</v>
      </c>
      <c r="H147" s="46">
        <f>H72+H93+H108+H126+H138</f>
        <v>542095.726</v>
      </c>
      <c r="I147" s="44"/>
      <c r="J147" s="159">
        <f>J72+J93+J108+J126+J138</f>
        <v>57.916</v>
      </c>
      <c r="K147" s="44">
        <f>K72+K93+K108+K126+K138</f>
        <v>489415.68304</v>
      </c>
      <c r="L147" s="44"/>
      <c r="M147" s="44">
        <f>M72+M93+M108+M126+M138</f>
        <v>30.373</v>
      </c>
      <c r="N147" s="44">
        <f>N72+N93+N108+N126+N138</f>
        <v>256665.21411999996</v>
      </c>
      <c r="O147" s="44"/>
      <c r="P147" s="44">
        <f>P72+P93+P108+P126+P138</f>
        <v>77.46</v>
      </c>
      <c r="Q147" s="44">
        <f>Q72+Q93+Q108+Q126+Q138</f>
        <v>654571.0824</v>
      </c>
      <c r="R147" s="159">
        <f>R72+R93+R108+R126+R138</f>
        <v>229.89899999999997</v>
      </c>
      <c r="S147" s="44">
        <f>S72+S93+S108+S126+S138</f>
        <v>1942747.70556</v>
      </c>
    </row>
    <row r="148" spans="1:19" ht="49.5" customHeight="1">
      <c r="A148" s="38"/>
      <c r="B148" s="497" t="s">
        <v>8</v>
      </c>
      <c r="C148" s="498"/>
      <c r="D148" s="499"/>
      <c r="E148" s="297"/>
      <c r="F148" s="450" t="s">
        <v>135</v>
      </c>
      <c r="G148" s="450"/>
      <c r="H148" s="450"/>
      <c r="I148" s="450"/>
      <c r="J148" s="450"/>
      <c r="K148" s="450"/>
      <c r="L148" s="450"/>
      <c r="M148" s="450"/>
      <c r="N148" s="450"/>
      <c r="O148" s="450"/>
      <c r="P148" s="450"/>
      <c r="Q148" s="450"/>
      <c r="R148" s="450"/>
      <c r="S148" s="450"/>
    </row>
    <row r="149" spans="1:20" s="9" customFormat="1" ht="24.75" customHeight="1">
      <c r="A149" s="81"/>
      <c r="B149" s="82"/>
      <c r="C149" s="82"/>
      <c r="D149" s="82"/>
      <c r="E149" s="82"/>
      <c r="F149" s="79" t="s">
        <v>18</v>
      </c>
      <c r="G149" s="79" t="s">
        <v>18</v>
      </c>
      <c r="H149" s="264">
        <v>114.26</v>
      </c>
      <c r="I149" s="264" t="s">
        <v>16</v>
      </c>
      <c r="J149" s="264">
        <v>114.26</v>
      </c>
      <c r="K149" s="257"/>
      <c r="L149" s="83"/>
      <c r="M149" s="83"/>
      <c r="N149" s="83"/>
      <c r="O149" s="83"/>
      <c r="P149" s="83"/>
      <c r="Q149" s="83"/>
      <c r="R149" s="83"/>
      <c r="S149" s="83"/>
      <c r="T149" s="78"/>
    </row>
    <row r="150" spans="1:20" s="9" customFormat="1" ht="55.5" customHeight="1">
      <c r="A150" s="81"/>
      <c r="B150" s="82"/>
      <c r="C150" s="82"/>
      <c r="D150" s="82"/>
      <c r="E150" s="82"/>
      <c r="F150" s="79" t="s">
        <v>13</v>
      </c>
      <c r="G150" s="79" t="s">
        <v>32</v>
      </c>
      <c r="H150" s="264">
        <v>114.26</v>
      </c>
      <c r="I150" s="264"/>
      <c r="J150" s="264">
        <v>114.26</v>
      </c>
      <c r="K150" s="257"/>
      <c r="L150" s="83"/>
      <c r="M150" s="84" t="s">
        <v>73</v>
      </c>
      <c r="N150" s="83" t="s">
        <v>74</v>
      </c>
      <c r="O150" s="83"/>
      <c r="P150" s="83" t="s">
        <v>13</v>
      </c>
      <c r="Q150" s="83"/>
      <c r="R150" s="83"/>
      <c r="S150" s="83"/>
      <c r="T150" s="78"/>
    </row>
    <row r="151" spans="1:20" s="9" customFormat="1" ht="24" customHeight="1">
      <c r="A151" s="81"/>
      <c r="B151" s="82"/>
      <c r="C151" s="82"/>
      <c r="D151" s="82"/>
      <c r="E151" s="82"/>
      <c r="F151" s="79"/>
      <c r="G151" s="79"/>
      <c r="H151" s="265">
        <v>8450.44</v>
      </c>
      <c r="I151" s="265"/>
      <c r="J151" s="265">
        <v>8450.44</v>
      </c>
      <c r="K151" s="257"/>
      <c r="L151" s="83"/>
      <c r="M151" s="83" t="s">
        <v>75</v>
      </c>
      <c r="N151" s="83">
        <v>0.0563</v>
      </c>
      <c r="O151" s="83"/>
      <c r="P151" s="83">
        <v>0.0563</v>
      </c>
      <c r="Q151" s="85"/>
      <c r="R151" s="85"/>
      <c r="S151" s="301"/>
      <c r="T151" s="78"/>
    </row>
    <row r="152" spans="1:20" s="9" customFormat="1" ht="44.25" customHeight="1">
      <c r="A152" s="81"/>
      <c r="B152" s="82"/>
      <c r="C152" s="82"/>
      <c r="D152" s="82"/>
      <c r="E152" s="82"/>
      <c r="F152" s="79"/>
      <c r="G152" s="79"/>
      <c r="H152" s="265">
        <v>8450.44</v>
      </c>
      <c r="I152" s="265"/>
      <c r="J152" s="265">
        <v>8450.44</v>
      </c>
      <c r="K152" s="257"/>
      <c r="L152" s="83"/>
      <c r="M152" s="83" t="s">
        <v>76</v>
      </c>
      <c r="N152" s="83">
        <v>0.0563</v>
      </c>
      <c r="O152" s="83"/>
      <c r="P152" s="83">
        <v>0.0563</v>
      </c>
      <c r="Q152" s="506"/>
      <c r="R152" s="506"/>
      <c r="S152" s="506"/>
      <c r="T152" s="78"/>
    </row>
    <row r="153" spans="1:20" s="9" customFormat="1" ht="15" customHeight="1">
      <c r="A153" s="81"/>
      <c r="B153" s="82"/>
      <c r="C153" s="82"/>
      <c r="D153" s="82"/>
      <c r="E153" s="82"/>
      <c r="F153" s="79"/>
      <c r="G153" s="79"/>
      <c r="H153" s="258"/>
      <c r="I153" s="258"/>
      <c r="J153" s="258"/>
      <c r="K153" s="257"/>
      <c r="L153" s="83"/>
      <c r="M153" s="83"/>
      <c r="N153" s="83"/>
      <c r="O153" s="83"/>
      <c r="P153" s="83"/>
      <c r="Q153" s="506"/>
      <c r="R153" s="506"/>
      <c r="S153" s="506"/>
      <c r="T153" s="78"/>
    </row>
    <row r="154" spans="1:20" s="9" customFormat="1" ht="13.5" customHeight="1">
      <c r="A154" s="81"/>
      <c r="B154" s="82"/>
      <c r="C154" s="82"/>
      <c r="D154" s="82"/>
      <c r="E154" s="82"/>
      <c r="F154" s="79"/>
      <c r="G154" s="79"/>
      <c r="H154" s="79"/>
      <c r="I154" s="79"/>
      <c r="J154" s="79"/>
      <c r="K154" s="83"/>
      <c r="L154" s="83"/>
      <c r="M154" s="83"/>
      <c r="N154" s="83"/>
      <c r="O154" s="83"/>
      <c r="P154" s="83"/>
      <c r="Q154" s="506"/>
      <c r="R154" s="506"/>
      <c r="S154" s="506"/>
      <c r="T154" s="78"/>
    </row>
    <row r="155" spans="1:20" s="9" customFormat="1" ht="15.75" customHeight="1">
      <c r="A155" s="81"/>
      <c r="B155" s="82"/>
      <c r="C155" s="82"/>
      <c r="D155" s="82"/>
      <c r="E155" s="82"/>
      <c r="F155" s="79"/>
      <c r="G155" s="79"/>
      <c r="H155" s="79"/>
      <c r="I155" s="79"/>
      <c r="J155" s="79"/>
      <c r="K155" s="83"/>
      <c r="L155" s="83"/>
      <c r="M155" s="83"/>
      <c r="N155" s="83"/>
      <c r="O155" s="83"/>
      <c r="P155" s="83"/>
      <c r="Q155" s="83"/>
      <c r="R155" s="83"/>
      <c r="S155" s="83"/>
      <c r="T155" s="78"/>
    </row>
    <row r="156" spans="1:20" s="9" customFormat="1" ht="26.25" customHeight="1" hidden="1">
      <c r="A156" s="507" t="s">
        <v>62</v>
      </c>
      <c r="B156" s="507"/>
      <c r="C156" s="507"/>
      <c r="D156" s="507"/>
      <c r="E156" s="507"/>
      <c r="F156" s="507"/>
      <c r="G156" s="507"/>
      <c r="H156" s="507"/>
      <c r="I156" s="507"/>
      <c r="J156" s="507"/>
      <c r="K156" s="507"/>
      <c r="L156" s="507"/>
      <c r="M156" s="507"/>
      <c r="N156" s="507"/>
      <c r="O156" s="507"/>
      <c r="P156" s="507"/>
      <c r="Q156" s="507"/>
      <c r="R156" s="507"/>
      <c r="S156" s="507"/>
      <c r="T156" s="78"/>
    </row>
    <row r="157" spans="1:20" s="9" customFormat="1" ht="35.25" hidden="1">
      <c r="A157" s="508" t="s">
        <v>15</v>
      </c>
      <c r="B157" s="509" t="s">
        <v>0</v>
      </c>
      <c r="C157" s="510"/>
      <c r="D157" s="511"/>
      <c r="E157" s="302"/>
      <c r="F157" s="515" t="s">
        <v>1</v>
      </c>
      <c r="G157" s="515"/>
      <c r="H157" s="515"/>
      <c r="I157" s="515" t="s">
        <v>3</v>
      </c>
      <c r="J157" s="515"/>
      <c r="K157" s="515"/>
      <c r="L157" s="515" t="s">
        <v>4</v>
      </c>
      <c r="M157" s="515"/>
      <c r="N157" s="515"/>
      <c r="O157" s="515" t="s">
        <v>6</v>
      </c>
      <c r="P157" s="515"/>
      <c r="Q157" s="515"/>
      <c r="R157" s="515" t="s">
        <v>7</v>
      </c>
      <c r="S157" s="515"/>
      <c r="T157" s="78"/>
    </row>
    <row r="158" spans="1:20" s="9" customFormat="1" ht="35.25" hidden="1">
      <c r="A158" s="508"/>
      <c r="B158" s="512"/>
      <c r="C158" s="513"/>
      <c r="D158" s="514"/>
      <c r="E158" s="88"/>
      <c r="F158" s="77"/>
      <c r="G158" s="304" t="s">
        <v>10</v>
      </c>
      <c r="H158" s="304" t="s">
        <v>5</v>
      </c>
      <c r="I158" s="304" t="s">
        <v>10</v>
      </c>
      <c r="J158" s="304" t="s">
        <v>10</v>
      </c>
      <c r="K158" s="304" t="s">
        <v>5</v>
      </c>
      <c r="L158" s="304" t="s">
        <v>10</v>
      </c>
      <c r="M158" s="304" t="s">
        <v>10</v>
      </c>
      <c r="N158" s="304" t="s">
        <v>5</v>
      </c>
      <c r="O158" s="304" t="s">
        <v>10</v>
      </c>
      <c r="P158" s="304" t="s">
        <v>10</v>
      </c>
      <c r="Q158" s="304" t="s">
        <v>5</v>
      </c>
      <c r="R158" s="304" t="s">
        <v>10</v>
      </c>
      <c r="S158" s="304" t="s">
        <v>5</v>
      </c>
      <c r="T158" s="78"/>
    </row>
    <row r="159" spans="1:22" s="9" customFormat="1" ht="32.25" customHeight="1" hidden="1">
      <c r="A159" s="90">
        <v>1</v>
      </c>
      <c r="B159" s="516" t="s">
        <v>33</v>
      </c>
      <c r="C159" s="517"/>
      <c r="D159" s="518"/>
      <c r="E159" s="305"/>
      <c r="F159" s="90">
        <v>14.8</v>
      </c>
      <c r="G159" s="92">
        <v>3.3</v>
      </c>
      <c r="H159" s="92">
        <f>G159*J182</f>
        <v>97.152</v>
      </c>
      <c r="I159" s="92">
        <v>14.8</v>
      </c>
      <c r="J159" s="92">
        <v>3.3</v>
      </c>
      <c r="K159" s="92">
        <f>J159*J182</f>
        <v>97.152</v>
      </c>
      <c r="L159" s="92">
        <v>15</v>
      </c>
      <c r="M159" s="92">
        <v>3.4</v>
      </c>
      <c r="N159" s="92">
        <f>M159*J182</f>
        <v>100.096</v>
      </c>
      <c r="O159" s="92">
        <v>15</v>
      </c>
      <c r="P159" s="92">
        <v>3.3</v>
      </c>
      <c r="Q159" s="92">
        <f>P159*J182</f>
        <v>97.152</v>
      </c>
      <c r="R159" s="92">
        <f>G159+J159+M159+P159</f>
        <v>13.3</v>
      </c>
      <c r="S159" s="92">
        <f>H159+K159+N159+Q159</f>
        <v>391.55199999999996</v>
      </c>
      <c r="T159" s="78" t="s">
        <v>21</v>
      </c>
      <c r="U159" s="8"/>
      <c r="V159" s="8"/>
    </row>
    <row r="160" spans="1:22" s="9" customFormat="1" ht="32.25" customHeight="1" hidden="1">
      <c r="A160" s="90">
        <v>2</v>
      </c>
      <c r="B160" s="516" t="s">
        <v>41</v>
      </c>
      <c r="C160" s="517"/>
      <c r="D160" s="518"/>
      <c r="E160" s="305"/>
      <c r="F160" s="93"/>
      <c r="G160" s="92">
        <f>G161+G162+G163+G164+G165+G166</f>
        <v>4062.7</v>
      </c>
      <c r="H160" s="92">
        <f>H161+H162+H163+H164+H165+H166</f>
        <v>130684.578</v>
      </c>
      <c r="I160" s="92"/>
      <c r="J160" s="92">
        <f>J161+J162+J163+J164+J165+J166</f>
        <v>3746</v>
      </c>
      <c r="K160" s="92">
        <f>K161+K162+K163+K164+K165+K166</f>
        <v>121933.6</v>
      </c>
      <c r="L160" s="92"/>
      <c r="M160" s="92">
        <f>M161+M162+M163+M164+M165+M166</f>
        <v>3920.1</v>
      </c>
      <c r="N160" s="92">
        <f>N161+N162+N163+N164+N165+N166</f>
        <v>126797.51400000001</v>
      </c>
      <c r="O160" s="92"/>
      <c r="P160" s="92">
        <f>P161+P162+P163+P164+P165+P166</f>
        <v>3955.8</v>
      </c>
      <c r="Q160" s="92">
        <f>Q161+Q162+Q163+Q164+Q165+Q166</f>
        <v>128166.672</v>
      </c>
      <c r="R160" s="92">
        <f>R161+R162+R163+R164+R165+R166</f>
        <v>15684.6</v>
      </c>
      <c r="S160" s="92">
        <f>S161+S162+S163+S164+S165+S166</f>
        <v>507582.364</v>
      </c>
      <c r="T160" s="78"/>
      <c r="U160" s="8"/>
      <c r="V160" s="8"/>
    </row>
    <row r="161" spans="1:22" s="9" customFormat="1" ht="25.5" customHeight="1" hidden="1">
      <c r="A161" s="90"/>
      <c r="B161" s="519" t="s">
        <v>34</v>
      </c>
      <c r="C161" s="520"/>
      <c r="D161" s="521"/>
      <c r="E161" s="306"/>
      <c r="F161" s="93">
        <v>3068.8</v>
      </c>
      <c r="G161" s="95">
        <v>520</v>
      </c>
      <c r="H161" s="95">
        <f>G161*J182</f>
        <v>15308.800000000001</v>
      </c>
      <c r="I161" s="95">
        <v>2511</v>
      </c>
      <c r="J161" s="95">
        <v>185</v>
      </c>
      <c r="K161" s="95">
        <f>J161*J182</f>
        <v>5446.400000000001</v>
      </c>
      <c r="L161" s="95">
        <v>2511</v>
      </c>
      <c r="M161" s="95">
        <v>590</v>
      </c>
      <c r="N161" s="95">
        <f>M161*J182</f>
        <v>17369.600000000002</v>
      </c>
      <c r="O161" s="95">
        <v>2511</v>
      </c>
      <c r="P161" s="95">
        <v>342</v>
      </c>
      <c r="Q161" s="95">
        <f>P161*J182</f>
        <v>10068.48</v>
      </c>
      <c r="R161" s="95">
        <f aca="true" t="shared" si="20" ref="R161:S167">G161+J161+M161+P161</f>
        <v>1637</v>
      </c>
      <c r="S161" s="95">
        <f t="shared" si="20"/>
        <v>48193.28</v>
      </c>
      <c r="T161" s="78" t="s">
        <v>21</v>
      </c>
      <c r="U161" s="8"/>
      <c r="V161" s="8"/>
    </row>
    <row r="162" spans="1:22" s="9" customFormat="1" ht="27.75" customHeight="1" hidden="1">
      <c r="A162" s="90"/>
      <c r="B162" s="519" t="s">
        <v>35</v>
      </c>
      <c r="C162" s="520"/>
      <c r="D162" s="521"/>
      <c r="E162" s="306"/>
      <c r="F162" s="93">
        <v>609</v>
      </c>
      <c r="G162" s="95">
        <v>516</v>
      </c>
      <c r="H162" s="95">
        <f>G162*J182</f>
        <v>15191.04</v>
      </c>
      <c r="I162" s="95">
        <v>609</v>
      </c>
      <c r="J162" s="95">
        <v>516</v>
      </c>
      <c r="K162" s="95">
        <f>J162*J182</f>
        <v>15191.04</v>
      </c>
      <c r="L162" s="95">
        <v>609</v>
      </c>
      <c r="M162" s="95">
        <v>516</v>
      </c>
      <c r="N162" s="95">
        <f>M162*J182</f>
        <v>15191.04</v>
      </c>
      <c r="O162" s="95">
        <v>609</v>
      </c>
      <c r="P162" s="95">
        <v>516</v>
      </c>
      <c r="Q162" s="95">
        <f>P162*J182</f>
        <v>15191.04</v>
      </c>
      <c r="R162" s="95">
        <f t="shared" si="20"/>
        <v>2064</v>
      </c>
      <c r="S162" s="95">
        <f t="shared" si="20"/>
        <v>60764.16</v>
      </c>
      <c r="T162" s="78" t="s">
        <v>21</v>
      </c>
      <c r="U162" s="8"/>
      <c r="V162" s="8"/>
    </row>
    <row r="163" spans="1:22" s="9" customFormat="1" ht="26.25" customHeight="1" hidden="1">
      <c r="A163" s="90"/>
      <c r="B163" s="519" t="s">
        <v>36</v>
      </c>
      <c r="C163" s="520"/>
      <c r="D163" s="521"/>
      <c r="E163" s="306"/>
      <c r="F163" s="93">
        <v>725.1</v>
      </c>
      <c r="G163" s="95">
        <v>616</v>
      </c>
      <c r="H163" s="95">
        <f>G163*J183</f>
        <v>22490.16</v>
      </c>
      <c r="I163" s="95">
        <v>885.2</v>
      </c>
      <c r="J163" s="95">
        <v>752</v>
      </c>
      <c r="K163" s="95">
        <f>J163*J183</f>
        <v>27455.519999999997</v>
      </c>
      <c r="L163" s="95">
        <v>727.3</v>
      </c>
      <c r="M163" s="95">
        <v>618</v>
      </c>
      <c r="N163" s="95">
        <f>M163*J183</f>
        <v>22563.18</v>
      </c>
      <c r="O163" s="95">
        <v>892.61</v>
      </c>
      <c r="P163" s="95">
        <v>759</v>
      </c>
      <c r="Q163" s="95">
        <f>P163*J183</f>
        <v>27711.09</v>
      </c>
      <c r="R163" s="95">
        <f t="shared" si="20"/>
        <v>2745</v>
      </c>
      <c r="S163" s="95">
        <f t="shared" si="20"/>
        <v>100219.94999999998</v>
      </c>
      <c r="T163" s="78" t="s">
        <v>21</v>
      </c>
      <c r="U163" s="8"/>
      <c r="V163" s="8"/>
    </row>
    <row r="164" spans="1:22" s="9" customFormat="1" ht="24" customHeight="1" hidden="1">
      <c r="A164" s="90"/>
      <c r="B164" s="522" t="s">
        <v>37</v>
      </c>
      <c r="C164" s="522"/>
      <c r="D164" s="522"/>
      <c r="E164" s="307"/>
      <c r="F164" s="93">
        <v>1639</v>
      </c>
      <c r="G164" s="95">
        <v>951</v>
      </c>
      <c r="H164" s="95">
        <f>G164*J183</f>
        <v>34721.009999999995</v>
      </c>
      <c r="I164" s="95">
        <v>1584</v>
      </c>
      <c r="J164" s="95">
        <v>896</v>
      </c>
      <c r="K164" s="95">
        <f>J164*J183</f>
        <v>32712.96</v>
      </c>
      <c r="L164" s="95">
        <v>1344</v>
      </c>
      <c r="M164" s="95">
        <v>993</v>
      </c>
      <c r="N164" s="95">
        <f>M164*J183</f>
        <v>36254.43</v>
      </c>
      <c r="O164" s="95">
        <v>1639</v>
      </c>
      <c r="P164" s="95">
        <v>897</v>
      </c>
      <c r="Q164" s="95">
        <f>P164*J183</f>
        <v>32749.469999999998</v>
      </c>
      <c r="R164" s="95">
        <f t="shared" si="20"/>
        <v>3737</v>
      </c>
      <c r="S164" s="95">
        <f t="shared" si="20"/>
        <v>136437.87</v>
      </c>
      <c r="T164" s="78" t="s">
        <v>21</v>
      </c>
      <c r="U164" s="8"/>
      <c r="V164" s="8"/>
    </row>
    <row r="165" spans="1:22" s="9" customFormat="1" ht="24.75" customHeight="1" hidden="1">
      <c r="A165" s="90"/>
      <c r="B165" s="522" t="s">
        <v>38</v>
      </c>
      <c r="C165" s="522"/>
      <c r="D165" s="522"/>
      <c r="E165" s="307"/>
      <c r="F165" s="93">
        <v>53.7</v>
      </c>
      <c r="G165" s="95">
        <v>1393</v>
      </c>
      <c r="H165" s="95">
        <f>G165*J182</f>
        <v>41009.92</v>
      </c>
      <c r="I165" s="95">
        <v>43.6</v>
      </c>
      <c r="J165" s="95">
        <v>1346</v>
      </c>
      <c r="K165" s="95">
        <f>J165*J182</f>
        <v>39626.240000000005</v>
      </c>
      <c r="L165" s="95">
        <v>43.8</v>
      </c>
      <c r="M165" s="95">
        <v>1142</v>
      </c>
      <c r="N165" s="95">
        <f>M165*J182</f>
        <v>33620.48</v>
      </c>
      <c r="O165" s="95">
        <v>43.8</v>
      </c>
      <c r="P165" s="95">
        <v>1393</v>
      </c>
      <c r="Q165" s="95">
        <f>P165*J182</f>
        <v>41009.92</v>
      </c>
      <c r="R165" s="95">
        <f t="shared" si="20"/>
        <v>5274</v>
      </c>
      <c r="S165" s="95">
        <f t="shared" si="20"/>
        <v>155266.56</v>
      </c>
      <c r="T165" s="78" t="s">
        <v>21</v>
      </c>
      <c r="U165" s="8"/>
      <c r="V165" s="8"/>
    </row>
    <row r="166" spans="1:22" s="9" customFormat="1" ht="54.75" customHeight="1" hidden="1">
      <c r="A166" s="90"/>
      <c r="B166" s="522" t="s">
        <v>39</v>
      </c>
      <c r="C166" s="522"/>
      <c r="D166" s="522"/>
      <c r="E166" s="307"/>
      <c r="F166" s="93">
        <v>51</v>
      </c>
      <c r="G166" s="95">
        <v>66.7</v>
      </c>
      <c r="H166" s="95">
        <f>G166*J182</f>
        <v>1963.6480000000001</v>
      </c>
      <c r="I166" s="95">
        <v>48</v>
      </c>
      <c r="J166" s="95">
        <v>51</v>
      </c>
      <c r="K166" s="95">
        <f>J166*J182</f>
        <v>1501.44</v>
      </c>
      <c r="L166" s="95">
        <v>48</v>
      </c>
      <c r="M166" s="95">
        <v>61.1</v>
      </c>
      <c r="N166" s="95">
        <f>M166*J182</f>
        <v>1798.784</v>
      </c>
      <c r="O166" s="95">
        <v>51</v>
      </c>
      <c r="P166" s="95">
        <v>48.8</v>
      </c>
      <c r="Q166" s="95">
        <f>P166*J182</f>
        <v>1436.672</v>
      </c>
      <c r="R166" s="95">
        <f t="shared" si="20"/>
        <v>227.60000000000002</v>
      </c>
      <c r="S166" s="95">
        <f t="shared" si="20"/>
        <v>6700.544</v>
      </c>
      <c r="T166" s="78" t="s">
        <v>21</v>
      </c>
      <c r="U166" s="8"/>
      <c r="V166" s="8"/>
    </row>
    <row r="167" spans="1:22" s="9" customFormat="1" ht="24" customHeight="1" hidden="1">
      <c r="A167" s="90">
        <v>3</v>
      </c>
      <c r="B167" s="516" t="s">
        <v>42</v>
      </c>
      <c r="C167" s="517"/>
      <c r="D167" s="518"/>
      <c r="E167" s="305"/>
      <c r="F167" s="93">
        <v>76.86</v>
      </c>
      <c r="G167" s="92">
        <v>201</v>
      </c>
      <c r="H167" s="92">
        <f>G167*J182</f>
        <v>5917.4400000000005</v>
      </c>
      <c r="I167" s="92">
        <v>76.86</v>
      </c>
      <c r="J167" s="92">
        <v>201</v>
      </c>
      <c r="K167" s="92">
        <f>J167*J182</f>
        <v>5917.4400000000005</v>
      </c>
      <c r="L167" s="92">
        <v>76.86</v>
      </c>
      <c r="M167" s="92">
        <v>201</v>
      </c>
      <c r="N167" s="92">
        <f>M167*J182</f>
        <v>5917.4400000000005</v>
      </c>
      <c r="O167" s="92">
        <v>76.86</v>
      </c>
      <c r="P167" s="92">
        <v>201</v>
      </c>
      <c r="Q167" s="92">
        <f>P167*J182</f>
        <v>5917.4400000000005</v>
      </c>
      <c r="R167" s="92">
        <f t="shared" si="20"/>
        <v>804</v>
      </c>
      <c r="S167" s="92">
        <f t="shared" si="20"/>
        <v>23669.760000000002</v>
      </c>
      <c r="T167" s="78" t="s">
        <v>21</v>
      </c>
      <c r="U167" s="8"/>
      <c r="V167" s="8"/>
    </row>
    <row r="168" spans="1:22" s="9" customFormat="1" ht="30.75" customHeight="1" hidden="1">
      <c r="A168" s="90">
        <v>4</v>
      </c>
      <c r="B168" s="516" t="s">
        <v>43</v>
      </c>
      <c r="C168" s="517"/>
      <c r="D168" s="518"/>
      <c r="E168" s="305"/>
      <c r="F168" s="93">
        <v>172</v>
      </c>
      <c r="G168" s="92">
        <f>G169</f>
        <v>23.4</v>
      </c>
      <c r="H168" s="92">
        <f>H169</f>
        <v>688.896</v>
      </c>
      <c r="I168" s="92"/>
      <c r="J168" s="92">
        <f>J169</f>
        <v>23.4</v>
      </c>
      <c r="K168" s="92">
        <f>K169</f>
        <v>688.896</v>
      </c>
      <c r="L168" s="92"/>
      <c r="M168" s="92">
        <f>M169</f>
        <v>23.4</v>
      </c>
      <c r="N168" s="92">
        <f>N169</f>
        <v>688.896</v>
      </c>
      <c r="O168" s="92"/>
      <c r="P168" s="92">
        <f>P169</f>
        <v>23.1</v>
      </c>
      <c r="Q168" s="92">
        <f>Q169</f>
        <v>680.0640000000001</v>
      </c>
      <c r="R168" s="92">
        <f>R169</f>
        <v>93.29999999999998</v>
      </c>
      <c r="S168" s="92">
        <f>S169</f>
        <v>2746.7520000000004</v>
      </c>
      <c r="T168" s="78" t="s">
        <v>21</v>
      </c>
      <c r="U168" s="8"/>
      <c r="V168" s="8"/>
    </row>
    <row r="169" spans="1:22" s="9" customFormat="1" ht="30.75" customHeight="1" hidden="1">
      <c r="A169" s="90"/>
      <c r="B169" s="519" t="s">
        <v>44</v>
      </c>
      <c r="C169" s="520"/>
      <c r="D169" s="521"/>
      <c r="E169" s="306"/>
      <c r="F169" s="93"/>
      <c r="G169" s="95">
        <v>23.4</v>
      </c>
      <c r="H169" s="95">
        <f>G169*J182</f>
        <v>688.896</v>
      </c>
      <c r="I169" s="95"/>
      <c r="J169" s="95">
        <v>23.4</v>
      </c>
      <c r="K169" s="95">
        <f>J169*J182</f>
        <v>688.896</v>
      </c>
      <c r="L169" s="95"/>
      <c r="M169" s="95">
        <v>23.4</v>
      </c>
      <c r="N169" s="95">
        <f>M169*J182</f>
        <v>688.896</v>
      </c>
      <c r="O169" s="95"/>
      <c r="P169" s="95">
        <v>23.1</v>
      </c>
      <c r="Q169" s="95">
        <f>P169*J182</f>
        <v>680.0640000000001</v>
      </c>
      <c r="R169" s="95">
        <f>G169+J169+M169+P169</f>
        <v>93.29999999999998</v>
      </c>
      <c r="S169" s="95">
        <f>H169+K169+N169+Q169</f>
        <v>2746.7520000000004</v>
      </c>
      <c r="T169" s="78"/>
      <c r="U169" s="8"/>
      <c r="V169" s="8"/>
    </row>
    <row r="170" spans="1:22" s="9" customFormat="1" ht="30.75" customHeight="1" hidden="1">
      <c r="A170" s="90">
        <v>5</v>
      </c>
      <c r="B170" s="516" t="s">
        <v>47</v>
      </c>
      <c r="C170" s="517"/>
      <c r="D170" s="518"/>
      <c r="E170" s="305"/>
      <c r="F170" s="93"/>
      <c r="G170" s="92">
        <f>G171+G172+G173+G174+G175+G176</f>
        <v>127.91</v>
      </c>
      <c r="H170" s="92">
        <f>H171+H172+H173+H174+H175+H176</f>
        <v>3854.7524000000003</v>
      </c>
      <c r="I170" s="92"/>
      <c r="J170" s="92">
        <f>J171+J172+J173+J175+J176+J174</f>
        <v>122.46000000000001</v>
      </c>
      <c r="K170" s="92">
        <f>K171+K172+K173+K174+K175+K176</f>
        <v>3672.3874</v>
      </c>
      <c r="L170" s="92"/>
      <c r="M170" s="92">
        <f>M171+M172+M173+M174+M175+M176</f>
        <v>110.28999999999999</v>
      </c>
      <c r="N170" s="92">
        <f>N171+N172+N173+N174+N175+N176</f>
        <v>3314.1026</v>
      </c>
      <c r="O170" s="92"/>
      <c r="P170" s="92">
        <f>P171+P172+P173+P174+P175+P176</f>
        <v>122.81</v>
      </c>
      <c r="Q170" s="92">
        <f>Q171+Q172+Q173+Q174+Q175+Q176</f>
        <v>3701.0734</v>
      </c>
      <c r="R170" s="92">
        <f>R171+R172+R173+R174+R175+R176</f>
        <v>483.46999999999997</v>
      </c>
      <c r="S170" s="92">
        <f>S171+S172+S173+S174+S175+S176</f>
        <v>14542.3158</v>
      </c>
      <c r="T170" s="78"/>
      <c r="U170" s="8"/>
      <c r="V170" s="8"/>
    </row>
    <row r="171" spans="1:22" s="9" customFormat="1" ht="30.75" customHeight="1" hidden="1">
      <c r="A171" s="90"/>
      <c r="B171" s="519" t="s">
        <v>48</v>
      </c>
      <c r="C171" s="520"/>
      <c r="D171" s="521"/>
      <c r="E171" s="306"/>
      <c r="F171" s="93"/>
      <c r="G171" s="95">
        <v>7.71</v>
      </c>
      <c r="H171" s="95">
        <f>G171*J182</f>
        <v>226.9824</v>
      </c>
      <c r="I171" s="95"/>
      <c r="J171" s="95">
        <v>6.36</v>
      </c>
      <c r="K171" s="95">
        <f>J171*J182</f>
        <v>187.2384</v>
      </c>
      <c r="L171" s="95"/>
      <c r="M171" s="95">
        <v>3.69</v>
      </c>
      <c r="N171" s="95">
        <f>M171*J182</f>
        <v>108.6336</v>
      </c>
      <c r="O171" s="95"/>
      <c r="P171" s="95">
        <v>6.11</v>
      </c>
      <c r="Q171" s="95">
        <f>P171*J182</f>
        <v>179.87840000000003</v>
      </c>
      <c r="R171" s="95">
        <f aca="true" t="shared" si="21" ref="R171:S176">G171+J171+M171+P171</f>
        <v>23.87</v>
      </c>
      <c r="S171" s="95">
        <f t="shared" si="21"/>
        <v>702.7328000000001</v>
      </c>
      <c r="T171" s="78"/>
      <c r="U171" s="8"/>
      <c r="V171" s="8"/>
    </row>
    <row r="172" spans="1:22" s="9" customFormat="1" ht="30.75" customHeight="1" hidden="1">
      <c r="A172" s="90"/>
      <c r="B172" s="519" t="s">
        <v>49</v>
      </c>
      <c r="C172" s="520"/>
      <c r="D172" s="521"/>
      <c r="E172" s="306"/>
      <c r="F172" s="93"/>
      <c r="G172" s="95">
        <v>40</v>
      </c>
      <c r="H172" s="95">
        <f>G172*J182</f>
        <v>1177.6000000000001</v>
      </c>
      <c r="I172" s="95"/>
      <c r="J172" s="95">
        <v>40</v>
      </c>
      <c r="K172" s="95">
        <f>J172*J182</f>
        <v>1177.6000000000001</v>
      </c>
      <c r="L172" s="95"/>
      <c r="M172" s="95">
        <v>40</v>
      </c>
      <c r="N172" s="95">
        <f>M172*J182</f>
        <v>1177.6000000000001</v>
      </c>
      <c r="O172" s="95"/>
      <c r="P172" s="95">
        <v>40</v>
      </c>
      <c r="Q172" s="95">
        <f>P172*J182</f>
        <v>1177.6000000000001</v>
      </c>
      <c r="R172" s="95">
        <f t="shared" si="21"/>
        <v>160</v>
      </c>
      <c r="S172" s="95">
        <f t="shared" si="21"/>
        <v>4710.400000000001</v>
      </c>
      <c r="T172" s="78"/>
      <c r="U172" s="8"/>
      <c r="V172" s="8"/>
    </row>
    <row r="173" spans="1:22" s="9" customFormat="1" ht="30.75" customHeight="1" hidden="1">
      <c r="A173" s="90"/>
      <c r="B173" s="519" t="s">
        <v>50</v>
      </c>
      <c r="C173" s="520"/>
      <c r="D173" s="521"/>
      <c r="E173" s="306"/>
      <c r="F173" s="93"/>
      <c r="G173" s="95">
        <v>27.6</v>
      </c>
      <c r="H173" s="97">
        <f>G173*J182</f>
        <v>812.5440000000001</v>
      </c>
      <c r="I173" s="95"/>
      <c r="J173" s="95">
        <v>27.6</v>
      </c>
      <c r="K173" s="95">
        <f>J173*J182</f>
        <v>812.5440000000001</v>
      </c>
      <c r="L173" s="95"/>
      <c r="M173" s="95">
        <v>27.6</v>
      </c>
      <c r="N173" s="95">
        <f>M173*J182</f>
        <v>812.5440000000001</v>
      </c>
      <c r="O173" s="95"/>
      <c r="P173" s="95">
        <v>27.6</v>
      </c>
      <c r="Q173" s="95">
        <f>P173*J182</f>
        <v>812.5440000000001</v>
      </c>
      <c r="R173" s="95">
        <f t="shared" si="21"/>
        <v>110.4</v>
      </c>
      <c r="S173" s="95">
        <f t="shared" si="21"/>
        <v>3250.1760000000004</v>
      </c>
      <c r="T173" s="78"/>
      <c r="U173" s="8"/>
      <c r="V173" s="8"/>
    </row>
    <row r="174" spans="1:22" s="9" customFormat="1" ht="30.75" customHeight="1" hidden="1">
      <c r="A174" s="90"/>
      <c r="B174" s="522" t="s">
        <v>40</v>
      </c>
      <c r="C174" s="522"/>
      <c r="D174" s="522"/>
      <c r="E174" s="307"/>
      <c r="F174" s="93"/>
      <c r="G174" s="95">
        <v>40</v>
      </c>
      <c r="H174" s="95">
        <f>G174*J182</f>
        <v>1177.6000000000001</v>
      </c>
      <c r="I174" s="95"/>
      <c r="J174" s="95">
        <v>39</v>
      </c>
      <c r="K174" s="95">
        <f>J174*J182</f>
        <v>1148.16</v>
      </c>
      <c r="L174" s="95"/>
      <c r="M174" s="95">
        <v>29.5</v>
      </c>
      <c r="N174" s="95">
        <f>M174*J182</f>
        <v>868.48</v>
      </c>
      <c r="O174" s="95"/>
      <c r="P174" s="95">
        <v>37</v>
      </c>
      <c r="Q174" s="95">
        <f>P174*J182</f>
        <v>1089.28</v>
      </c>
      <c r="R174" s="95">
        <f t="shared" si="21"/>
        <v>145.5</v>
      </c>
      <c r="S174" s="95">
        <f t="shared" si="21"/>
        <v>4283.52</v>
      </c>
      <c r="T174" s="78"/>
      <c r="U174" s="8"/>
      <c r="V174" s="8"/>
    </row>
    <row r="175" spans="1:22" s="9" customFormat="1" ht="30.75" customHeight="1" hidden="1">
      <c r="A175" s="90"/>
      <c r="B175" s="522" t="s">
        <v>51</v>
      </c>
      <c r="C175" s="522"/>
      <c r="D175" s="522"/>
      <c r="E175" s="307"/>
      <c r="F175" s="93"/>
      <c r="G175" s="95">
        <v>4.6</v>
      </c>
      <c r="H175" s="95">
        <f>G175*J183</f>
        <v>167.94599999999997</v>
      </c>
      <c r="I175" s="95"/>
      <c r="J175" s="95">
        <v>1.5</v>
      </c>
      <c r="K175" s="95">
        <f>J175*J183</f>
        <v>54.765</v>
      </c>
      <c r="L175" s="95"/>
      <c r="M175" s="95">
        <v>1.5</v>
      </c>
      <c r="N175" s="95">
        <f>M175*J183</f>
        <v>54.765</v>
      </c>
      <c r="O175" s="95"/>
      <c r="P175" s="95">
        <v>4.1</v>
      </c>
      <c r="Q175" s="95">
        <f>P175*J183</f>
        <v>149.69099999999997</v>
      </c>
      <c r="R175" s="95">
        <f t="shared" si="21"/>
        <v>11.7</v>
      </c>
      <c r="S175" s="95">
        <f t="shared" si="21"/>
        <v>427.1669999999999</v>
      </c>
      <c r="T175" s="78"/>
      <c r="U175" s="8"/>
      <c r="V175" s="8"/>
    </row>
    <row r="176" spans="1:22" s="9" customFormat="1" ht="30.75" customHeight="1" hidden="1">
      <c r="A176" s="90"/>
      <c r="B176" s="522" t="s">
        <v>52</v>
      </c>
      <c r="C176" s="522"/>
      <c r="D176" s="522"/>
      <c r="E176" s="307"/>
      <c r="F176" s="93"/>
      <c r="G176" s="95">
        <v>8</v>
      </c>
      <c r="H176" s="95">
        <f>G176*J183</f>
        <v>292.08</v>
      </c>
      <c r="I176" s="95"/>
      <c r="J176" s="95">
        <v>8</v>
      </c>
      <c r="K176" s="95">
        <f>J176*J183</f>
        <v>292.08</v>
      </c>
      <c r="L176" s="95"/>
      <c r="M176" s="95">
        <v>8</v>
      </c>
      <c r="N176" s="95">
        <f>M176*J183</f>
        <v>292.08</v>
      </c>
      <c r="O176" s="95"/>
      <c r="P176" s="95">
        <v>8</v>
      </c>
      <c r="Q176" s="95">
        <f>P176*J183</f>
        <v>292.08</v>
      </c>
      <c r="R176" s="95">
        <f t="shared" si="21"/>
        <v>32</v>
      </c>
      <c r="S176" s="95">
        <f t="shared" si="21"/>
        <v>1168.32</v>
      </c>
      <c r="T176" s="78"/>
      <c r="U176" s="8"/>
      <c r="V176" s="8"/>
    </row>
    <row r="177" spans="1:22" s="9" customFormat="1" ht="30.75" customHeight="1" hidden="1">
      <c r="A177" s="90">
        <v>6</v>
      </c>
      <c r="B177" s="516" t="s">
        <v>53</v>
      </c>
      <c r="C177" s="517"/>
      <c r="D177" s="518"/>
      <c r="E177" s="305"/>
      <c r="F177" s="93"/>
      <c r="G177" s="92">
        <f>G178+G179</f>
        <v>428.14000000000004</v>
      </c>
      <c r="H177" s="92">
        <f>H178+H179</f>
        <v>12604.4416</v>
      </c>
      <c r="I177" s="92"/>
      <c r="J177" s="92">
        <f>J178+J179</f>
        <v>444.5</v>
      </c>
      <c r="K177" s="92">
        <f>K178+K179</f>
        <v>13086.08</v>
      </c>
      <c r="L177" s="92"/>
      <c r="M177" s="92">
        <f>M178+M179</f>
        <v>216.12</v>
      </c>
      <c r="N177" s="92">
        <f>N178+N179</f>
        <v>6362.5728</v>
      </c>
      <c r="O177" s="92"/>
      <c r="P177" s="92">
        <f>P178+P179</f>
        <v>423.71000000000004</v>
      </c>
      <c r="Q177" s="92">
        <f>Q178+Q179</f>
        <v>12474.022400000002</v>
      </c>
      <c r="R177" s="92">
        <f>R178+R179</f>
        <v>1512.47</v>
      </c>
      <c r="S177" s="92">
        <f>S178+S179</f>
        <v>44527.1168</v>
      </c>
      <c r="T177" s="78"/>
      <c r="U177" s="8"/>
      <c r="V177" s="8"/>
    </row>
    <row r="178" spans="1:22" s="9" customFormat="1" ht="30.75" customHeight="1" hidden="1">
      <c r="A178" s="93"/>
      <c r="B178" s="519" t="s">
        <v>54</v>
      </c>
      <c r="C178" s="520"/>
      <c r="D178" s="521"/>
      <c r="E178" s="306"/>
      <c r="F178" s="93"/>
      <c r="G178" s="95">
        <v>27.6</v>
      </c>
      <c r="H178" s="95">
        <f>G178*J182</f>
        <v>812.5440000000001</v>
      </c>
      <c r="I178" s="95"/>
      <c r="J178" s="95">
        <v>44.5</v>
      </c>
      <c r="K178" s="95">
        <f>J178*J182</f>
        <v>1310.0800000000002</v>
      </c>
      <c r="L178" s="95"/>
      <c r="M178" s="95">
        <v>74.6</v>
      </c>
      <c r="N178" s="95">
        <f>M178*J182</f>
        <v>2196.2239999999997</v>
      </c>
      <c r="O178" s="95"/>
      <c r="P178" s="95">
        <v>23.1</v>
      </c>
      <c r="Q178" s="95">
        <f>P178*J182</f>
        <v>680.0640000000001</v>
      </c>
      <c r="R178" s="95">
        <f>G178+J178+M178+P178</f>
        <v>169.79999999999998</v>
      </c>
      <c r="S178" s="95">
        <f>H178+K178+N178+Q178</f>
        <v>4998.912</v>
      </c>
      <c r="T178" s="78"/>
      <c r="U178" s="8"/>
      <c r="V178" s="8"/>
    </row>
    <row r="179" spans="1:22" s="9" customFormat="1" ht="30.75" customHeight="1" hidden="1">
      <c r="A179" s="93"/>
      <c r="B179" s="519" t="s">
        <v>55</v>
      </c>
      <c r="C179" s="520"/>
      <c r="D179" s="521"/>
      <c r="E179" s="306"/>
      <c r="F179" s="93"/>
      <c r="G179" s="95">
        <v>400.54</v>
      </c>
      <c r="H179" s="95">
        <f>G179*J182</f>
        <v>11791.8976</v>
      </c>
      <c r="I179" s="95"/>
      <c r="J179" s="95">
        <v>400</v>
      </c>
      <c r="K179" s="95">
        <f>J179*J182</f>
        <v>11776</v>
      </c>
      <c r="L179" s="95"/>
      <c r="M179" s="95">
        <v>141.52</v>
      </c>
      <c r="N179" s="95">
        <f>M179*J182</f>
        <v>4166.348800000001</v>
      </c>
      <c r="O179" s="95"/>
      <c r="P179" s="95">
        <v>400.61</v>
      </c>
      <c r="Q179" s="95">
        <f>P179*J182</f>
        <v>11793.958400000001</v>
      </c>
      <c r="R179" s="95">
        <f>G179+J179+M179+P179</f>
        <v>1342.67</v>
      </c>
      <c r="S179" s="95">
        <f>H179+K179+N179+Q179</f>
        <v>39528.2048</v>
      </c>
      <c r="T179" s="78"/>
      <c r="U179" s="8"/>
      <c r="V179" s="8"/>
    </row>
    <row r="180" spans="1:20" s="9" customFormat="1" ht="35.25" hidden="1">
      <c r="A180" s="98"/>
      <c r="B180" s="523" t="s">
        <v>19</v>
      </c>
      <c r="C180" s="524"/>
      <c r="D180" s="525"/>
      <c r="E180" s="308"/>
      <c r="F180" s="90" t="e">
        <f>F159+#REF!+#REF!+F161+F162+F163+#REF!+F164+F165+F166+F167+F168+#REF!</f>
        <v>#REF!</v>
      </c>
      <c r="G180" s="92">
        <f>G159+G160+G167+G168+G170+G177</f>
        <v>4846.45</v>
      </c>
      <c r="H180" s="92">
        <f>H159+H160+H167+H168+H170+H177</f>
        <v>153847.25999999998</v>
      </c>
      <c r="I180" s="92" t="e">
        <f>I159+I161+I162+I163+#REF!+I164+I165+I166+I167+I168</f>
        <v>#REF!</v>
      </c>
      <c r="J180" s="92">
        <f>J159+J160+J167+J168+J170+J177</f>
        <v>4540.66</v>
      </c>
      <c r="K180" s="92">
        <f>K159+K160+K167+K168+K170+K177</f>
        <v>145395.55539999998</v>
      </c>
      <c r="L180" s="92" t="e">
        <f>L159+L161+L162+L163+#REF!+L164+L165+L166+L167+L168</f>
        <v>#REF!</v>
      </c>
      <c r="M180" s="92">
        <f>M159+M160+M167+M168+M170+M177</f>
        <v>4474.3099999999995</v>
      </c>
      <c r="N180" s="92">
        <f>N159+N160+N167+N168+N170+N177</f>
        <v>143180.62140000003</v>
      </c>
      <c r="O180" s="92" t="e">
        <f>O159+O161+O162+O163+#REF!+O164+O165+O166+O167+O168</f>
        <v>#REF!</v>
      </c>
      <c r="P180" s="92">
        <f>P159+P160+P167+P168+P170+P177</f>
        <v>4729.720000000001</v>
      </c>
      <c r="Q180" s="92">
        <f>Q159+Q160+Q167+Q168+Q170+Q177</f>
        <v>151036.4238</v>
      </c>
      <c r="R180" s="92">
        <f>R159+R160+R167+R168+R170+R177</f>
        <v>18591.140000000003</v>
      </c>
      <c r="S180" s="92">
        <f>S159+S160+S167+S168+S170+S177</f>
        <v>593459.8605999999</v>
      </c>
      <c r="T180" s="78"/>
    </row>
    <row r="181" spans="1:20" s="9" customFormat="1" ht="35.25" hidden="1">
      <c r="A181" s="98"/>
      <c r="B181" s="526" t="s">
        <v>17</v>
      </c>
      <c r="C181" s="526"/>
      <c r="D181" s="526"/>
      <c r="E181" s="309"/>
      <c r="F181" s="508" t="s">
        <v>60</v>
      </c>
      <c r="G181" s="508"/>
      <c r="H181" s="508"/>
      <c r="I181" s="508"/>
      <c r="J181" s="508"/>
      <c r="K181" s="508"/>
      <c r="L181" s="508"/>
      <c r="M181" s="508"/>
      <c r="N181" s="508"/>
      <c r="O181" s="508"/>
      <c r="P181" s="508"/>
      <c r="Q181" s="508"/>
      <c r="R181" s="508"/>
      <c r="S181" s="508"/>
      <c r="T181" s="78"/>
    </row>
    <row r="182" spans="1:20" s="9" customFormat="1" ht="25.5" customHeight="1" hidden="1">
      <c r="A182" s="79"/>
      <c r="B182" s="79"/>
      <c r="C182" s="79"/>
      <c r="D182" s="79"/>
      <c r="E182" s="79"/>
      <c r="F182" s="79"/>
      <c r="G182" s="79"/>
      <c r="H182" s="80" t="s">
        <v>12</v>
      </c>
      <c r="I182" s="80"/>
      <c r="J182" s="80">
        <v>29.44</v>
      </c>
      <c r="K182" s="80"/>
      <c r="L182" s="79"/>
      <c r="M182" s="79"/>
      <c r="N182" s="79"/>
      <c r="O182" s="79"/>
      <c r="P182" s="79"/>
      <c r="Q182" s="79"/>
      <c r="R182" s="79"/>
      <c r="S182" s="79"/>
      <c r="T182" s="78"/>
    </row>
    <row r="183" spans="1:20" s="9" customFormat="1" ht="33" customHeight="1" hidden="1">
      <c r="A183" s="79"/>
      <c r="B183" s="79"/>
      <c r="C183" s="79"/>
      <c r="D183" s="79"/>
      <c r="E183" s="79"/>
      <c r="F183" s="79"/>
      <c r="G183" s="79"/>
      <c r="H183" s="80" t="s">
        <v>13</v>
      </c>
      <c r="I183" s="80"/>
      <c r="J183" s="80">
        <v>36.51</v>
      </c>
      <c r="K183" s="80"/>
      <c r="L183" s="79"/>
      <c r="M183" s="79"/>
      <c r="N183" s="79"/>
      <c r="O183" s="79"/>
      <c r="P183" s="79"/>
      <c r="Q183" s="85"/>
      <c r="R183" s="85"/>
      <c r="S183" s="79"/>
      <c r="T183" s="78"/>
    </row>
    <row r="184" spans="1:20" s="9" customFormat="1" ht="34.5" customHeight="1" hidden="1">
      <c r="A184" s="507" t="s">
        <v>63</v>
      </c>
      <c r="B184" s="507"/>
      <c r="C184" s="507"/>
      <c r="D184" s="507"/>
      <c r="E184" s="507"/>
      <c r="F184" s="507"/>
      <c r="G184" s="507"/>
      <c r="H184" s="507"/>
      <c r="I184" s="507"/>
      <c r="J184" s="507"/>
      <c r="K184" s="507"/>
      <c r="L184" s="507"/>
      <c r="M184" s="507"/>
      <c r="N184" s="507"/>
      <c r="O184" s="507"/>
      <c r="P184" s="507"/>
      <c r="Q184" s="507"/>
      <c r="R184" s="507"/>
      <c r="S184" s="507"/>
      <c r="T184" s="78"/>
    </row>
    <row r="185" spans="1:20" s="9" customFormat="1" ht="35.25" hidden="1">
      <c r="A185" s="508" t="s">
        <v>15</v>
      </c>
      <c r="B185" s="509" t="s">
        <v>0</v>
      </c>
      <c r="C185" s="510"/>
      <c r="D185" s="511"/>
      <c r="E185" s="302"/>
      <c r="F185" s="515" t="s">
        <v>1</v>
      </c>
      <c r="G185" s="515"/>
      <c r="H185" s="515"/>
      <c r="I185" s="515" t="s">
        <v>3</v>
      </c>
      <c r="J185" s="515"/>
      <c r="K185" s="515"/>
      <c r="L185" s="515" t="s">
        <v>4</v>
      </c>
      <c r="M185" s="515"/>
      <c r="N185" s="515"/>
      <c r="O185" s="515" t="s">
        <v>6</v>
      </c>
      <c r="P185" s="515"/>
      <c r="Q185" s="515"/>
      <c r="R185" s="515" t="s">
        <v>7</v>
      </c>
      <c r="S185" s="515"/>
      <c r="T185" s="78"/>
    </row>
    <row r="186" spans="1:20" s="9" customFormat="1" ht="35.25" hidden="1">
      <c r="A186" s="508"/>
      <c r="B186" s="512"/>
      <c r="C186" s="513"/>
      <c r="D186" s="514"/>
      <c r="E186" s="303"/>
      <c r="F186" s="304" t="s">
        <v>10</v>
      </c>
      <c r="G186" s="304" t="s">
        <v>10</v>
      </c>
      <c r="H186" s="304" t="s">
        <v>5</v>
      </c>
      <c r="I186" s="304" t="s">
        <v>10</v>
      </c>
      <c r="J186" s="304" t="s">
        <v>10</v>
      </c>
      <c r="K186" s="304" t="s">
        <v>5</v>
      </c>
      <c r="L186" s="304" t="s">
        <v>10</v>
      </c>
      <c r="M186" s="304" t="s">
        <v>10</v>
      </c>
      <c r="N186" s="304" t="s">
        <v>5</v>
      </c>
      <c r="O186" s="304" t="s">
        <v>10</v>
      </c>
      <c r="P186" s="304" t="s">
        <v>10</v>
      </c>
      <c r="Q186" s="304" t="s">
        <v>5</v>
      </c>
      <c r="R186" s="304" t="s">
        <v>10</v>
      </c>
      <c r="S186" s="304" t="s">
        <v>5</v>
      </c>
      <c r="T186" s="78"/>
    </row>
    <row r="187" spans="1:23" s="9" customFormat="1" ht="25.5" customHeight="1" hidden="1">
      <c r="A187" s="90">
        <v>1</v>
      </c>
      <c r="B187" s="516" t="s">
        <v>33</v>
      </c>
      <c r="C187" s="517"/>
      <c r="D187" s="518"/>
      <c r="E187" s="305"/>
      <c r="F187" s="93">
        <v>17.5</v>
      </c>
      <c r="G187" s="92">
        <v>12.3</v>
      </c>
      <c r="H187" s="92">
        <f>G187*J210</f>
        <v>457.068</v>
      </c>
      <c r="I187" s="92">
        <v>17.5</v>
      </c>
      <c r="J187" s="92">
        <v>8.3</v>
      </c>
      <c r="K187" s="92">
        <f>J187*J210</f>
        <v>308.428</v>
      </c>
      <c r="L187" s="92">
        <v>17.5</v>
      </c>
      <c r="M187" s="92">
        <v>5.4</v>
      </c>
      <c r="N187" s="92">
        <f>M187*K210</f>
        <v>207.9</v>
      </c>
      <c r="O187" s="92">
        <v>17.5</v>
      </c>
      <c r="P187" s="92">
        <v>11.3</v>
      </c>
      <c r="Q187" s="92">
        <f>P187*K210</f>
        <v>435.05</v>
      </c>
      <c r="R187" s="92">
        <f>G187+J187+M187+P187</f>
        <v>37.3</v>
      </c>
      <c r="S187" s="92">
        <f>H187+K187+N187+Q187</f>
        <v>1408.446</v>
      </c>
      <c r="T187" s="78" t="s">
        <v>21</v>
      </c>
      <c r="U187" s="8">
        <f>41.08*P187</f>
        <v>464.204</v>
      </c>
      <c r="V187" s="8">
        <f>H187+K187+N187+Q187</f>
        <v>1408.446</v>
      </c>
      <c r="W187" s="9">
        <f aca="true" t="shared" si="22" ref="W187:W196">G187+J187+M187+P187</f>
        <v>37.3</v>
      </c>
    </row>
    <row r="188" spans="1:22" s="9" customFormat="1" ht="25.5" customHeight="1" hidden="1">
      <c r="A188" s="90">
        <v>2</v>
      </c>
      <c r="B188" s="516" t="s">
        <v>41</v>
      </c>
      <c r="C188" s="517"/>
      <c r="D188" s="518"/>
      <c r="E188" s="305"/>
      <c r="F188" s="93"/>
      <c r="G188" s="92">
        <f>G189+G190+G191+G192+G193+G194</f>
        <v>5188.679999999999</v>
      </c>
      <c r="H188" s="92">
        <f>H189+H190+H192+H193+H194+H191</f>
        <v>136057.8288</v>
      </c>
      <c r="I188" s="92"/>
      <c r="J188" s="92">
        <f>J189+J190+J191+J192+J193+J194</f>
        <v>4597.45</v>
      </c>
      <c r="K188" s="92">
        <f>K189+K190+K191+K192+K193+K194</f>
        <v>119534.57199999999</v>
      </c>
      <c r="L188" s="92"/>
      <c r="M188" s="92">
        <f>M189+M190+M191+M192+M193+M194</f>
        <v>4948.61</v>
      </c>
      <c r="N188" s="92">
        <f>N189+N190+N191+N192+N193+N194</f>
        <v>134143.28500000003</v>
      </c>
      <c r="O188" s="92"/>
      <c r="P188" s="92">
        <f>P189+P190+P191+P192+P193+P194</f>
        <v>4697.63</v>
      </c>
      <c r="Q188" s="92">
        <f>Q189+Q190+Q191+Q192+Q193+Q194</f>
        <v>125820.235</v>
      </c>
      <c r="R188" s="92">
        <f>R189+R190+R192+R193+R194+R191</f>
        <v>19432.370000000003</v>
      </c>
      <c r="S188" s="92">
        <f>S189+S190+S191+S192+S193+S194</f>
        <v>515555.92079999996</v>
      </c>
      <c r="T188" s="78"/>
      <c r="U188" s="8"/>
      <c r="V188" s="8"/>
    </row>
    <row r="189" spans="1:23" s="9" customFormat="1" ht="32.25" customHeight="1" hidden="1">
      <c r="A189" s="93"/>
      <c r="B189" s="519" t="s">
        <v>34</v>
      </c>
      <c r="C189" s="520"/>
      <c r="D189" s="521"/>
      <c r="E189" s="306"/>
      <c r="F189" s="93">
        <v>2715</v>
      </c>
      <c r="G189" s="95">
        <v>748.28</v>
      </c>
      <c r="H189" s="95">
        <f>G189*J210</f>
        <v>27806.084799999997</v>
      </c>
      <c r="I189" s="95">
        <v>2715</v>
      </c>
      <c r="J189" s="95">
        <v>409.15</v>
      </c>
      <c r="K189" s="95">
        <f>J189*J210</f>
        <v>15204.013999999997</v>
      </c>
      <c r="L189" s="95">
        <v>2715</v>
      </c>
      <c r="M189" s="95">
        <v>662.91</v>
      </c>
      <c r="N189" s="95">
        <f>M189*K210</f>
        <v>25522.035</v>
      </c>
      <c r="O189" s="95">
        <v>2715</v>
      </c>
      <c r="P189" s="95">
        <v>464.93</v>
      </c>
      <c r="Q189" s="95">
        <f>P189*K210</f>
        <v>17899.805</v>
      </c>
      <c r="R189" s="95">
        <f aca="true" t="shared" si="23" ref="R189:S195">G189+J189+M189+P189</f>
        <v>2285.2699999999995</v>
      </c>
      <c r="S189" s="95">
        <f t="shared" si="23"/>
        <v>86431.9388</v>
      </c>
      <c r="T189" s="78" t="s">
        <v>21</v>
      </c>
      <c r="U189" s="8">
        <f aca="true" t="shared" si="24" ref="U189:U196">41.08*P189</f>
        <v>19099.324399999998</v>
      </c>
      <c r="V189" s="8">
        <f aca="true" t="shared" si="25" ref="V189:V196">H189+K189+N189+Q189</f>
        <v>86431.9388</v>
      </c>
      <c r="W189" s="9">
        <f t="shared" si="22"/>
        <v>2285.2699999999995</v>
      </c>
    </row>
    <row r="190" spans="1:23" s="9" customFormat="1" ht="33.75" customHeight="1" hidden="1">
      <c r="A190" s="93"/>
      <c r="B190" s="519" t="s">
        <v>35</v>
      </c>
      <c r="C190" s="520"/>
      <c r="D190" s="521"/>
      <c r="E190" s="306"/>
      <c r="F190" s="93">
        <v>816</v>
      </c>
      <c r="G190" s="95">
        <v>660</v>
      </c>
      <c r="H190" s="95">
        <f>G190*J210</f>
        <v>24525.6</v>
      </c>
      <c r="I190" s="95">
        <v>816</v>
      </c>
      <c r="J190" s="95">
        <v>660</v>
      </c>
      <c r="K190" s="95">
        <f>J190*J210</f>
        <v>24525.6</v>
      </c>
      <c r="L190" s="95">
        <v>816</v>
      </c>
      <c r="M190" s="95">
        <v>660</v>
      </c>
      <c r="N190" s="95">
        <f>M190*K210</f>
        <v>25410</v>
      </c>
      <c r="O190" s="95">
        <v>816</v>
      </c>
      <c r="P190" s="95">
        <v>660</v>
      </c>
      <c r="Q190" s="95">
        <f>P190*K210</f>
        <v>25410</v>
      </c>
      <c r="R190" s="95">
        <f t="shared" si="23"/>
        <v>2640</v>
      </c>
      <c r="S190" s="95">
        <f t="shared" si="23"/>
        <v>99871.2</v>
      </c>
      <c r="T190" s="78" t="s">
        <v>21</v>
      </c>
      <c r="U190" s="8">
        <f t="shared" si="24"/>
        <v>27112.8</v>
      </c>
      <c r="V190" s="8">
        <f t="shared" si="25"/>
        <v>99871.2</v>
      </c>
      <c r="W190" s="9">
        <f t="shared" si="22"/>
        <v>2640</v>
      </c>
    </row>
    <row r="191" spans="1:23" s="9" customFormat="1" ht="34.5" customHeight="1" hidden="1">
      <c r="A191" s="93"/>
      <c r="B191" s="519" t="s">
        <v>36</v>
      </c>
      <c r="C191" s="520"/>
      <c r="D191" s="521"/>
      <c r="E191" s="306"/>
      <c r="F191" s="93">
        <v>910.2</v>
      </c>
      <c r="G191" s="95">
        <v>774</v>
      </c>
      <c r="H191" s="95">
        <f>G191*J211</f>
        <v>8196.66</v>
      </c>
      <c r="I191" s="95">
        <v>1072.5</v>
      </c>
      <c r="J191" s="95">
        <v>912</v>
      </c>
      <c r="K191" s="95">
        <f>J191*J211</f>
        <v>9658.08</v>
      </c>
      <c r="L191" s="95">
        <v>905.1</v>
      </c>
      <c r="M191" s="95">
        <v>769</v>
      </c>
      <c r="N191" s="95">
        <f>M191*K211</f>
        <v>8143.71</v>
      </c>
      <c r="O191" s="95">
        <v>1121.6</v>
      </c>
      <c r="P191" s="95">
        <v>940</v>
      </c>
      <c r="Q191" s="95">
        <f>P191*K211</f>
        <v>9954.6</v>
      </c>
      <c r="R191" s="95">
        <f t="shared" si="23"/>
        <v>3395</v>
      </c>
      <c r="S191" s="95">
        <f t="shared" si="23"/>
        <v>35953.049999999996</v>
      </c>
      <c r="T191" s="78" t="s">
        <v>21</v>
      </c>
      <c r="U191" s="8">
        <f>11.81*P191</f>
        <v>11101.4</v>
      </c>
      <c r="V191" s="8">
        <f t="shared" si="25"/>
        <v>35953.049999999996</v>
      </c>
      <c r="W191" s="9">
        <f t="shared" si="22"/>
        <v>3395</v>
      </c>
    </row>
    <row r="192" spans="1:23" s="9" customFormat="1" ht="28.5" customHeight="1" hidden="1">
      <c r="A192" s="93"/>
      <c r="B192" s="522" t="s">
        <v>37</v>
      </c>
      <c r="C192" s="522"/>
      <c r="D192" s="522"/>
      <c r="E192" s="307"/>
      <c r="F192" s="93">
        <v>1845</v>
      </c>
      <c r="G192" s="95">
        <v>1362</v>
      </c>
      <c r="H192" s="95">
        <f>G192*J211</f>
        <v>14423.58</v>
      </c>
      <c r="I192" s="95">
        <v>1803</v>
      </c>
      <c r="J192" s="95">
        <v>1019</v>
      </c>
      <c r="K192" s="95">
        <f>J192*J211</f>
        <v>10791.21</v>
      </c>
      <c r="L192" s="95">
        <v>1803</v>
      </c>
      <c r="M192" s="95">
        <v>1251</v>
      </c>
      <c r="N192" s="95">
        <f>M192*K211</f>
        <v>13248.09</v>
      </c>
      <c r="O192" s="95">
        <v>1813.3</v>
      </c>
      <c r="P192" s="95">
        <v>1032</v>
      </c>
      <c r="Q192" s="95">
        <f>P192*K211</f>
        <v>10928.88</v>
      </c>
      <c r="R192" s="95">
        <f t="shared" si="23"/>
        <v>4664</v>
      </c>
      <c r="S192" s="95">
        <f t="shared" si="23"/>
        <v>49391.76</v>
      </c>
      <c r="T192" s="78" t="s">
        <v>21</v>
      </c>
      <c r="U192" s="8">
        <f t="shared" si="24"/>
        <v>42394.56</v>
      </c>
      <c r="V192" s="8">
        <f t="shared" si="25"/>
        <v>49391.76</v>
      </c>
      <c r="W192" s="9">
        <f t="shared" si="22"/>
        <v>4664</v>
      </c>
    </row>
    <row r="193" spans="1:23" s="9" customFormat="1" ht="33" customHeight="1" hidden="1">
      <c r="A193" s="93"/>
      <c r="B193" s="522" t="s">
        <v>38</v>
      </c>
      <c r="C193" s="522"/>
      <c r="D193" s="522"/>
      <c r="E193" s="307"/>
      <c r="F193" s="93">
        <v>74.5</v>
      </c>
      <c r="G193" s="95">
        <v>1568</v>
      </c>
      <c r="H193" s="95">
        <f>G193*J210</f>
        <v>58266.88</v>
      </c>
      <c r="I193" s="95">
        <v>72.8</v>
      </c>
      <c r="J193" s="95">
        <v>1533</v>
      </c>
      <c r="K193" s="95">
        <f>J193*J210</f>
        <v>56966.27999999999</v>
      </c>
      <c r="L193" s="95">
        <v>72.9</v>
      </c>
      <c r="M193" s="95">
        <v>1533</v>
      </c>
      <c r="N193" s="95">
        <f>M193*K210</f>
        <v>59020.5</v>
      </c>
      <c r="O193" s="95">
        <v>72.9</v>
      </c>
      <c r="P193" s="95">
        <v>1541</v>
      </c>
      <c r="Q193" s="95">
        <f>P193*K210</f>
        <v>59328.5</v>
      </c>
      <c r="R193" s="95">
        <f t="shared" si="23"/>
        <v>6175</v>
      </c>
      <c r="S193" s="95">
        <f t="shared" si="23"/>
        <v>233582.15999999997</v>
      </c>
      <c r="T193" s="78" t="s">
        <v>21</v>
      </c>
      <c r="U193" s="8">
        <f t="shared" si="24"/>
        <v>63304.28</v>
      </c>
      <c r="V193" s="8">
        <f t="shared" si="25"/>
        <v>233582.15999999997</v>
      </c>
      <c r="W193" s="9">
        <f t="shared" si="22"/>
        <v>6175</v>
      </c>
    </row>
    <row r="194" spans="1:23" s="9" customFormat="1" ht="44.25" customHeight="1" hidden="1">
      <c r="A194" s="93"/>
      <c r="B194" s="522" t="s">
        <v>39</v>
      </c>
      <c r="C194" s="522"/>
      <c r="D194" s="522"/>
      <c r="E194" s="307"/>
      <c r="F194" s="93">
        <v>88.6</v>
      </c>
      <c r="G194" s="95">
        <v>76.4</v>
      </c>
      <c r="H194" s="95">
        <f>G194*J210</f>
        <v>2839.024</v>
      </c>
      <c r="I194" s="95">
        <v>88.5</v>
      </c>
      <c r="J194" s="95">
        <v>64.3</v>
      </c>
      <c r="K194" s="95">
        <f>J194*J210</f>
        <v>2389.3879999999995</v>
      </c>
      <c r="L194" s="95">
        <v>88.5</v>
      </c>
      <c r="M194" s="95">
        <v>72.7</v>
      </c>
      <c r="N194" s="95">
        <f>M194*K210</f>
        <v>2798.9500000000003</v>
      </c>
      <c r="O194" s="95">
        <v>88.5</v>
      </c>
      <c r="P194" s="95">
        <v>59.7</v>
      </c>
      <c r="Q194" s="95">
        <f>P194*K210</f>
        <v>2298.4500000000003</v>
      </c>
      <c r="R194" s="95">
        <f>G194+J194+M194+P194</f>
        <v>273.09999999999997</v>
      </c>
      <c r="S194" s="95">
        <f t="shared" si="23"/>
        <v>10325.812</v>
      </c>
      <c r="T194" s="78" t="s">
        <v>21</v>
      </c>
      <c r="U194" s="8">
        <f t="shared" si="24"/>
        <v>2452.476</v>
      </c>
      <c r="V194" s="8">
        <f t="shared" si="25"/>
        <v>10325.812</v>
      </c>
      <c r="W194" s="9">
        <f t="shared" si="22"/>
        <v>273.09999999999997</v>
      </c>
    </row>
    <row r="195" spans="1:23" s="9" customFormat="1" ht="51.75" customHeight="1" hidden="1">
      <c r="A195" s="90">
        <v>3</v>
      </c>
      <c r="B195" s="516" t="s">
        <v>42</v>
      </c>
      <c r="C195" s="517"/>
      <c r="D195" s="518"/>
      <c r="E195" s="305"/>
      <c r="F195" s="93">
        <v>118.05</v>
      </c>
      <c r="G195" s="92">
        <v>263</v>
      </c>
      <c r="H195" s="92">
        <f>G195*J210</f>
        <v>9773.08</v>
      </c>
      <c r="I195" s="92">
        <v>118.05</v>
      </c>
      <c r="J195" s="92">
        <v>252</v>
      </c>
      <c r="K195" s="92">
        <f>J195*J210</f>
        <v>9364.32</v>
      </c>
      <c r="L195" s="92">
        <v>118.05</v>
      </c>
      <c r="M195" s="92">
        <v>248</v>
      </c>
      <c r="N195" s="92">
        <f>M195*K210</f>
        <v>9548</v>
      </c>
      <c r="O195" s="92">
        <v>118.05</v>
      </c>
      <c r="P195" s="92">
        <v>268</v>
      </c>
      <c r="Q195" s="92">
        <f>P195*K210</f>
        <v>10318</v>
      </c>
      <c r="R195" s="92">
        <f t="shared" si="23"/>
        <v>1031</v>
      </c>
      <c r="S195" s="92">
        <f t="shared" si="23"/>
        <v>39003.4</v>
      </c>
      <c r="T195" s="78" t="s">
        <v>21</v>
      </c>
      <c r="U195" s="8">
        <f t="shared" si="24"/>
        <v>11009.439999999999</v>
      </c>
      <c r="V195" s="8">
        <f t="shared" si="25"/>
        <v>39003.4</v>
      </c>
      <c r="W195" s="9">
        <f t="shared" si="22"/>
        <v>1031</v>
      </c>
    </row>
    <row r="196" spans="1:23" s="9" customFormat="1" ht="33.75" customHeight="1" hidden="1">
      <c r="A196" s="90">
        <v>4</v>
      </c>
      <c r="B196" s="516" t="s">
        <v>43</v>
      </c>
      <c r="C196" s="517"/>
      <c r="D196" s="518"/>
      <c r="E196" s="305"/>
      <c r="F196" s="93">
        <v>180</v>
      </c>
      <c r="G196" s="92">
        <f>G197</f>
        <v>23.4</v>
      </c>
      <c r="H196" s="92">
        <f>H197</f>
        <v>869.5439999999999</v>
      </c>
      <c r="I196" s="92"/>
      <c r="J196" s="92">
        <f>J197</f>
        <v>23.4</v>
      </c>
      <c r="K196" s="92">
        <f>K197</f>
        <v>869.5439999999999</v>
      </c>
      <c r="L196" s="92"/>
      <c r="M196" s="92">
        <f>M197</f>
        <v>23.4</v>
      </c>
      <c r="N196" s="92">
        <f>N197</f>
        <v>900.9</v>
      </c>
      <c r="O196" s="92"/>
      <c r="P196" s="92">
        <f>P197</f>
        <v>23.1</v>
      </c>
      <c r="Q196" s="92">
        <f>Q197</f>
        <v>889.35</v>
      </c>
      <c r="R196" s="92">
        <f>R197</f>
        <v>93.29999999999998</v>
      </c>
      <c r="S196" s="92">
        <f>S197</f>
        <v>3529.3379999999997</v>
      </c>
      <c r="T196" s="78" t="s">
        <v>21</v>
      </c>
      <c r="U196" s="8">
        <f t="shared" si="24"/>
        <v>948.948</v>
      </c>
      <c r="V196" s="8">
        <f t="shared" si="25"/>
        <v>3529.3379999999997</v>
      </c>
      <c r="W196" s="9">
        <f t="shared" si="22"/>
        <v>93.29999999999998</v>
      </c>
    </row>
    <row r="197" spans="1:22" s="9" customFormat="1" ht="27.75" customHeight="1" hidden="1">
      <c r="A197" s="93"/>
      <c r="B197" s="519" t="s">
        <v>44</v>
      </c>
      <c r="C197" s="520"/>
      <c r="D197" s="521"/>
      <c r="E197" s="306"/>
      <c r="F197" s="93"/>
      <c r="G197" s="95">
        <v>23.4</v>
      </c>
      <c r="H197" s="95">
        <f>G197*J210</f>
        <v>869.5439999999999</v>
      </c>
      <c r="I197" s="95"/>
      <c r="J197" s="95">
        <v>23.4</v>
      </c>
      <c r="K197" s="95">
        <f>J197*J210</f>
        <v>869.5439999999999</v>
      </c>
      <c r="L197" s="95"/>
      <c r="M197" s="95">
        <v>23.4</v>
      </c>
      <c r="N197" s="95">
        <f>M197*K210</f>
        <v>900.9</v>
      </c>
      <c r="O197" s="95"/>
      <c r="P197" s="95">
        <v>23.1</v>
      </c>
      <c r="Q197" s="95">
        <f>P197*K210</f>
        <v>889.35</v>
      </c>
      <c r="R197" s="95">
        <f>G197+J197+M197+P197</f>
        <v>93.29999999999998</v>
      </c>
      <c r="S197" s="95">
        <f>H197+K197+N197+Q197</f>
        <v>3529.3379999999997</v>
      </c>
      <c r="T197" s="78"/>
      <c r="U197" s="8"/>
      <c r="V197" s="8"/>
    </row>
    <row r="198" spans="1:22" s="9" customFormat="1" ht="33.75" customHeight="1" hidden="1">
      <c r="A198" s="90">
        <v>5</v>
      </c>
      <c r="B198" s="516" t="s">
        <v>47</v>
      </c>
      <c r="C198" s="517"/>
      <c r="D198" s="518"/>
      <c r="E198" s="305"/>
      <c r="F198" s="93"/>
      <c r="G198" s="92">
        <f>G199+G200+G201+G202+G203+G204</f>
        <v>189.14000000000001</v>
      </c>
      <c r="H198" s="92">
        <f>H199+H200+H201+H202+H203+H204</f>
        <v>6316.366399999999</v>
      </c>
      <c r="I198" s="92"/>
      <c r="J198" s="92">
        <f>J199+J200+J201+J202+J203+J204</f>
        <v>169.2</v>
      </c>
      <c r="K198" s="92">
        <f>K199+K200+K202+K204+K201+K203</f>
        <v>5710.902999999999</v>
      </c>
      <c r="L198" s="92"/>
      <c r="M198" s="92">
        <f>M199+M200+M201+M202+M203+M204</f>
        <v>143.23000000000002</v>
      </c>
      <c r="N198" s="92">
        <f>N199+N200+N201+N202+N203+N204</f>
        <v>4908.708</v>
      </c>
      <c r="O198" s="92"/>
      <c r="P198" s="92">
        <f>P199+P200+P201+P202+P203+P204</f>
        <v>174.28</v>
      </c>
      <c r="Q198" s="92">
        <f>Q199+Q200+Q201+Q202+Q203+Q204</f>
        <v>5942.255</v>
      </c>
      <c r="R198" s="92">
        <f>R199+R200+R201+R202+R203+R204</f>
        <v>675.85</v>
      </c>
      <c r="S198" s="92">
        <f>S199+S200+S201+S202+S203+S204</f>
        <v>22878.2324</v>
      </c>
      <c r="T198" s="78"/>
      <c r="U198" s="8"/>
      <c r="V198" s="8"/>
    </row>
    <row r="199" spans="1:22" s="9" customFormat="1" ht="33.75" customHeight="1" hidden="1">
      <c r="A199" s="90"/>
      <c r="B199" s="519" t="s">
        <v>48</v>
      </c>
      <c r="C199" s="520"/>
      <c r="D199" s="521"/>
      <c r="E199" s="306"/>
      <c r="F199" s="93"/>
      <c r="G199" s="95">
        <v>8.64</v>
      </c>
      <c r="H199" s="95">
        <f>G199*J210</f>
        <v>321.06239999999997</v>
      </c>
      <c r="I199" s="95"/>
      <c r="J199" s="95">
        <v>8</v>
      </c>
      <c r="K199" s="95">
        <f>J199*J210</f>
        <v>297.28</v>
      </c>
      <c r="L199" s="95"/>
      <c r="M199" s="95">
        <v>5.23</v>
      </c>
      <c r="N199" s="95">
        <f>M199*K210</f>
        <v>201.35500000000002</v>
      </c>
      <c r="O199" s="95"/>
      <c r="P199" s="95">
        <v>7.48</v>
      </c>
      <c r="Q199" s="95">
        <f>P199*K210</f>
        <v>287.98</v>
      </c>
      <c r="R199" s="95">
        <f aca="true" t="shared" si="26" ref="R199:S204">G199+J199+M199+P199</f>
        <v>29.35</v>
      </c>
      <c r="S199" s="95">
        <f t="shared" si="26"/>
        <v>1107.6774</v>
      </c>
      <c r="T199" s="78"/>
      <c r="U199" s="8"/>
      <c r="V199" s="8"/>
    </row>
    <row r="200" spans="1:22" s="9" customFormat="1" ht="33.75" customHeight="1" hidden="1">
      <c r="A200" s="90"/>
      <c r="B200" s="519" t="s">
        <v>49</v>
      </c>
      <c r="C200" s="520"/>
      <c r="D200" s="521"/>
      <c r="E200" s="306"/>
      <c r="F200" s="93"/>
      <c r="G200" s="95">
        <v>53.5</v>
      </c>
      <c r="H200" s="95">
        <f>G200*J210</f>
        <v>1988.0599999999997</v>
      </c>
      <c r="I200" s="95"/>
      <c r="J200" s="95">
        <v>52.5</v>
      </c>
      <c r="K200" s="95">
        <f>J200*J210</f>
        <v>1950.8999999999999</v>
      </c>
      <c r="L200" s="95"/>
      <c r="M200" s="95">
        <v>42.5</v>
      </c>
      <c r="N200" s="95">
        <f>M200*K210</f>
        <v>1636.25</v>
      </c>
      <c r="O200" s="95"/>
      <c r="P200" s="95">
        <v>51.5</v>
      </c>
      <c r="Q200" s="95">
        <f>P200*K210</f>
        <v>1982.75</v>
      </c>
      <c r="R200" s="95">
        <f t="shared" si="26"/>
        <v>200</v>
      </c>
      <c r="S200" s="95">
        <f t="shared" si="26"/>
        <v>7557.959999999999</v>
      </c>
      <c r="T200" s="78"/>
      <c r="U200" s="8"/>
      <c r="V200" s="8"/>
    </row>
    <row r="201" spans="1:22" s="9" customFormat="1" ht="33.75" customHeight="1" hidden="1">
      <c r="A201" s="90"/>
      <c r="B201" s="519" t="s">
        <v>50</v>
      </c>
      <c r="C201" s="520"/>
      <c r="D201" s="521"/>
      <c r="E201" s="306"/>
      <c r="F201" s="93"/>
      <c r="G201" s="95">
        <v>40</v>
      </c>
      <c r="H201" s="95">
        <f>G201*J210</f>
        <v>1486.3999999999999</v>
      </c>
      <c r="I201" s="95"/>
      <c r="J201" s="95">
        <v>40</v>
      </c>
      <c r="K201" s="95">
        <f>J201*J210</f>
        <v>1486.3999999999999</v>
      </c>
      <c r="L201" s="95"/>
      <c r="M201" s="95">
        <v>38.9</v>
      </c>
      <c r="N201" s="95">
        <f>M201*K210</f>
        <v>1497.6499999999999</v>
      </c>
      <c r="O201" s="95"/>
      <c r="P201" s="95">
        <v>39.5</v>
      </c>
      <c r="Q201" s="95">
        <f>P201*K210</f>
        <v>1520.75</v>
      </c>
      <c r="R201" s="95">
        <f t="shared" si="26"/>
        <v>158.4</v>
      </c>
      <c r="S201" s="95">
        <f t="shared" si="26"/>
        <v>5991.2</v>
      </c>
      <c r="T201" s="78"/>
      <c r="U201" s="8"/>
      <c r="V201" s="8"/>
    </row>
    <row r="202" spans="1:22" s="9" customFormat="1" ht="33.75" customHeight="1" hidden="1">
      <c r="A202" s="90"/>
      <c r="B202" s="522" t="s">
        <v>40</v>
      </c>
      <c r="C202" s="522"/>
      <c r="D202" s="522"/>
      <c r="E202" s="307"/>
      <c r="F202" s="93"/>
      <c r="G202" s="95">
        <v>60.2</v>
      </c>
      <c r="H202" s="95">
        <f>G202*J210</f>
        <v>2237.0319999999997</v>
      </c>
      <c r="I202" s="95"/>
      <c r="J202" s="95">
        <v>47</v>
      </c>
      <c r="K202" s="95">
        <f>J202*J210</f>
        <v>1746.5199999999998</v>
      </c>
      <c r="L202" s="95"/>
      <c r="M202" s="95">
        <v>34.9</v>
      </c>
      <c r="N202" s="95">
        <f>M202*K210</f>
        <v>1343.6499999999999</v>
      </c>
      <c r="O202" s="95"/>
      <c r="P202" s="95">
        <v>48.3</v>
      </c>
      <c r="Q202" s="95">
        <f>P202*K210</f>
        <v>1859.55</v>
      </c>
      <c r="R202" s="95">
        <f t="shared" si="26"/>
        <v>190.39999999999998</v>
      </c>
      <c r="S202" s="95">
        <f t="shared" si="26"/>
        <v>7186.7519999999995</v>
      </c>
      <c r="T202" s="78"/>
      <c r="U202" s="8"/>
      <c r="V202" s="8"/>
    </row>
    <row r="203" spans="1:22" s="9" customFormat="1" ht="33.75" customHeight="1" hidden="1">
      <c r="A203" s="90"/>
      <c r="B203" s="522" t="s">
        <v>51</v>
      </c>
      <c r="C203" s="522"/>
      <c r="D203" s="522"/>
      <c r="E203" s="307"/>
      <c r="F203" s="93"/>
      <c r="G203" s="95">
        <v>7.3</v>
      </c>
      <c r="H203" s="95">
        <f>G203*J211</f>
        <v>77.307</v>
      </c>
      <c r="I203" s="95"/>
      <c r="J203" s="95">
        <v>2.2</v>
      </c>
      <c r="K203" s="95">
        <f>J203*J211</f>
        <v>23.298000000000002</v>
      </c>
      <c r="L203" s="95"/>
      <c r="M203" s="95">
        <v>2.2</v>
      </c>
      <c r="N203" s="95">
        <f>M203*K211</f>
        <v>23.298000000000002</v>
      </c>
      <c r="O203" s="95"/>
      <c r="P203" s="95">
        <v>8</v>
      </c>
      <c r="Q203" s="95">
        <f>P203*K211</f>
        <v>84.72</v>
      </c>
      <c r="R203" s="95">
        <f t="shared" si="26"/>
        <v>19.7</v>
      </c>
      <c r="S203" s="95">
        <f t="shared" si="26"/>
        <v>208.623</v>
      </c>
      <c r="T203" s="78"/>
      <c r="U203" s="8"/>
      <c r="V203" s="8"/>
    </row>
    <row r="204" spans="1:22" s="9" customFormat="1" ht="33.75" customHeight="1" hidden="1">
      <c r="A204" s="90"/>
      <c r="B204" s="522" t="s">
        <v>52</v>
      </c>
      <c r="C204" s="522"/>
      <c r="D204" s="522"/>
      <c r="E204" s="307"/>
      <c r="F204" s="93"/>
      <c r="G204" s="95">
        <v>19.5</v>
      </c>
      <c r="H204" s="95">
        <f>G204*J211</f>
        <v>206.505</v>
      </c>
      <c r="I204" s="95"/>
      <c r="J204" s="95">
        <v>19.5</v>
      </c>
      <c r="K204" s="95">
        <f>J204*J211</f>
        <v>206.505</v>
      </c>
      <c r="L204" s="95"/>
      <c r="M204" s="95">
        <v>19.5</v>
      </c>
      <c r="N204" s="95">
        <f>M204*K211</f>
        <v>206.505</v>
      </c>
      <c r="O204" s="95"/>
      <c r="P204" s="95">
        <v>19.5</v>
      </c>
      <c r="Q204" s="95">
        <f>P204*K211</f>
        <v>206.505</v>
      </c>
      <c r="R204" s="95">
        <f t="shared" si="26"/>
        <v>78</v>
      </c>
      <c r="S204" s="95">
        <f t="shared" si="26"/>
        <v>826.02</v>
      </c>
      <c r="T204" s="78"/>
      <c r="U204" s="8"/>
      <c r="V204" s="8"/>
    </row>
    <row r="205" spans="1:22" s="9" customFormat="1" ht="33.75" customHeight="1" hidden="1">
      <c r="A205" s="90">
        <v>6</v>
      </c>
      <c r="B205" s="516" t="s">
        <v>53</v>
      </c>
      <c r="C205" s="517"/>
      <c r="D205" s="518"/>
      <c r="E205" s="305"/>
      <c r="F205" s="93"/>
      <c r="G205" s="92">
        <f>G206+G207</f>
        <v>463.75</v>
      </c>
      <c r="H205" s="92">
        <f>H206+H207</f>
        <v>17232.949999999997</v>
      </c>
      <c r="I205" s="92"/>
      <c r="J205" s="92">
        <f>J206+J207</f>
        <v>564.53</v>
      </c>
      <c r="K205" s="92">
        <f>K206+K207</f>
        <v>20977.934799999995</v>
      </c>
      <c r="L205" s="92"/>
      <c r="M205" s="92">
        <f>M206+M207</f>
        <v>284.18</v>
      </c>
      <c r="N205" s="92">
        <f>N206+N207</f>
        <v>10940.93</v>
      </c>
      <c r="O205" s="92"/>
      <c r="P205" s="92">
        <f>P206+P207</f>
        <v>550.62</v>
      </c>
      <c r="Q205" s="92">
        <f>Q206+Q207</f>
        <v>21198.87</v>
      </c>
      <c r="R205" s="92">
        <f>R206+R207</f>
        <v>1863.08</v>
      </c>
      <c r="S205" s="92">
        <f>S206+S207</f>
        <v>70350.6848</v>
      </c>
      <c r="T205" s="78"/>
      <c r="U205" s="8"/>
      <c r="V205" s="8"/>
    </row>
    <row r="206" spans="1:22" s="9" customFormat="1" ht="33.75" customHeight="1" hidden="1">
      <c r="A206" s="93"/>
      <c r="B206" s="519" t="s">
        <v>54</v>
      </c>
      <c r="C206" s="520"/>
      <c r="D206" s="521"/>
      <c r="E206" s="306"/>
      <c r="F206" s="93"/>
      <c r="G206" s="95">
        <v>45.6</v>
      </c>
      <c r="H206" s="95">
        <f>G206*J210</f>
        <v>1694.4959999999999</v>
      </c>
      <c r="I206" s="95"/>
      <c r="J206" s="95">
        <v>64.5</v>
      </c>
      <c r="K206" s="95">
        <f>J206*J210</f>
        <v>2396.8199999999997</v>
      </c>
      <c r="L206" s="95"/>
      <c r="M206" s="95">
        <v>113.6</v>
      </c>
      <c r="N206" s="95">
        <f>M206*K210</f>
        <v>4373.599999999999</v>
      </c>
      <c r="O206" s="95"/>
      <c r="P206" s="95">
        <v>50.1</v>
      </c>
      <c r="Q206" s="95">
        <f>P206*K210</f>
        <v>1928.8500000000001</v>
      </c>
      <c r="R206" s="95">
        <f>G206+J206+M206+P206</f>
        <v>273.8</v>
      </c>
      <c r="S206" s="95">
        <f>H206+K206+N206+Q206</f>
        <v>10393.766</v>
      </c>
      <c r="T206" s="78"/>
      <c r="U206" s="8"/>
      <c r="V206" s="8"/>
    </row>
    <row r="207" spans="1:22" s="9" customFormat="1" ht="33.75" customHeight="1" hidden="1">
      <c r="A207" s="93"/>
      <c r="B207" s="519" t="s">
        <v>55</v>
      </c>
      <c r="C207" s="520"/>
      <c r="D207" s="521"/>
      <c r="E207" s="306"/>
      <c r="F207" s="93"/>
      <c r="G207" s="95">
        <v>418.15</v>
      </c>
      <c r="H207" s="95">
        <f>G207*J210</f>
        <v>15538.453999999998</v>
      </c>
      <c r="I207" s="95"/>
      <c r="J207" s="95">
        <v>500.03</v>
      </c>
      <c r="K207" s="95">
        <f>J207*J210</f>
        <v>18581.114799999996</v>
      </c>
      <c r="L207" s="95"/>
      <c r="M207" s="95">
        <v>170.58</v>
      </c>
      <c r="N207" s="95">
        <f>M207*K210</f>
        <v>6567.330000000001</v>
      </c>
      <c r="O207" s="95"/>
      <c r="P207" s="95">
        <v>500.52</v>
      </c>
      <c r="Q207" s="95">
        <f>P207*K210</f>
        <v>19270.02</v>
      </c>
      <c r="R207" s="95">
        <f>G207+J207+M207+P207</f>
        <v>1589.28</v>
      </c>
      <c r="S207" s="95">
        <f>H207+K207+N207+Q207</f>
        <v>59956.9188</v>
      </c>
      <c r="T207" s="78"/>
      <c r="U207" s="8"/>
      <c r="V207" s="8"/>
    </row>
    <row r="208" spans="1:20" s="9" customFormat="1" ht="35.25" hidden="1">
      <c r="A208" s="102"/>
      <c r="B208" s="527" t="s">
        <v>19</v>
      </c>
      <c r="C208" s="527"/>
      <c r="D208" s="527"/>
      <c r="E208" s="310"/>
      <c r="F208" s="90">
        <f>SUM(F187:F196)</f>
        <v>6764.85</v>
      </c>
      <c r="G208" s="92">
        <f>G187+G188+G195+G196+G198+G205</f>
        <v>6140.2699999999995</v>
      </c>
      <c r="H208" s="92">
        <f>H187+H188+H195+H196+H198+H205</f>
        <v>170706.83719999995</v>
      </c>
      <c r="I208" s="92">
        <f>SUM(I187:I196)</f>
        <v>6703.35</v>
      </c>
      <c r="J208" s="92">
        <f>J187+J188+J195+J196+J198+J205</f>
        <v>5614.879999999999</v>
      </c>
      <c r="K208" s="92">
        <f>K187+K188+K195+K196+K198+K205</f>
        <v>156765.70179999995</v>
      </c>
      <c r="L208" s="92">
        <f>SUM(L187:L196)</f>
        <v>6536.05</v>
      </c>
      <c r="M208" s="92">
        <f>M187+M188+M195+M196+M198+M205</f>
        <v>5652.82</v>
      </c>
      <c r="N208" s="92">
        <f>N187+N188+N195+N196+N198+N205</f>
        <v>160649.72300000003</v>
      </c>
      <c r="O208" s="92">
        <f>SUM(O187:O196)</f>
        <v>6762.85</v>
      </c>
      <c r="P208" s="92">
        <f>P187+P188+P195+P196+P198+P205</f>
        <v>5724.93</v>
      </c>
      <c r="Q208" s="92">
        <f>Q187+Q188+Q195+Q196+Q198+Q205</f>
        <v>164603.76</v>
      </c>
      <c r="R208" s="92">
        <f>R187+R188+R195+R196+R198+R205</f>
        <v>23132.9</v>
      </c>
      <c r="S208" s="92">
        <f>S187+S188+S195+S196+S198+S205</f>
        <v>652726.022</v>
      </c>
      <c r="T208" s="78"/>
    </row>
    <row r="209" spans="1:20" s="9" customFormat="1" ht="35.25" hidden="1">
      <c r="A209" s="98"/>
      <c r="B209" s="528" t="s">
        <v>8</v>
      </c>
      <c r="C209" s="529"/>
      <c r="D209" s="530"/>
      <c r="E209" s="311"/>
      <c r="F209" s="515" t="s">
        <v>61</v>
      </c>
      <c r="G209" s="515"/>
      <c r="H209" s="515"/>
      <c r="I209" s="515"/>
      <c r="J209" s="515"/>
      <c r="K209" s="515"/>
      <c r="L209" s="515"/>
      <c r="M209" s="515"/>
      <c r="N209" s="515"/>
      <c r="O209" s="515"/>
      <c r="P209" s="515"/>
      <c r="Q209" s="515"/>
      <c r="R209" s="515"/>
      <c r="S209" s="515"/>
      <c r="T209" s="78"/>
    </row>
    <row r="210" spans="1:20" s="9" customFormat="1" ht="35.25" hidden="1">
      <c r="A210" s="79"/>
      <c r="B210" s="79"/>
      <c r="C210" s="79"/>
      <c r="D210" s="79"/>
      <c r="E210" s="79"/>
      <c r="F210" s="79"/>
      <c r="G210" s="79"/>
      <c r="H210" s="80" t="s">
        <v>12</v>
      </c>
      <c r="I210" s="80"/>
      <c r="J210" s="80">
        <v>37.16</v>
      </c>
      <c r="K210" s="80">
        <v>38.5</v>
      </c>
      <c r="L210" s="79"/>
      <c r="M210" s="79"/>
      <c r="N210" s="79"/>
      <c r="O210" s="79"/>
      <c r="P210" s="79"/>
      <c r="Q210" s="79"/>
      <c r="R210" s="79"/>
      <c r="S210" s="79"/>
      <c r="T210" s="78"/>
    </row>
    <row r="211" spans="1:20" s="9" customFormat="1" ht="35.25" hidden="1">
      <c r="A211" s="79"/>
      <c r="B211" s="79"/>
      <c r="C211" s="79"/>
      <c r="D211" s="79"/>
      <c r="E211" s="79"/>
      <c r="F211" s="79"/>
      <c r="G211" s="79"/>
      <c r="H211" s="80" t="s">
        <v>20</v>
      </c>
      <c r="I211" s="80"/>
      <c r="J211" s="80">
        <v>10.59</v>
      </c>
      <c r="K211" s="80">
        <v>10.59</v>
      </c>
      <c r="L211" s="79"/>
      <c r="M211" s="79"/>
      <c r="N211" s="79"/>
      <c r="O211" s="79"/>
      <c r="P211" s="79"/>
      <c r="Q211" s="79"/>
      <c r="R211" s="79"/>
      <c r="S211" s="79"/>
      <c r="T211" s="78"/>
    </row>
    <row r="212" spans="1:20" s="9" customFormat="1" ht="35.25">
      <c r="A212" s="79"/>
      <c r="B212" s="79"/>
      <c r="C212" s="79"/>
      <c r="D212" s="79"/>
      <c r="E212" s="79"/>
      <c r="F212" s="79"/>
      <c r="G212" s="79"/>
      <c r="H212" s="79"/>
      <c r="I212" s="77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78"/>
    </row>
    <row r="213" spans="1:19" ht="35.25">
      <c r="A213" s="36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</row>
    <row r="214" spans="1:19" ht="35.25">
      <c r="A214" s="4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</row>
    <row r="215" spans="1:19" ht="35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</row>
    <row r="216" spans="1:19" ht="35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</row>
    <row r="217" spans="1:19" ht="35.25">
      <c r="A217" s="4"/>
      <c r="B217" s="4"/>
      <c r="C217" s="4"/>
      <c r="D217" s="4"/>
      <c r="E217" s="4"/>
      <c r="F217" s="38"/>
      <c r="L217" s="4"/>
      <c r="M217" s="4"/>
      <c r="N217" s="4"/>
      <c r="O217" s="4"/>
      <c r="P217" s="4"/>
      <c r="Q217" s="4"/>
      <c r="R217" s="4"/>
      <c r="S217" s="4"/>
    </row>
    <row r="218" ht="35.25">
      <c r="F218" s="39" t="s">
        <v>22</v>
      </c>
    </row>
    <row r="219" ht="35.25">
      <c r="F219" s="39" t="s">
        <v>23</v>
      </c>
    </row>
    <row r="220" ht="35.25">
      <c r="F220" s="39" t="s">
        <v>24</v>
      </c>
    </row>
    <row r="221" ht="35.25">
      <c r="F221" s="39" t="s">
        <v>25</v>
      </c>
    </row>
    <row r="222" ht="35.25">
      <c r="F222" s="39" t="s">
        <v>26</v>
      </c>
    </row>
    <row r="223" ht="35.25">
      <c r="F223" s="39" t="s">
        <v>27</v>
      </c>
    </row>
    <row r="224" ht="35.25">
      <c r="F224" s="39" t="s">
        <v>29</v>
      </c>
    </row>
    <row r="225" ht="35.25">
      <c r="F225" s="39" t="s">
        <v>30</v>
      </c>
    </row>
    <row r="226" ht="35.25">
      <c r="F226" s="39" t="s">
        <v>28</v>
      </c>
    </row>
  </sheetData>
  <sheetProtection/>
  <mergeCells count="216">
    <mergeCell ref="Q2:S2"/>
    <mergeCell ref="Q3:S3"/>
    <mergeCell ref="Q4:S4"/>
    <mergeCell ref="A6:S6"/>
    <mergeCell ref="A7:A8"/>
    <mergeCell ref="B7:D8"/>
    <mergeCell ref="F7:H7"/>
    <mergeCell ref="I7:K7"/>
    <mergeCell ref="L7:N7"/>
    <mergeCell ref="O7:Q7"/>
    <mergeCell ref="R7:S7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F34:S34"/>
    <mergeCell ref="A37:S37"/>
    <mergeCell ref="A38:A39"/>
    <mergeCell ref="B38:D39"/>
    <mergeCell ref="F38:H38"/>
    <mergeCell ref="I38:K38"/>
    <mergeCell ref="L38:N38"/>
    <mergeCell ref="O38:Q38"/>
    <mergeCell ref="R38:S38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F64:S64"/>
    <mergeCell ref="Q66:S66"/>
    <mergeCell ref="A67:S67"/>
    <mergeCell ref="A68:A69"/>
    <mergeCell ref="B68:D69"/>
    <mergeCell ref="E68:E69"/>
    <mergeCell ref="F68:H68"/>
    <mergeCell ref="I68:K68"/>
    <mergeCell ref="L68:N68"/>
    <mergeCell ref="O68:Q68"/>
    <mergeCell ref="R68:S68"/>
    <mergeCell ref="B70:D70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B95:D95"/>
    <mergeCell ref="B96:D96"/>
    <mergeCell ref="B97:D97"/>
    <mergeCell ref="B98:D98"/>
    <mergeCell ref="B99:D99"/>
    <mergeCell ref="B100:D100"/>
    <mergeCell ref="B103:D103"/>
    <mergeCell ref="B106:D106"/>
    <mergeCell ref="B107:D107"/>
    <mergeCell ref="B108:D108"/>
    <mergeCell ref="B109:D109"/>
    <mergeCell ref="B110:D110"/>
    <mergeCell ref="B111:D111"/>
    <mergeCell ref="B112:D112"/>
    <mergeCell ref="B113:D113"/>
    <mergeCell ref="B114:D114"/>
    <mergeCell ref="B115:D115"/>
    <mergeCell ref="B116:D116"/>
    <mergeCell ref="B117:D117"/>
    <mergeCell ref="B118:D118"/>
    <mergeCell ref="B119:D119"/>
    <mergeCell ref="B120:D120"/>
    <mergeCell ref="B121:D121"/>
    <mergeCell ref="B122:D122"/>
    <mergeCell ref="B123:D123"/>
    <mergeCell ref="B124:D124"/>
    <mergeCell ref="B125:D125"/>
    <mergeCell ref="B126:D126"/>
    <mergeCell ref="B127:D127"/>
    <mergeCell ref="B128:D128"/>
    <mergeCell ref="B129:D129"/>
    <mergeCell ref="B130:D130"/>
    <mergeCell ref="B131:D131"/>
    <mergeCell ref="B132:D132"/>
    <mergeCell ref="B133:D133"/>
    <mergeCell ref="B134:D134"/>
    <mergeCell ref="B135:D135"/>
    <mergeCell ref="B136:D136"/>
    <mergeCell ref="B139:D139"/>
    <mergeCell ref="B142:D142"/>
    <mergeCell ref="B145:D145"/>
    <mergeCell ref="B148:D148"/>
    <mergeCell ref="F148:S148"/>
    <mergeCell ref="Q152:S152"/>
    <mergeCell ref="Q153:S153"/>
    <mergeCell ref="Q154:S154"/>
    <mergeCell ref="A156:S156"/>
    <mergeCell ref="A157:A158"/>
    <mergeCell ref="B157:D158"/>
    <mergeCell ref="F157:H157"/>
    <mergeCell ref="I157:K157"/>
    <mergeCell ref="L157:N157"/>
    <mergeCell ref="O157:Q157"/>
    <mergeCell ref="R157:S157"/>
    <mergeCell ref="B159:D159"/>
    <mergeCell ref="B160:D160"/>
    <mergeCell ref="B161:D161"/>
    <mergeCell ref="B162:D162"/>
    <mergeCell ref="B163:D163"/>
    <mergeCell ref="B164:D164"/>
    <mergeCell ref="B165:D165"/>
    <mergeCell ref="B166:D166"/>
    <mergeCell ref="B167:D167"/>
    <mergeCell ref="B168:D168"/>
    <mergeCell ref="B169:D169"/>
    <mergeCell ref="B170:D170"/>
    <mergeCell ref="B171:D171"/>
    <mergeCell ref="B172:D172"/>
    <mergeCell ref="B173:D173"/>
    <mergeCell ref="B174:D174"/>
    <mergeCell ref="B175:D175"/>
    <mergeCell ref="B176:D176"/>
    <mergeCell ref="B177:D177"/>
    <mergeCell ref="B178:D178"/>
    <mergeCell ref="B179:D179"/>
    <mergeCell ref="B180:D180"/>
    <mergeCell ref="B181:D181"/>
    <mergeCell ref="F181:S181"/>
    <mergeCell ref="A184:S184"/>
    <mergeCell ref="A185:A186"/>
    <mergeCell ref="B185:D186"/>
    <mergeCell ref="F185:H185"/>
    <mergeCell ref="I185:K185"/>
    <mergeCell ref="L185:N185"/>
    <mergeCell ref="O185:Q185"/>
    <mergeCell ref="R185:S185"/>
    <mergeCell ref="B187:D187"/>
    <mergeCell ref="B188:D188"/>
    <mergeCell ref="B189:D189"/>
    <mergeCell ref="B190:D190"/>
    <mergeCell ref="B191:D191"/>
    <mergeCell ref="B192:D192"/>
    <mergeCell ref="B193:D193"/>
    <mergeCell ref="B194:D194"/>
    <mergeCell ref="B195:D195"/>
    <mergeCell ref="B196:D196"/>
    <mergeCell ref="B197:D197"/>
    <mergeCell ref="B198:D198"/>
    <mergeCell ref="B199:D199"/>
    <mergeCell ref="B200:D200"/>
    <mergeCell ref="B201:D201"/>
    <mergeCell ref="B202:D202"/>
    <mergeCell ref="B203:D203"/>
    <mergeCell ref="B204:D204"/>
    <mergeCell ref="B205:D205"/>
    <mergeCell ref="B206:D206"/>
    <mergeCell ref="B207:D207"/>
    <mergeCell ref="B208:D208"/>
    <mergeCell ref="B209:D209"/>
    <mergeCell ref="F209:S209"/>
  </mergeCells>
  <printOptions/>
  <pageMargins left="0" right="0" top="0.7480314960629921" bottom="0.7480314960629921" header="0.31496062992125984" footer="0.31496062992125984"/>
  <pageSetup fitToHeight="0" fitToWidth="1" horizontalDpi="600" verticalDpi="600" orientation="landscape" paperSize="9" scale="35" r:id="rId1"/>
  <rowBreaks count="1" manualBreakCount="1">
    <brk id="101" max="18" man="1"/>
  </rowBreaks>
  <colBreaks count="1" manualBreakCount="1">
    <brk id="20" max="9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1"/>
  <sheetViews>
    <sheetView tabSelected="1" view="pageBreakPreview" zoomScale="50" zoomScaleNormal="85" zoomScaleSheetLayoutView="50" workbookViewId="0" topLeftCell="A186">
      <selection activeCell="L212" sqref="L212"/>
    </sheetView>
  </sheetViews>
  <sheetFormatPr defaultColWidth="9.140625" defaultRowHeight="12.75"/>
  <cols>
    <col min="1" max="1" width="9.00390625" style="7" customWidth="1"/>
    <col min="2" max="2" width="9.140625" style="7" customWidth="1"/>
    <col min="3" max="3" width="21.140625" style="7" customWidth="1"/>
    <col min="4" max="4" width="64.00390625" style="7" customWidth="1"/>
    <col min="5" max="5" width="14.421875" style="7" hidden="1" customWidth="1"/>
    <col min="6" max="6" width="28.7109375" style="7" customWidth="1"/>
    <col min="7" max="7" width="30.8515625" style="37" customWidth="1"/>
    <col min="8" max="8" width="0.2890625" style="7" hidden="1" customWidth="1"/>
    <col min="9" max="9" width="28.28125" style="7" customWidth="1"/>
    <col min="10" max="10" width="30.7109375" style="37" customWidth="1"/>
    <col min="11" max="11" width="9.8515625" style="7" hidden="1" customWidth="1"/>
    <col min="12" max="12" width="25.00390625" style="7" customWidth="1"/>
    <col min="13" max="13" width="27.8515625" style="37" customWidth="1"/>
    <col min="14" max="14" width="9.8515625" style="7" hidden="1" customWidth="1"/>
    <col min="15" max="15" width="25.57421875" style="7" customWidth="1"/>
    <col min="16" max="16" width="29.8515625" style="37" customWidth="1"/>
    <col min="17" max="17" width="32.140625" style="7" customWidth="1"/>
    <col min="18" max="18" width="32.8515625" style="37" customWidth="1"/>
    <col min="19" max="19" width="18.00390625" style="7" customWidth="1"/>
    <col min="20" max="20" width="22.28125" style="7" bestFit="1" customWidth="1"/>
    <col min="21" max="21" width="12.8515625" style="7" customWidth="1"/>
    <col min="22" max="16384" width="9.140625" style="7" customWidth="1"/>
  </cols>
  <sheetData>
    <row r="1" spans="1:22" ht="26.25">
      <c r="A1" s="4"/>
      <c r="B1" s="4"/>
      <c r="C1" s="4"/>
      <c r="D1" s="4"/>
      <c r="E1" s="4"/>
      <c r="F1" s="4"/>
      <c r="G1" s="72"/>
      <c r="H1" s="4"/>
      <c r="I1" s="4"/>
      <c r="J1" s="72"/>
      <c r="K1" s="4"/>
      <c r="L1" s="4"/>
      <c r="M1" s="72"/>
      <c r="N1" s="281"/>
      <c r="O1" s="281"/>
      <c r="P1" s="185"/>
      <c r="Q1" s="316" t="s">
        <v>158</v>
      </c>
      <c r="R1" s="316"/>
      <c r="T1" s="9"/>
      <c r="U1" s="9"/>
      <c r="V1" s="9"/>
    </row>
    <row r="2" spans="1:22" ht="18" customHeight="1">
      <c r="A2" s="4"/>
      <c r="B2" s="4"/>
      <c r="C2" s="4"/>
      <c r="D2" s="4"/>
      <c r="E2" s="4"/>
      <c r="F2" s="4"/>
      <c r="G2" s="72"/>
      <c r="H2" s="4"/>
      <c r="I2" s="4"/>
      <c r="J2" s="72"/>
      <c r="K2" s="4"/>
      <c r="L2" s="4"/>
      <c r="M2" s="72"/>
      <c r="N2" s="281"/>
      <c r="O2" s="281"/>
      <c r="P2" s="186"/>
      <c r="Q2" s="316" t="s">
        <v>31</v>
      </c>
      <c r="R2" s="316"/>
      <c r="T2" s="9"/>
      <c r="U2" s="9"/>
      <c r="V2" s="9"/>
    </row>
    <row r="3" spans="1:22" ht="22.5" customHeight="1">
      <c r="A3" s="4"/>
      <c r="B3" s="4"/>
      <c r="C3" s="4"/>
      <c r="D3" s="4"/>
      <c r="E3" s="4"/>
      <c r="F3" s="4"/>
      <c r="G3" s="72"/>
      <c r="H3" s="4"/>
      <c r="I3" s="4"/>
      <c r="J3" s="72"/>
      <c r="K3" s="4"/>
      <c r="L3" s="4"/>
      <c r="M3" s="72"/>
      <c r="N3" s="281"/>
      <c r="O3" s="281"/>
      <c r="P3" s="186"/>
      <c r="Q3" s="316" t="s">
        <v>159</v>
      </c>
      <c r="R3" s="316"/>
      <c r="T3" s="9"/>
      <c r="U3" s="9"/>
      <c r="V3" s="9"/>
    </row>
    <row r="4" spans="1:22" ht="22.5" customHeight="1">
      <c r="A4" s="4"/>
      <c r="B4" s="4"/>
      <c r="C4" s="4"/>
      <c r="D4" s="4"/>
      <c r="E4" s="4"/>
      <c r="F4" s="4"/>
      <c r="G4" s="72"/>
      <c r="H4" s="4"/>
      <c r="I4" s="4"/>
      <c r="J4" s="72"/>
      <c r="K4" s="4"/>
      <c r="L4" s="4"/>
      <c r="M4" s="72"/>
      <c r="N4" s="315"/>
      <c r="O4" s="315"/>
      <c r="P4" s="314"/>
      <c r="Q4" s="316" t="s">
        <v>155</v>
      </c>
      <c r="R4" s="316"/>
      <c r="T4" s="9"/>
      <c r="U4" s="9"/>
      <c r="V4" s="9"/>
    </row>
    <row r="5" spans="1:22" ht="22.5" customHeight="1">
      <c r="A5" s="4"/>
      <c r="B5" s="4"/>
      <c r="C5" s="4"/>
      <c r="D5" s="4"/>
      <c r="E5" s="4"/>
      <c r="F5" s="4"/>
      <c r="G5" s="72"/>
      <c r="H5" s="4"/>
      <c r="I5" s="4"/>
      <c r="J5" s="72"/>
      <c r="K5" s="4"/>
      <c r="L5" s="4"/>
      <c r="M5" s="72"/>
      <c r="N5" s="315"/>
      <c r="O5" s="315"/>
      <c r="P5" s="314"/>
      <c r="Q5" s="316" t="s">
        <v>156</v>
      </c>
      <c r="R5" s="316"/>
      <c r="T5" s="9"/>
      <c r="U5" s="9"/>
      <c r="V5" s="9"/>
    </row>
    <row r="6" spans="1:22" ht="18" customHeight="1">
      <c r="A6" s="4"/>
      <c r="B6" s="4"/>
      <c r="C6" s="4"/>
      <c r="D6" s="4"/>
      <c r="E6" s="4"/>
      <c r="F6" s="4"/>
      <c r="G6" s="72"/>
      <c r="H6" s="4"/>
      <c r="I6" s="4"/>
      <c r="J6" s="72"/>
      <c r="K6" s="4"/>
      <c r="L6" s="4"/>
      <c r="M6" s="72"/>
      <c r="N6" s="281"/>
      <c r="O6" s="281"/>
      <c r="P6" s="316"/>
      <c r="Q6" s="316"/>
      <c r="R6" s="316"/>
      <c r="T6" s="9"/>
      <c r="U6" s="9"/>
      <c r="V6" s="9"/>
    </row>
    <row r="7" spans="1:22" ht="26.25" customHeight="1" hidden="1">
      <c r="A7" s="4"/>
      <c r="B7" s="4"/>
      <c r="C7" s="4"/>
      <c r="D7" s="4"/>
      <c r="E7" s="4"/>
      <c r="F7" s="4"/>
      <c r="G7" s="72"/>
      <c r="H7" s="4"/>
      <c r="I7" s="4"/>
      <c r="J7" s="72"/>
      <c r="K7" s="4"/>
      <c r="L7" s="4"/>
      <c r="M7" s="72"/>
      <c r="N7" s="281"/>
      <c r="O7" s="281"/>
      <c r="P7" s="187"/>
      <c r="Q7" s="276"/>
      <c r="R7" s="187"/>
      <c r="T7" s="9"/>
      <c r="U7" s="9"/>
      <c r="V7" s="9"/>
    </row>
    <row r="8" spans="1:22" ht="63" customHeight="1">
      <c r="A8" s="458" t="s">
        <v>136</v>
      </c>
      <c r="B8" s="459"/>
      <c r="C8" s="459"/>
      <c r="D8" s="459"/>
      <c r="E8" s="459"/>
      <c r="F8" s="459"/>
      <c r="G8" s="459"/>
      <c r="H8" s="459"/>
      <c r="I8" s="459"/>
      <c r="J8" s="459"/>
      <c r="K8" s="459"/>
      <c r="L8" s="459"/>
      <c r="M8" s="459"/>
      <c r="N8" s="459"/>
      <c r="O8" s="459"/>
      <c r="P8" s="459"/>
      <c r="Q8" s="459"/>
      <c r="R8" s="459"/>
      <c r="T8" s="9"/>
      <c r="U8" s="9"/>
      <c r="V8" s="9"/>
    </row>
    <row r="9" spans="1:22" ht="22.5" customHeight="1">
      <c r="A9" s="426" t="s">
        <v>137</v>
      </c>
      <c r="B9" s="426"/>
      <c r="C9" s="426"/>
      <c r="D9" s="426"/>
      <c r="E9" s="426"/>
      <c r="F9" s="426"/>
      <c r="G9" s="426"/>
      <c r="H9" s="426"/>
      <c r="I9" s="426"/>
      <c r="J9" s="426"/>
      <c r="K9" s="426"/>
      <c r="L9" s="426"/>
      <c r="M9" s="426"/>
      <c r="N9" s="426"/>
      <c r="O9" s="426"/>
      <c r="P9" s="426"/>
      <c r="Q9" s="426"/>
      <c r="R9" s="426"/>
      <c r="T9" s="9"/>
      <c r="U9" s="9"/>
      <c r="V9" s="9"/>
    </row>
    <row r="10" spans="1:22" ht="30.75" customHeight="1">
      <c r="A10" s="427" t="s">
        <v>15</v>
      </c>
      <c r="B10" s="431" t="s">
        <v>0</v>
      </c>
      <c r="C10" s="432"/>
      <c r="D10" s="433"/>
      <c r="E10" s="396" t="s">
        <v>1</v>
      </c>
      <c r="F10" s="397"/>
      <c r="G10" s="398"/>
      <c r="H10" s="396" t="s">
        <v>3</v>
      </c>
      <c r="I10" s="397"/>
      <c r="J10" s="398"/>
      <c r="K10" s="396" t="s">
        <v>4</v>
      </c>
      <c r="L10" s="397"/>
      <c r="M10" s="398"/>
      <c r="N10" s="396" t="s">
        <v>6</v>
      </c>
      <c r="O10" s="397"/>
      <c r="P10" s="398"/>
      <c r="Q10" s="396" t="s">
        <v>7</v>
      </c>
      <c r="R10" s="398"/>
      <c r="U10" s="9"/>
      <c r="V10" s="9"/>
    </row>
    <row r="11" spans="1:22" ht="25.5" customHeight="1">
      <c r="A11" s="428"/>
      <c r="B11" s="434"/>
      <c r="C11" s="435"/>
      <c r="D11" s="436"/>
      <c r="E11" s="189"/>
      <c r="F11" s="189" t="s">
        <v>2</v>
      </c>
      <c r="G11" s="190" t="s">
        <v>5</v>
      </c>
      <c r="H11" s="189"/>
      <c r="I11" s="191" t="s">
        <v>2</v>
      </c>
      <c r="J11" s="190" t="s">
        <v>5</v>
      </c>
      <c r="K11" s="189"/>
      <c r="L11" s="189" t="s">
        <v>2</v>
      </c>
      <c r="M11" s="190" t="s">
        <v>5</v>
      </c>
      <c r="N11" s="189" t="s">
        <v>2</v>
      </c>
      <c r="O11" s="189" t="s">
        <v>2</v>
      </c>
      <c r="P11" s="190" t="s">
        <v>5</v>
      </c>
      <c r="Q11" s="189" t="s">
        <v>2</v>
      </c>
      <c r="R11" s="190" t="s">
        <v>5</v>
      </c>
      <c r="U11" s="9"/>
      <c r="V11" s="9"/>
    </row>
    <row r="12" spans="1:22" ht="30" customHeight="1">
      <c r="A12" s="168">
        <v>1</v>
      </c>
      <c r="B12" s="367" t="s">
        <v>41</v>
      </c>
      <c r="C12" s="368"/>
      <c r="D12" s="369"/>
      <c r="E12" s="169"/>
      <c r="F12" s="192">
        <f>F13+F14+F15+F16+F17+F18</f>
        <v>1767.53</v>
      </c>
      <c r="G12" s="193">
        <f aca="true" t="shared" si="0" ref="G12:Q12">G13+G14+G15+G16+G17+G18</f>
        <v>15533866.703799998</v>
      </c>
      <c r="H12" s="181">
        <f t="shared" si="0"/>
        <v>1508.1</v>
      </c>
      <c r="I12" s="180">
        <f t="shared" si="0"/>
        <v>841.6700000000001</v>
      </c>
      <c r="J12" s="193">
        <f>J13+J14+J15+J16+J17+J18</f>
        <v>7396983.128199999</v>
      </c>
      <c r="K12" s="181">
        <f t="shared" si="0"/>
        <v>453.7</v>
      </c>
      <c r="L12" s="180">
        <f t="shared" si="0"/>
        <v>339</v>
      </c>
      <c r="M12" s="193">
        <f>M13+M14+M15+M16+M17+M18</f>
        <v>2979287.94</v>
      </c>
      <c r="N12" s="181">
        <f t="shared" si="0"/>
        <v>3033.1</v>
      </c>
      <c r="O12" s="180">
        <f t="shared" si="0"/>
        <v>1124.82</v>
      </c>
      <c r="P12" s="194">
        <f>P14+P13+P15+P16+P17+P18</f>
        <v>9885435.5772</v>
      </c>
      <c r="Q12" s="181">
        <f t="shared" si="0"/>
        <v>4073.02</v>
      </c>
      <c r="R12" s="193">
        <f>R13+R14+R15+R16+R17+R18</f>
        <v>35795573.349199995</v>
      </c>
      <c r="S12" s="47"/>
      <c r="T12" s="10"/>
      <c r="U12" s="8"/>
      <c r="V12" s="9"/>
    </row>
    <row r="13" spans="1:21" ht="29.25" customHeight="1">
      <c r="A13" s="168"/>
      <c r="B13" s="364" t="s">
        <v>34</v>
      </c>
      <c r="C13" s="365"/>
      <c r="D13" s="366"/>
      <c r="E13" s="169">
        <v>968.6</v>
      </c>
      <c r="F13" s="170">
        <v>400</v>
      </c>
      <c r="G13" s="171">
        <f>F13*F50</f>
        <v>3515383.9999999995</v>
      </c>
      <c r="H13" s="172">
        <v>347.1</v>
      </c>
      <c r="I13" s="173">
        <v>140</v>
      </c>
      <c r="J13" s="171">
        <f>I13*F50</f>
        <v>1230384.4</v>
      </c>
      <c r="K13" s="172">
        <v>138.9</v>
      </c>
      <c r="L13" s="173">
        <v>40</v>
      </c>
      <c r="M13" s="171">
        <f>L13*G50</f>
        <v>351538.39999999997</v>
      </c>
      <c r="N13" s="172">
        <v>879.1</v>
      </c>
      <c r="O13" s="173">
        <v>160</v>
      </c>
      <c r="P13" s="171">
        <f>O13*G50</f>
        <v>1406153.5999999999</v>
      </c>
      <c r="Q13" s="172">
        <f aca="true" t="shared" si="1" ref="Q13:R21">F13+I13+L13+O13</f>
        <v>740</v>
      </c>
      <c r="R13" s="172">
        <f t="shared" si="1"/>
        <v>6503460.399999999</v>
      </c>
      <c r="S13" s="47"/>
      <c r="T13" s="10"/>
      <c r="U13" s="10"/>
    </row>
    <row r="14" spans="1:21" ht="25.5" customHeight="1">
      <c r="A14" s="168"/>
      <c r="B14" s="364" t="s">
        <v>35</v>
      </c>
      <c r="C14" s="365"/>
      <c r="D14" s="366"/>
      <c r="E14" s="169">
        <v>275.5</v>
      </c>
      <c r="F14" s="170">
        <v>169.53</v>
      </c>
      <c r="G14" s="251">
        <f>F14*F50</f>
        <v>1489907.6238</v>
      </c>
      <c r="H14" s="172">
        <v>101.3</v>
      </c>
      <c r="I14" s="173">
        <v>89.67</v>
      </c>
      <c r="J14" s="171">
        <f>I14*F50</f>
        <v>788061.2082</v>
      </c>
      <c r="K14" s="172">
        <v>40.3</v>
      </c>
      <c r="L14" s="173">
        <v>16</v>
      </c>
      <c r="M14" s="171">
        <f>L14*G50</f>
        <v>140615.36</v>
      </c>
      <c r="N14" s="172">
        <v>245.5</v>
      </c>
      <c r="O14" s="173">
        <v>146.82</v>
      </c>
      <c r="P14" s="171">
        <f>O14*G50</f>
        <v>1290321.6971999998</v>
      </c>
      <c r="Q14" s="172">
        <f t="shared" si="1"/>
        <v>422.02</v>
      </c>
      <c r="R14" s="172">
        <f t="shared" si="1"/>
        <v>3708905.8891999996</v>
      </c>
      <c r="S14" s="47"/>
      <c r="T14" s="10"/>
      <c r="U14" s="10"/>
    </row>
    <row r="15" spans="1:21" ht="27.75" customHeight="1">
      <c r="A15" s="168"/>
      <c r="B15" s="364" t="s">
        <v>36</v>
      </c>
      <c r="C15" s="365"/>
      <c r="D15" s="366"/>
      <c r="E15" s="169">
        <v>1020.1</v>
      </c>
      <c r="F15" s="170">
        <v>330</v>
      </c>
      <c r="G15" s="171">
        <f>F15*F50</f>
        <v>2900191.8</v>
      </c>
      <c r="H15" s="172">
        <v>343</v>
      </c>
      <c r="I15" s="173">
        <v>330</v>
      </c>
      <c r="J15" s="171">
        <f>I15*F50</f>
        <v>2900191.8</v>
      </c>
      <c r="K15" s="172">
        <v>122.2</v>
      </c>
      <c r="L15" s="173">
        <v>200</v>
      </c>
      <c r="M15" s="171">
        <f>L15*G50</f>
        <v>1757691.9999999998</v>
      </c>
      <c r="N15" s="172">
        <v>920.9</v>
      </c>
      <c r="O15" s="173">
        <v>235</v>
      </c>
      <c r="P15" s="171">
        <f>O15*G50</f>
        <v>2065288.0999999999</v>
      </c>
      <c r="Q15" s="172">
        <f t="shared" si="1"/>
        <v>1095</v>
      </c>
      <c r="R15" s="172">
        <f>G15+J15+M15+P15</f>
        <v>9623363.7</v>
      </c>
      <c r="S15" s="47"/>
      <c r="T15" s="10"/>
      <c r="U15" s="10"/>
    </row>
    <row r="16" spans="1:21" ht="27.75" customHeight="1">
      <c r="A16" s="174"/>
      <c r="B16" s="364" t="s">
        <v>37</v>
      </c>
      <c r="C16" s="365"/>
      <c r="D16" s="366"/>
      <c r="E16" s="175">
        <v>186.3</v>
      </c>
      <c r="F16" s="170">
        <v>195</v>
      </c>
      <c r="G16" s="171">
        <f>F16*F50</f>
        <v>1713749.6999999997</v>
      </c>
      <c r="H16" s="172">
        <v>55.3</v>
      </c>
      <c r="I16" s="173">
        <v>64</v>
      </c>
      <c r="J16" s="171">
        <f>I16*F50</f>
        <v>562461.44</v>
      </c>
      <c r="K16" s="172">
        <v>2.8</v>
      </c>
      <c r="L16" s="173">
        <v>20</v>
      </c>
      <c r="M16" s="171">
        <f>L16*G50</f>
        <v>175769.19999999998</v>
      </c>
      <c r="N16" s="172">
        <v>158.5</v>
      </c>
      <c r="O16" s="173">
        <v>180</v>
      </c>
      <c r="P16" s="171">
        <f>O16*G50</f>
        <v>1581922.7999999998</v>
      </c>
      <c r="Q16" s="172">
        <f t="shared" si="1"/>
        <v>459</v>
      </c>
      <c r="R16" s="172">
        <f>G16+J16+M16+P16</f>
        <v>4033903.1399999997</v>
      </c>
      <c r="S16" s="47"/>
      <c r="T16" s="10"/>
      <c r="U16" s="10"/>
    </row>
    <row r="17" spans="1:21" ht="30" customHeight="1">
      <c r="A17" s="174"/>
      <c r="B17" s="364" t="s">
        <v>38</v>
      </c>
      <c r="C17" s="365"/>
      <c r="D17" s="366"/>
      <c r="E17" s="175">
        <v>619</v>
      </c>
      <c r="F17" s="170">
        <v>417</v>
      </c>
      <c r="G17" s="171">
        <f>F17*F50</f>
        <v>3664787.82</v>
      </c>
      <c r="H17" s="172">
        <v>532.4</v>
      </c>
      <c r="I17" s="173">
        <v>125</v>
      </c>
      <c r="J17" s="171">
        <f>I17*F50</f>
        <v>1098557.5</v>
      </c>
      <c r="K17" s="172">
        <v>142.3</v>
      </c>
      <c r="L17" s="173">
        <v>40</v>
      </c>
      <c r="M17" s="171">
        <f>L17*G50</f>
        <v>351538.39999999997</v>
      </c>
      <c r="N17" s="172">
        <v>646.5</v>
      </c>
      <c r="O17" s="173">
        <v>242</v>
      </c>
      <c r="P17" s="171">
        <f>O17*G50</f>
        <v>2126807.32</v>
      </c>
      <c r="Q17" s="172">
        <f t="shared" si="1"/>
        <v>824</v>
      </c>
      <c r="R17" s="172">
        <f t="shared" si="1"/>
        <v>7241691.040000001</v>
      </c>
      <c r="S17" s="47"/>
      <c r="T17" s="10"/>
      <c r="U17" s="10"/>
    </row>
    <row r="18" spans="1:21" ht="52.5" customHeight="1">
      <c r="A18" s="174"/>
      <c r="B18" s="364" t="s">
        <v>39</v>
      </c>
      <c r="C18" s="365"/>
      <c r="D18" s="366"/>
      <c r="E18" s="175">
        <v>277.52</v>
      </c>
      <c r="F18" s="252">
        <v>256</v>
      </c>
      <c r="G18" s="171">
        <f>F18*F50</f>
        <v>2249845.76</v>
      </c>
      <c r="H18" s="172">
        <v>129</v>
      </c>
      <c r="I18" s="253">
        <v>93</v>
      </c>
      <c r="J18" s="171">
        <f>I18*F50</f>
        <v>817326.7799999999</v>
      </c>
      <c r="K18" s="172">
        <v>7.2</v>
      </c>
      <c r="L18" s="253">
        <v>23</v>
      </c>
      <c r="M18" s="171">
        <f>L18*G50</f>
        <v>202134.58</v>
      </c>
      <c r="N18" s="172">
        <v>182.6</v>
      </c>
      <c r="O18" s="253">
        <v>161</v>
      </c>
      <c r="P18" s="171">
        <f>O18*G50</f>
        <v>1414942.0599999998</v>
      </c>
      <c r="Q18" s="172">
        <f>F18+I18+L18+O18</f>
        <v>533</v>
      </c>
      <c r="R18" s="172">
        <f t="shared" si="1"/>
        <v>4684249.18</v>
      </c>
      <c r="S18" s="254"/>
      <c r="T18" s="10"/>
      <c r="U18" s="10"/>
    </row>
    <row r="19" spans="1:21" ht="30.75" customHeight="1">
      <c r="A19" s="168">
        <v>2</v>
      </c>
      <c r="B19" s="367" t="s">
        <v>42</v>
      </c>
      <c r="C19" s="368"/>
      <c r="D19" s="369"/>
      <c r="E19" s="175"/>
      <c r="F19" s="195">
        <f>SUM(F20:F23)</f>
        <v>267.69000000000005</v>
      </c>
      <c r="G19" s="181">
        <f>SUM(G20:G23)</f>
        <v>2352582.8574</v>
      </c>
      <c r="H19" s="181">
        <f>SUM(H20:H21)</f>
        <v>0</v>
      </c>
      <c r="I19" s="196">
        <f aca="true" t="shared" si="2" ref="I19:R19">SUM(I20:I23)</f>
        <v>110.69</v>
      </c>
      <c r="J19" s="181">
        <f t="shared" si="2"/>
        <v>972794.6373999999</v>
      </c>
      <c r="K19" s="181">
        <f t="shared" si="2"/>
        <v>0</v>
      </c>
      <c r="L19" s="196">
        <f t="shared" si="2"/>
        <v>45.69</v>
      </c>
      <c r="M19" s="181">
        <f t="shared" si="2"/>
        <v>401544.7374</v>
      </c>
      <c r="N19" s="181">
        <f t="shared" si="2"/>
        <v>0</v>
      </c>
      <c r="O19" s="196">
        <f t="shared" si="2"/>
        <v>175.69</v>
      </c>
      <c r="P19" s="183">
        <f t="shared" si="2"/>
        <v>1544044.5374</v>
      </c>
      <c r="Q19" s="197">
        <f t="shared" si="2"/>
        <v>599.76</v>
      </c>
      <c r="R19" s="181">
        <f t="shared" si="2"/>
        <v>5270966.769599999</v>
      </c>
      <c r="S19" s="47"/>
      <c r="T19" s="10"/>
      <c r="U19" s="10"/>
    </row>
    <row r="20" spans="1:21" ht="30.75" customHeight="1">
      <c r="A20" s="168"/>
      <c r="B20" s="364" t="s">
        <v>92</v>
      </c>
      <c r="C20" s="365"/>
      <c r="D20" s="366"/>
      <c r="E20" s="175"/>
      <c r="F20" s="176">
        <v>139</v>
      </c>
      <c r="G20" s="172">
        <f>F20*F50</f>
        <v>1221595.94</v>
      </c>
      <c r="H20" s="172"/>
      <c r="I20" s="177">
        <v>47</v>
      </c>
      <c r="J20" s="172">
        <f>I20*F50</f>
        <v>413057.61999999994</v>
      </c>
      <c r="K20" s="172"/>
      <c r="L20" s="177">
        <v>9</v>
      </c>
      <c r="M20" s="172">
        <f>L20*G50</f>
        <v>79096.13999999998</v>
      </c>
      <c r="N20" s="172"/>
      <c r="O20" s="177">
        <v>85</v>
      </c>
      <c r="P20" s="171">
        <f>O20*G50</f>
        <v>747019.1</v>
      </c>
      <c r="Q20" s="178">
        <f t="shared" si="1"/>
        <v>280</v>
      </c>
      <c r="R20" s="172">
        <f t="shared" si="1"/>
        <v>2460768.8</v>
      </c>
      <c r="S20" s="47"/>
      <c r="T20" s="10"/>
      <c r="U20" s="10"/>
    </row>
    <row r="21" spans="1:21" ht="30.75" customHeight="1">
      <c r="A21" s="168"/>
      <c r="B21" s="364" t="s">
        <v>93</v>
      </c>
      <c r="C21" s="365"/>
      <c r="D21" s="366"/>
      <c r="E21" s="175"/>
      <c r="F21" s="179">
        <v>16.67</v>
      </c>
      <c r="G21" s="172">
        <f>F21*F50</f>
        <v>146503.6282</v>
      </c>
      <c r="H21" s="172"/>
      <c r="I21" s="177">
        <v>16.67</v>
      </c>
      <c r="J21" s="171">
        <f>I21*F50</f>
        <v>146503.6282</v>
      </c>
      <c r="K21" s="172"/>
      <c r="L21" s="199">
        <v>16.67</v>
      </c>
      <c r="M21" s="172">
        <f>L21*G50</f>
        <v>146503.6282</v>
      </c>
      <c r="N21" s="172"/>
      <c r="O21" s="177">
        <v>16.67</v>
      </c>
      <c r="P21" s="171">
        <f>O21*G50</f>
        <v>146503.6282</v>
      </c>
      <c r="Q21" s="178">
        <f>F21+I21+L21+O21</f>
        <v>66.68</v>
      </c>
      <c r="R21" s="172">
        <f t="shared" si="1"/>
        <v>586014.5128</v>
      </c>
      <c r="S21" s="47"/>
      <c r="T21" s="10"/>
      <c r="U21" s="10"/>
    </row>
    <row r="22" spans="1:21" ht="24.75" customHeight="1">
      <c r="A22" s="168"/>
      <c r="B22" s="364" t="s">
        <v>95</v>
      </c>
      <c r="C22" s="365"/>
      <c r="D22" s="366"/>
      <c r="E22" s="175"/>
      <c r="F22" s="176">
        <v>17.02</v>
      </c>
      <c r="G22" s="172">
        <f>F22*F50</f>
        <v>149579.5892</v>
      </c>
      <c r="H22" s="172"/>
      <c r="I22" s="177">
        <v>17.02</v>
      </c>
      <c r="J22" s="171">
        <f>I22*F50</f>
        <v>149579.5892</v>
      </c>
      <c r="K22" s="172"/>
      <c r="L22" s="177">
        <v>17.02</v>
      </c>
      <c r="M22" s="172">
        <f>L22*G50</f>
        <v>149579.5892</v>
      </c>
      <c r="N22" s="172"/>
      <c r="O22" s="177">
        <v>17.02</v>
      </c>
      <c r="P22" s="171">
        <f>O22*G50</f>
        <v>149579.5892</v>
      </c>
      <c r="Q22" s="178">
        <f>F22+I22+L22+O22</f>
        <v>68.08</v>
      </c>
      <c r="R22" s="172">
        <f>G22+J22+M22+P22</f>
        <v>598318.3568</v>
      </c>
      <c r="S22" s="47"/>
      <c r="T22" s="10"/>
      <c r="U22" s="10"/>
    </row>
    <row r="23" spans="1:21" ht="23.25" customHeight="1">
      <c r="A23" s="168"/>
      <c r="B23" s="364" t="s">
        <v>94</v>
      </c>
      <c r="C23" s="365"/>
      <c r="D23" s="366"/>
      <c r="E23" s="175"/>
      <c r="F23" s="176">
        <v>95</v>
      </c>
      <c r="G23" s="172">
        <f>F23*F50</f>
        <v>834903.7</v>
      </c>
      <c r="H23" s="172"/>
      <c r="I23" s="177">
        <v>30</v>
      </c>
      <c r="J23" s="172">
        <f>I23*F50</f>
        <v>263653.8</v>
      </c>
      <c r="K23" s="172"/>
      <c r="L23" s="177">
        <v>3</v>
      </c>
      <c r="M23" s="172">
        <f>L23*G50</f>
        <v>26365.379999999997</v>
      </c>
      <c r="N23" s="172"/>
      <c r="O23" s="177">
        <v>57</v>
      </c>
      <c r="P23" s="171">
        <f>O23*G50</f>
        <v>500942.22</v>
      </c>
      <c r="Q23" s="178">
        <f>F23+I23+L23+O23</f>
        <v>185</v>
      </c>
      <c r="R23" s="172">
        <f>G23+J23+M23+P23</f>
        <v>1625865.0999999999</v>
      </c>
      <c r="S23" s="47"/>
      <c r="T23" s="10"/>
      <c r="U23" s="10"/>
    </row>
    <row r="24" spans="1:21" ht="39" customHeight="1">
      <c r="A24" s="168">
        <v>3</v>
      </c>
      <c r="B24" s="367" t="s">
        <v>43</v>
      </c>
      <c r="C24" s="368"/>
      <c r="D24" s="369"/>
      <c r="E24" s="175"/>
      <c r="F24" s="192">
        <f>SUM(F25:F29)</f>
        <v>768.5</v>
      </c>
      <c r="G24" s="181">
        <f aca="true" t="shared" si="3" ref="G24:R24">SUM(G25:G29)</f>
        <v>6753931.51</v>
      </c>
      <c r="H24" s="181">
        <f t="shared" si="3"/>
        <v>0</v>
      </c>
      <c r="I24" s="180">
        <f t="shared" si="3"/>
        <v>780.5</v>
      </c>
      <c r="J24" s="181">
        <f t="shared" si="3"/>
        <v>6859393.029999999</v>
      </c>
      <c r="K24" s="181">
        <f t="shared" si="3"/>
        <v>0</v>
      </c>
      <c r="L24" s="180">
        <f t="shared" si="3"/>
        <v>1834.17</v>
      </c>
      <c r="M24" s="181">
        <f t="shared" si="3"/>
        <v>16119529.678199997</v>
      </c>
      <c r="N24" s="181">
        <f t="shared" si="3"/>
        <v>0</v>
      </c>
      <c r="O24" s="180">
        <f t="shared" si="3"/>
        <v>1330</v>
      </c>
      <c r="P24" s="183">
        <f t="shared" si="3"/>
        <v>11688651.799999999</v>
      </c>
      <c r="Q24" s="181">
        <f t="shared" si="3"/>
        <v>4713.17</v>
      </c>
      <c r="R24" s="181">
        <f t="shared" si="3"/>
        <v>41421506.018199995</v>
      </c>
      <c r="S24" s="47"/>
      <c r="T24" s="10"/>
      <c r="U24" s="10"/>
    </row>
    <row r="25" spans="1:21" ht="24.75" customHeight="1">
      <c r="A25" s="429"/>
      <c r="B25" s="402" t="s">
        <v>44</v>
      </c>
      <c r="C25" s="403"/>
      <c r="D25" s="404"/>
      <c r="E25" s="175"/>
      <c r="F25" s="391">
        <v>26.5</v>
      </c>
      <c r="G25" s="381">
        <f>F25*F50</f>
        <v>232894.18999999997</v>
      </c>
      <c r="H25" s="172"/>
      <c r="I25" s="383">
        <v>22.5</v>
      </c>
      <c r="J25" s="381">
        <f>I25*F50</f>
        <v>197740.34999999998</v>
      </c>
      <c r="K25" s="172"/>
      <c r="L25" s="383">
        <v>0.17</v>
      </c>
      <c r="M25" s="381">
        <f>L25*G50</f>
        <v>1494.0382</v>
      </c>
      <c r="N25" s="172"/>
      <c r="O25" s="383">
        <v>36</v>
      </c>
      <c r="P25" s="379">
        <f>O25*G50</f>
        <v>316384.55999999994</v>
      </c>
      <c r="Q25" s="381">
        <f aca="true" t="shared" si="4" ref="Q25:R29">F25+I25+L25+O25</f>
        <v>85.17</v>
      </c>
      <c r="R25" s="381">
        <f>G25+J25+M25+P25</f>
        <v>748513.1381999999</v>
      </c>
      <c r="S25" s="47"/>
      <c r="T25" s="10"/>
      <c r="U25" s="10"/>
    </row>
    <row r="26" spans="1:21" ht="34.5" customHeight="1" hidden="1">
      <c r="A26" s="430"/>
      <c r="B26" s="405"/>
      <c r="C26" s="406"/>
      <c r="D26" s="407"/>
      <c r="E26" s="175"/>
      <c r="F26" s="392"/>
      <c r="G26" s="382"/>
      <c r="H26" s="172"/>
      <c r="I26" s="384"/>
      <c r="J26" s="382"/>
      <c r="K26" s="172"/>
      <c r="L26" s="384"/>
      <c r="M26" s="382"/>
      <c r="N26" s="172"/>
      <c r="O26" s="384"/>
      <c r="P26" s="380"/>
      <c r="Q26" s="382"/>
      <c r="R26" s="382"/>
      <c r="S26" s="47"/>
      <c r="T26" s="10"/>
      <c r="U26" s="10"/>
    </row>
    <row r="27" spans="1:21" ht="32.25" customHeight="1" hidden="1">
      <c r="A27" s="174"/>
      <c r="B27" s="364" t="s">
        <v>46</v>
      </c>
      <c r="C27" s="365"/>
      <c r="D27" s="366"/>
      <c r="E27" s="175"/>
      <c r="F27" s="170"/>
      <c r="G27" s="172">
        <f>F27*F50</f>
        <v>0</v>
      </c>
      <c r="H27" s="172"/>
      <c r="I27" s="173"/>
      <c r="J27" s="172">
        <f>I27*F50</f>
        <v>0</v>
      </c>
      <c r="K27" s="172"/>
      <c r="L27" s="173"/>
      <c r="M27" s="172">
        <f>L27*G50</f>
        <v>0</v>
      </c>
      <c r="N27" s="172"/>
      <c r="O27" s="173"/>
      <c r="P27" s="171">
        <f>O27*G50</f>
        <v>0</v>
      </c>
      <c r="Q27" s="172">
        <f t="shared" si="4"/>
        <v>0</v>
      </c>
      <c r="R27" s="172">
        <f t="shared" si="4"/>
        <v>0</v>
      </c>
      <c r="S27" s="47"/>
      <c r="T27" s="10"/>
      <c r="U27" s="10"/>
    </row>
    <row r="28" spans="1:21" ht="29.25" customHeight="1">
      <c r="A28" s="174"/>
      <c r="B28" s="364" t="s">
        <v>90</v>
      </c>
      <c r="C28" s="365"/>
      <c r="D28" s="366"/>
      <c r="E28" s="175"/>
      <c r="F28" s="170">
        <v>79</v>
      </c>
      <c r="G28" s="172">
        <f>F28*F50</f>
        <v>694288.34</v>
      </c>
      <c r="H28" s="172"/>
      <c r="I28" s="173">
        <v>130</v>
      </c>
      <c r="J28" s="172">
        <f>I28*F50</f>
        <v>1142499.7999999998</v>
      </c>
      <c r="K28" s="172"/>
      <c r="L28" s="173">
        <v>109</v>
      </c>
      <c r="M28" s="172">
        <f>L28*G50</f>
        <v>957942.1399999999</v>
      </c>
      <c r="N28" s="172"/>
      <c r="O28" s="173">
        <v>102</v>
      </c>
      <c r="P28" s="171">
        <f>O28*G50</f>
        <v>896422.9199999999</v>
      </c>
      <c r="Q28" s="172">
        <f t="shared" si="4"/>
        <v>420</v>
      </c>
      <c r="R28" s="172">
        <f t="shared" si="4"/>
        <v>3691153.1999999993</v>
      </c>
      <c r="S28" s="47"/>
      <c r="T28" s="10"/>
      <c r="U28" s="10"/>
    </row>
    <row r="29" spans="1:21" ht="29.25" customHeight="1">
      <c r="A29" s="174"/>
      <c r="B29" s="364" t="s">
        <v>91</v>
      </c>
      <c r="C29" s="365"/>
      <c r="D29" s="366"/>
      <c r="E29" s="175"/>
      <c r="F29" s="170">
        <v>663</v>
      </c>
      <c r="G29" s="172">
        <f>F29*F50</f>
        <v>5826748.9799999995</v>
      </c>
      <c r="H29" s="172"/>
      <c r="I29" s="173">
        <v>628</v>
      </c>
      <c r="J29" s="172">
        <f>I29*F50</f>
        <v>5519152.88</v>
      </c>
      <c r="K29" s="172"/>
      <c r="L29" s="173">
        <v>1725</v>
      </c>
      <c r="M29" s="172">
        <f>L29*G50</f>
        <v>15160093.499999998</v>
      </c>
      <c r="N29" s="172"/>
      <c r="O29" s="173">
        <v>1192</v>
      </c>
      <c r="P29" s="171">
        <f>O29*G50</f>
        <v>10475844.319999998</v>
      </c>
      <c r="Q29" s="172">
        <f t="shared" si="4"/>
        <v>4208</v>
      </c>
      <c r="R29" s="172">
        <f t="shared" si="4"/>
        <v>36981839.68</v>
      </c>
      <c r="S29" s="47"/>
      <c r="T29" s="10"/>
      <c r="U29" s="10"/>
    </row>
    <row r="30" spans="1:21" ht="56.25" customHeight="1">
      <c r="A30" s="168">
        <v>4</v>
      </c>
      <c r="B30" s="367" t="s">
        <v>47</v>
      </c>
      <c r="C30" s="368"/>
      <c r="D30" s="369"/>
      <c r="E30" s="175"/>
      <c r="F30" s="198">
        <f>F31+F32+F33+F34+F35</f>
        <v>482.67</v>
      </c>
      <c r="G30" s="181">
        <f>G31+G32+G33+G34+G35</f>
        <v>4241925.9882</v>
      </c>
      <c r="H30" s="181"/>
      <c r="I30" s="180">
        <f>I31+I32+I33+I34+I35</f>
        <v>246.67</v>
      </c>
      <c r="J30" s="181">
        <f>J31+J32+J33+J34+J35</f>
        <v>2167849.4282</v>
      </c>
      <c r="K30" s="181"/>
      <c r="L30" s="180">
        <f>L31+L32+L33+L34+L35</f>
        <v>146.10999999999999</v>
      </c>
      <c r="M30" s="181">
        <f>M31+M32+M33+M34+M35</f>
        <v>1284081.8906</v>
      </c>
      <c r="N30" s="181"/>
      <c r="O30" s="180">
        <f>O31+O32+O33+O34+O35</f>
        <v>376.07</v>
      </c>
      <c r="P30" s="183">
        <f>P31+P32+P33+P34+P35</f>
        <v>3305076.1521999994</v>
      </c>
      <c r="Q30" s="181">
        <f>SUM(Q31:Q35)</f>
        <v>1251.52</v>
      </c>
      <c r="R30" s="181">
        <f>R31+R32+R33+R34+R35</f>
        <v>10998933.459199999</v>
      </c>
      <c r="S30" s="47"/>
      <c r="T30" s="10"/>
      <c r="U30" s="10"/>
    </row>
    <row r="31" spans="1:21" ht="33" customHeight="1">
      <c r="A31" s="174"/>
      <c r="B31" s="364" t="s">
        <v>48</v>
      </c>
      <c r="C31" s="365"/>
      <c r="D31" s="366"/>
      <c r="E31" s="175"/>
      <c r="F31" s="170">
        <v>28</v>
      </c>
      <c r="G31" s="172">
        <f>F31*F50</f>
        <v>246076.87999999998</v>
      </c>
      <c r="H31" s="172"/>
      <c r="I31" s="173">
        <v>28</v>
      </c>
      <c r="J31" s="172">
        <f>I31*F50</f>
        <v>246076.87999999998</v>
      </c>
      <c r="K31" s="172"/>
      <c r="L31" s="173">
        <v>28</v>
      </c>
      <c r="M31" s="172">
        <f>L31*G50</f>
        <v>246076.87999999998</v>
      </c>
      <c r="N31" s="172"/>
      <c r="O31" s="173">
        <v>28</v>
      </c>
      <c r="P31" s="171">
        <f>O31*G50</f>
        <v>246076.87999999998</v>
      </c>
      <c r="Q31" s="172">
        <f aca="true" t="shared" si="5" ref="Q31:R35">F31+I31+L31+O31</f>
        <v>112</v>
      </c>
      <c r="R31" s="172">
        <f t="shared" si="5"/>
        <v>984307.5199999999</v>
      </c>
      <c r="S31" s="47"/>
      <c r="T31" s="10"/>
      <c r="U31" s="10"/>
    </row>
    <row r="32" spans="1:21" ht="28.5" customHeight="1">
      <c r="A32" s="174"/>
      <c r="B32" s="364" t="s">
        <v>116</v>
      </c>
      <c r="C32" s="365"/>
      <c r="D32" s="366"/>
      <c r="E32" s="175"/>
      <c r="F32" s="170">
        <v>280</v>
      </c>
      <c r="G32" s="172">
        <f>F32*F50</f>
        <v>2460768.8</v>
      </c>
      <c r="H32" s="172"/>
      <c r="I32" s="173">
        <v>93</v>
      </c>
      <c r="J32" s="172">
        <f>I32*F50</f>
        <v>817326.7799999999</v>
      </c>
      <c r="K32" s="172"/>
      <c r="L32" s="173">
        <v>12</v>
      </c>
      <c r="M32" s="172">
        <f>L32*G50</f>
        <v>105461.51999999999</v>
      </c>
      <c r="N32" s="172"/>
      <c r="O32" s="173">
        <v>179</v>
      </c>
      <c r="P32" s="171">
        <f>O32*G50</f>
        <v>1573134.3399999999</v>
      </c>
      <c r="Q32" s="172">
        <f t="shared" si="5"/>
        <v>564</v>
      </c>
      <c r="R32" s="172">
        <f t="shared" si="5"/>
        <v>4956691.4399999995</v>
      </c>
      <c r="S32" s="47"/>
      <c r="T32" s="10"/>
      <c r="U32" s="10"/>
    </row>
    <row r="33" spans="1:21" ht="26.25" customHeight="1">
      <c r="A33" s="174"/>
      <c r="B33" s="364" t="s">
        <v>110</v>
      </c>
      <c r="C33" s="365"/>
      <c r="D33" s="366"/>
      <c r="E33" s="175"/>
      <c r="F33" s="170">
        <v>92</v>
      </c>
      <c r="G33" s="172">
        <f>F33*F50</f>
        <v>808538.32</v>
      </c>
      <c r="H33" s="172"/>
      <c r="I33" s="173">
        <v>92</v>
      </c>
      <c r="J33" s="172">
        <f>I33*F50</f>
        <v>808538.32</v>
      </c>
      <c r="K33" s="172"/>
      <c r="L33" s="173">
        <v>92</v>
      </c>
      <c r="M33" s="172">
        <f>L33*G50</f>
        <v>808538.32</v>
      </c>
      <c r="N33" s="172"/>
      <c r="O33" s="173">
        <v>92</v>
      </c>
      <c r="P33" s="171">
        <f>O33*G50</f>
        <v>808538.32</v>
      </c>
      <c r="Q33" s="172">
        <f t="shared" si="5"/>
        <v>368</v>
      </c>
      <c r="R33" s="172">
        <f t="shared" si="5"/>
        <v>3234153.28</v>
      </c>
      <c r="S33" s="47"/>
      <c r="T33" s="10"/>
      <c r="U33" s="10"/>
    </row>
    <row r="34" spans="1:21" ht="25.5" customHeight="1">
      <c r="A34" s="174"/>
      <c r="B34" s="364" t="s">
        <v>103</v>
      </c>
      <c r="C34" s="365"/>
      <c r="D34" s="366"/>
      <c r="E34" s="175">
        <v>112.1</v>
      </c>
      <c r="F34" s="170">
        <v>75</v>
      </c>
      <c r="G34" s="172">
        <f>F34*F50</f>
        <v>659134.4999999999</v>
      </c>
      <c r="H34" s="172"/>
      <c r="I34" s="173">
        <v>26</v>
      </c>
      <c r="J34" s="172">
        <f>I34*F50</f>
        <v>228499.95999999996</v>
      </c>
      <c r="K34" s="172"/>
      <c r="L34" s="173">
        <v>6.44</v>
      </c>
      <c r="M34" s="172">
        <f>L34*G50</f>
        <v>56597.6824</v>
      </c>
      <c r="N34" s="172"/>
      <c r="O34" s="173">
        <v>69.4</v>
      </c>
      <c r="P34" s="171">
        <f>O34*G50</f>
        <v>609919.124</v>
      </c>
      <c r="Q34" s="172">
        <f t="shared" si="5"/>
        <v>176.84</v>
      </c>
      <c r="R34" s="172">
        <f t="shared" si="5"/>
        <v>1554151.2663999998</v>
      </c>
      <c r="S34" s="47"/>
      <c r="T34" s="10"/>
      <c r="U34" s="10"/>
    </row>
    <row r="35" spans="1:21" ht="25.5" customHeight="1">
      <c r="A35" s="174"/>
      <c r="B35" s="364" t="s">
        <v>99</v>
      </c>
      <c r="C35" s="365"/>
      <c r="D35" s="366"/>
      <c r="E35" s="175"/>
      <c r="F35" s="170">
        <v>7.67</v>
      </c>
      <c r="G35" s="172">
        <f>F35*F50</f>
        <v>67407.48819999999</v>
      </c>
      <c r="H35" s="172"/>
      <c r="I35" s="173">
        <v>7.67</v>
      </c>
      <c r="J35" s="172">
        <f>I35*F50</f>
        <v>67407.48819999999</v>
      </c>
      <c r="K35" s="172"/>
      <c r="L35" s="173">
        <v>7.67</v>
      </c>
      <c r="M35" s="172">
        <f>L35*G50</f>
        <v>67407.48819999999</v>
      </c>
      <c r="N35" s="172"/>
      <c r="O35" s="173">
        <v>7.67</v>
      </c>
      <c r="P35" s="171">
        <f>O35*G50</f>
        <v>67407.48819999999</v>
      </c>
      <c r="Q35" s="172">
        <f t="shared" si="5"/>
        <v>30.68</v>
      </c>
      <c r="R35" s="172">
        <f t="shared" si="5"/>
        <v>269629.95279999997</v>
      </c>
      <c r="S35" s="47"/>
      <c r="T35" s="10"/>
      <c r="U35" s="10"/>
    </row>
    <row r="36" spans="1:21" ht="28.5" customHeight="1">
      <c r="A36" s="168">
        <v>5</v>
      </c>
      <c r="B36" s="367" t="s">
        <v>53</v>
      </c>
      <c r="C36" s="368"/>
      <c r="D36" s="369"/>
      <c r="E36" s="175"/>
      <c r="F36" s="192">
        <f>F37+F38+F39</f>
        <v>445</v>
      </c>
      <c r="G36" s="181">
        <f>G37+G38+G39</f>
        <v>3910864.6999999997</v>
      </c>
      <c r="H36" s="181"/>
      <c r="I36" s="180">
        <f>I37+I38+I39</f>
        <v>165.5</v>
      </c>
      <c r="J36" s="181">
        <f>J37+J38+J39</f>
        <v>1454490.13</v>
      </c>
      <c r="K36" s="181"/>
      <c r="L36" s="180">
        <f>L37+L38+L39</f>
        <v>22.5</v>
      </c>
      <c r="M36" s="181">
        <f>M37+M38+M39</f>
        <v>197740.34999999998</v>
      </c>
      <c r="N36" s="181"/>
      <c r="O36" s="180">
        <f>O37+O38+O39</f>
        <v>223</v>
      </c>
      <c r="P36" s="183">
        <f>P37+P38+P39</f>
        <v>1959826.5799999996</v>
      </c>
      <c r="Q36" s="181">
        <f>Q37+Q38+Q39</f>
        <v>856</v>
      </c>
      <c r="R36" s="181">
        <f>R37+R38+R39</f>
        <v>7522921.759999999</v>
      </c>
      <c r="S36" s="47"/>
      <c r="T36" s="10"/>
      <c r="U36" s="10"/>
    </row>
    <row r="37" spans="1:21" ht="27" customHeight="1">
      <c r="A37" s="174"/>
      <c r="B37" s="411" t="s">
        <v>104</v>
      </c>
      <c r="C37" s="412"/>
      <c r="D37" s="413"/>
      <c r="E37" s="175"/>
      <c r="F37" s="170">
        <v>55</v>
      </c>
      <c r="G37" s="172">
        <f>F37*F50</f>
        <v>483365.29999999993</v>
      </c>
      <c r="H37" s="172"/>
      <c r="I37" s="173">
        <v>15</v>
      </c>
      <c r="J37" s="172">
        <f>I37*F50</f>
        <v>131826.9</v>
      </c>
      <c r="K37" s="172"/>
      <c r="L37" s="173">
        <v>2</v>
      </c>
      <c r="M37" s="172">
        <f>L37*G50</f>
        <v>17576.92</v>
      </c>
      <c r="N37" s="172"/>
      <c r="O37" s="173">
        <v>20</v>
      </c>
      <c r="P37" s="171">
        <f>O37*G50</f>
        <v>175769.19999999998</v>
      </c>
      <c r="Q37" s="172">
        <f>F37+I37+L37+O37</f>
        <v>92</v>
      </c>
      <c r="R37" s="172">
        <f>G37+J37+M37+P37</f>
        <v>808538.32</v>
      </c>
      <c r="S37" s="47"/>
      <c r="T37" s="10"/>
      <c r="U37" s="10"/>
    </row>
    <row r="38" spans="1:21" ht="27" customHeight="1">
      <c r="A38" s="174"/>
      <c r="B38" s="364" t="s">
        <v>55</v>
      </c>
      <c r="C38" s="365"/>
      <c r="D38" s="366"/>
      <c r="E38" s="175"/>
      <c r="F38" s="170">
        <v>145</v>
      </c>
      <c r="G38" s="171">
        <f>F38*F50</f>
        <v>1274326.7</v>
      </c>
      <c r="H38" s="172"/>
      <c r="I38" s="173">
        <v>60.5</v>
      </c>
      <c r="J38" s="171">
        <f>I38*F50</f>
        <v>531701.83</v>
      </c>
      <c r="K38" s="172"/>
      <c r="L38" s="173">
        <v>15.5</v>
      </c>
      <c r="M38" s="171">
        <f>L38*G50</f>
        <v>136221.12999999998</v>
      </c>
      <c r="N38" s="172"/>
      <c r="O38" s="173">
        <v>103</v>
      </c>
      <c r="P38" s="171">
        <f>O38*G50</f>
        <v>905211.3799999999</v>
      </c>
      <c r="Q38" s="172">
        <f>F38+I38+L38+O38</f>
        <v>324</v>
      </c>
      <c r="R38" s="171">
        <f>G38+J38+M38+P38</f>
        <v>2847461.0399999996</v>
      </c>
      <c r="S38" s="47"/>
      <c r="T38" s="10"/>
      <c r="U38" s="10"/>
    </row>
    <row r="39" spans="1:21" ht="27" customHeight="1">
      <c r="A39" s="174"/>
      <c r="B39" s="364" t="s">
        <v>80</v>
      </c>
      <c r="C39" s="365"/>
      <c r="D39" s="366"/>
      <c r="E39" s="175"/>
      <c r="F39" s="170">
        <v>245</v>
      </c>
      <c r="G39" s="172">
        <f>SUM(F39)*F50</f>
        <v>2153172.6999999997</v>
      </c>
      <c r="H39" s="172"/>
      <c r="I39" s="173">
        <v>90</v>
      </c>
      <c r="J39" s="172">
        <f>SUM(I39)*F50</f>
        <v>790961.3999999999</v>
      </c>
      <c r="K39" s="172"/>
      <c r="L39" s="173">
        <v>5</v>
      </c>
      <c r="M39" s="172">
        <f>SUM(L39)*G50</f>
        <v>43942.299999999996</v>
      </c>
      <c r="N39" s="172"/>
      <c r="O39" s="173">
        <v>100</v>
      </c>
      <c r="P39" s="171">
        <f>SUM(O39)*G50</f>
        <v>878845.9999999999</v>
      </c>
      <c r="Q39" s="172">
        <f>F39+I39+L39+O39</f>
        <v>440</v>
      </c>
      <c r="R39" s="172">
        <f>SUM(G39)+J39+M39+P39</f>
        <v>3866922.3999999994</v>
      </c>
      <c r="S39" s="47"/>
      <c r="T39" s="10"/>
      <c r="U39" s="10"/>
    </row>
    <row r="40" spans="1:21" ht="27" customHeight="1">
      <c r="A40" s="168">
        <v>6</v>
      </c>
      <c r="B40" s="367" t="s">
        <v>56</v>
      </c>
      <c r="C40" s="368"/>
      <c r="D40" s="369"/>
      <c r="E40" s="175"/>
      <c r="F40" s="195">
        <f>SUM(F41:F42)</f>
        <v>193.2</v>
      </c>
      <c r="G40" s="181">
        <f>SUM(G41:G42)</f>
        <v>1697930.4719999996</v>
      </c>
      <c r="H40" s="181"/>
      <c r="I40" s="196">
        <f>SUM(I41:I42)</f>
        <v>125</v>
      </c>
      <c r="J40" s="181">
        <f>SUM(J41:J42)</f>
        <v>1098557.5</v>
      </c>
      <c r="K40" s="181"/>
      <c r="L40" s="196">
        <f>SUM(L41:L42)</f>
        <v>102.5</v>
      </c>
      <c r="M40" s="181">
        <f>SUM(M41:M42)</f>
        <v>900817.1499999999</v>
      </c>
      <c r="N40" s="181"/>
      <c r="O40" s="196">
        <f>SUM(O41:O42)</f>
        <v>182</v>
      </c>
      <c r="P40" s="183">
        <f>P41+P42</f>
        <v>1599499.7199999997</v>
      </c>
      <c r="Q40" s="181">
        <f>SUM(Q41:Q42)</f>
        <v>602.7</v>
      </c>
      <c r="R40" s="181">
        <f>SUM(R41:R42)</f>
        <v>5296804.841999999</v>
      </c>
      <c r="S40" s="47"/>
      <c r="T40" s="10"/>
      <c r="U40" s="10"/>
    </row>
    <row r="41" spans="1:21" ht="27" customHeight="1">
      <c r="A41" s="174"/>
      <c r="B41" s="364" t="s">
        <v>85</v>
      </c>
      <c r="C41" s="365"/>
      <c r="D41" s="366"/>
      <c r="E41" s="175"/>
      <c r="F41" s="176">
        <v>133.2</v>
      </c>
      <c r="G41" s="172">
        <f>SUM(F41)*F50</f>
        <v>1170622.8719999997</v>
      </c>
      <c r="H41" s="172"/>
      <c r="I41" s="177">
        <v>102</v>
      </c>
      <c r="J41" s="172">
        <f>SUM(I41)*F50</f>
        <v>896422.9199999999</v>
      </c>
      <c r="K41" s="172"/>
      <c r="L41" s="177">
        <v>91</v>
      </c>
      <c r="M41" s="172">
        <f>L41*G50</f>
        <v>799749.8599999999</v>
      </c>
      <c r="N41" s="172"/>
      <c r="O41" s="177">
        <v>130</v>
      </c>
      <c r="P41" s="171">
        <f>SUM(O41)*G50</f>
        <v>1142499.7999999998</v>
      </c>
      <c r="Q41" s="172">
        <f>F41+I41+L41+O41</f>
        <v>456.2</v>
      </c>
      <c r="R41" s="172">
        <f>SUM(G41)+J41+M41+P41</f>
        <v>4009295.4519999996</v>
      </c>
      <c r="S41" s="47"/>
      <c r="T41" s="10"/>
      <c r="U41" s="10"/>
    </row>
    <row r="42" spans="1:21" ht="27" customHeight="1">
      <c r="A42" s="174"/>
      <c r="B42" s="364" t="s">
        <v>84</v>
      </c>
      <c r="C42" s="365"/>
      <c r="D42" s="366"/>
      <c r="E42" s="175"/>
      <c r="F42" s="176">
        <v>60</v>
      </c>
      <c r="G42" s="172">
        <f>SUM(F42)*F50</f>
        <v>527307.6</v>
      </c>
      <c r="H42" s="172"/>
      <c r="I42" s="177">
        <v>23</v>
      </c>
      <c r="J42" s="172">
        <f>SUM(I42)*F50</f>
        <v>202134.58</v>
      </c>
      <c r="K42" s="172"/>
      <c r="L42" s="177">
        <v>11.5</v>
      </c>
      <c r="M42" s="172">
        <f>SUM(L42)*G50</f>
        <v>101067.29</v>
      </c>
      <c r="N42" s="172"/>
      <c r="O42" s="177">
        <v>52</v>
      </c>
      <c r="P42" s="171">
        <f>SUM(O42)*G50</f>
        <v>456999.9199999999</v>
      </c>
      <c r="Q42" s="172">
        <f>F42+I42+L42+O42</f>
        <v>146.5</v>
      </c>
      <c r="R42" s="172">
        <f>SUM(G42)+J42+M42+P42</f>
        <v>1287509.39</v>
      </c>
      <c r="S42" s="47"/>
      <c r="T42" s="10"/>
      <c r="U42" s="10"/>
    </row>
    <row r="43" spans="1:21" ht="27" customHeight="1">
      <c r="A43" s="168">
        <v>7</v>
      </c>
      <c r="B43" s="385" t="s">
        <v>81</v>
      </c>
      <c r="C43" s="386"/>
      <c r="D43" s="387"/>
      <c r="E43" s="175"/>
      <c r="F43" s="195">
        <f>F44+F45+F46</f>
        <v>217.29</v>
      </c>
      <c r="G43" s="181">
        <f>G44+G45+G46</f>
        <v>1909644.4733999998</v>
      </c>
      <c r="H43" s="181">
        <f>SUM(H44:H45)</f>
        <v>0</v>
      </c>
      <c r="I43" s="196">
        <f>I44+I45+I46</f>
        <v>146.21</v>
      </c>
      <c r="J43" s="181">
        <f>J44+J45+J46</f>
        <v>1284960.7365999997</v>
      </c>
      <c r="K43" s="181">
        <f>SUM(K44:K45)</f>
        <v>0</v>
      </c>
      <c r="L43" s="196">
        <f>L44+L45+L46</f>
        <v>9.65</v>
      </c>
      <c r="M43" s="181">
        <f>M44+M45+M46</f>
        <v>84808.63899999998</v>
      </c>
      <c r="N43" s="181">
        <f>SUM(N44:N45)</f>
        <v>0</v>
      </c>
      <c r="O43" s="196">
        <f>O44+O45+O46</f>
        <v>264.52</v>
      </c>
      <c r="P43" s="183">
        <f>P44+P45+P46</f>
        <v>2324723.4392</v>
      </c>
      <c r="Q43" s="183">
        <f>Q44+Q45+Q46</f>
        <v>637.6700000000001</v>
      </c>
      <c r="R43" s="181">
        <f>R44+R45+R46</f>
        <v>5604137.288199998</v>
      </c>
      <c r="S43" s="47"/>
      <c r="T43" s="10"/>
      <c r="U43" s="10"/>
    </row>
    <row r="44" spans="1:21" ht="27" customHeight="1">
      <c r="A44" s="168"/>
      <c r="B44" s="364" t="s">
        <v>82</v>
      </c>
      <c r="C44" s="365"/>
      <c r="D44" s="366"/>
      <c r="E44" s="175"/>
      <c r="F44" s="176">
        <v>10.29</v>
      </c>
      <c r="G44" s="172">
        <f>SUM(F44)*F50</f>
        <v>90433.25339999999</v>
      </c>
      <c r="H44" s="172"/>
      <c r="I44" s="177">
        <v>3.21</v>
      </c>
      <c r="J44" s="172">
        <f>SUM(I44)*F50</f>
        <v>28210.956599999998</v>
      </c>
      <c r="K44" s="172"/>
      <c r="L44" s="177">
        <v>0.05</v>
      </c>
      <c r="M44" s="172">
        <f>SUM(L44)*G50</f>
        <v>439.423</v>
      </c>
      <c r="N44" s="172"/>
      <c r="O44" s="177">
        <v>9.52</v>
      </c>
      <c r="P44" s="171">
        <f>SUM(O44)*G50</f>
        <v>83666.13919999999</v>
      </c>
      <c r="Q44" s="171">
        <f>F44+I44+L44+O44</f>
        <v>23.07</v>
      </c>
      <c r="R44" s="172">
        <f>SUM(G44)+J44+M44+P44</f>
        <v>202749.77219999998</v>
      </c>
      <c r="S44" s="47"/>
      <c r="T44" s="10"/>
      <c r="U44" s="10"/>
    </row>
    <row r="45" spans="1:21" ht="27" customHeight="1">
      <c r="A45" s="168"/>
      <c r="B45" s="364" t="s">
        <v>83</v>
      </c>
      <c r="C45" s="365"/>
      <c r="D45" s="366"/>
      <c r="E45" s="175"/>
      <c r="F45" s="176">
        <v>198</v>
      </c>
      <c r="G45" s="172">
        <f>SUM(F45)*F50</f>
        <v>1740115.0799999998</v>
      </c>
      <c r="H45" s="172"/>
      <c r="I45" s="177">
        <v>134</v>
      </c>
      <c r="J45" s="172">
        <f>SUM(I45)*F50</f>
        <v>1177653.64</v>
      </c>
      <c r="K45" s="172"/>
      <c r="L45" s="177">
        <v>0.6</v>
      </c>
      <c r="M45" s="172">
        <f>SUM(L45)*G50</f>
        <v>5273.075999999999</v>
      </c>
      <c r="N45" s="172"/>
      <c r="O45" s="177">
        <v>246</v>
      </c>
      <c r="P45" s="171">
        <f>SUM(O45)*G50</f>
        <v>2161961.1599999997</v>
      </c>
      <c r="Q45" s="171">
        <f>F45+I45+L45+O45</f>
        <v>578.6</v>
      </c>
      <c r="R45" s="172">
        <f>SUM(G45)+J45+M45+P45</f>
        <v>5085002.955999999</v>
      </c>
      <c r="S45" s="47"/>
      <c r="T45" s="10"/>
      <c r="U45" s="10"/>
    </row>
    <row r="46" spans="1:21" ht="27" customHeight="1">
      <c r="A46" s="168"/>
      <c r="B46" s="364" t="s">
        <v>98</v>
      </c>
      <c r="C46" s="365"/>
      <c r="D46" s="366"/>
      <c r="E46" s="175"/>
      <c r="F46" s="176">
        <v>9</v>
      </c>
      <c r="G46" s="172">
        <f>F46*F50</f>
        <v>79096.13999999998</v>
      </c>
      <c r="H46" s="172"/>
      <c r="I46" s="177">
        <v>9</v>
      </c>
      <c r="J46" s="172">
        <f>I46*F50</f>
        <v>79096.13999999998</v>
      </c>
      <c r="K46" s="172"/>
      <c r="L46" s="177">
        <v>9</v>
      </c>
      <c r="M46" s="172">
        <f>L46*G50</f>
        <v>79096.13999999998</v>
      </c>
      <c r="N46" s="172"/>
      <c r="O46" s="177">
        <v>9</v>
      </c>
      <c r="P46" s="171">
        <f>G50*O46</f>
        <v>79096.13999999998</v>
      </c>
      <c r="Q46" s="171">
        <f>F46+I46+L46+O46</f>
        <v>36</v>
      </c>
      <c r="R46" s="172">
        <f>SUM(G46)+J46+M46+P46</f>
        <v>316384.55999999994</v>
      </c>
      <c r="S46" s="47"/>
      <c r="T46" s="10"/>
      <c r="U46" s="10"/>
    </row>
    <row r="47" spans="1:20" ht="26.25" customHeight="1">
      <c r="A47" s="174"/>
      <c r="B47" s="408" t="s">
        <v>19</v>
      </c>
      <c r="C47" s="409"/>
      <c r="D47" s="410"/>
      <c r="E47" s="169" t="e">
        <f>#REF!+#REF!+#REF!+E13+E14+E15+E16+E17+E18+E34+#REF!+#REF!+#REF!</f>
        <v>#REF!</v>
      </c>
      <c r="F47" s="180">
        <f>F12+F19+F24+F30+F36+F40+F43</f>
        <v>4141.88</v>
      </c>
      <c r="G47" s="181">
        <f>G12+G19+G24+G30+G36+G40+G43</f>
        <v>36400746.704799995</v>
      </c>
      <c r="H47" s="181" t="e">
        <f>#REF!+H12+H19+H24+H30+H36+H40+H43</f>
        <v>#REF!</v>
      </c>
      <c r="I47" s="180">
        <f>I12+I19+I24+I30+I36+I40+I43</f>
        <v>2416.2400000000002</v>
      </c>
      <c r="J47" s="181">
        <f>J12+J19+J24+J30+J36+J40+J43</f>
        <v>21235028.5904</v>
      </c>
      <c r="K47" s="181" t="e">
        <f>#REF!+K12+K19+K24+K30+K36+K40+K43</f>
        <v>#REF!</v>
      </c>
      <c r="L47" s="182">
        <f>L12+L19+L24+L30+L36+L40+L43</f>
        <v>2499.6200000000003</v>
      </c>
      <c r="M47" s="181">
        <f>M12+M19+M24+M30+M36+M40+M43</f>
        <v>21967810.385199994</v>
      </c>
      <c r="N47" s="181" t="e">
        <f>#REF!+N12+N19+N24+N30+N36+N40+N43</f>
        <v>#REF!</v>
      </c>
      <c r="O47" s="182">
        <f>O12+O19+O24+O30+O36+O40+O43</f>
        <v>3676.1000000000004</v>
      </c>
      <c r="P47" s="183">
        <f>P12+P19+P24+P30+P36+P40+P43</f>
        <v>32307257.805999994</v>
      </c>
      <c r="Q47" s="181">
        <f>Q12+Q19+Q24+Q30+Q36+Q40+Q43</f>
        <v>12733.840000000002</v>
      </c>
      <c r="R47" s="181">
        <f>R12+R19+R24+R30+R36+R40+R43</f>
        <v>111910843.48639998</v>
      </c>
      <c r="S47" s="48"/>
      <c r="T47" s="200"/>
    </row>
    <row r="48" spans="1:18" ht="25.5" customHeight="1">
      <c r="A48" s="184"/>
      <c r="B48" s="423" t="s">
        <v>8</v>
      </c>
      <c r="C48" s="424"/>
      <c r="D48" s="425"/>
      <c r="E48" s="396" t="s">
        <v>138</v>
      </c>
      <c r="F48" s="397"/>
      <c r="G48" s="397"/>
      <c r="H48" s="397"/>
      <c r="I48" s="397"/>
      <c r="J48" s="397"/>
      <c r="K48" s="397"/>
      <c r="L48" s="397"/>
      <c r="M48" s="397"/>
      <c r="N48" s="397"/>
      <c r="O48" s="397"/>
      <c r="P48" s="397"/>
      <c r="Q48" s="397"/>
      <c r="R48" s="398"/>
    </row>
    <row r="49" spans="1:22" ht="15.75" customHeight="1">
      <c r="A49" s="201"/>
      <c r="B49" s="202"/>
      <c r="C49" s="202"/>
      <c r="D49" s="202"/>
      <c r="E49" s="203"/>
      <c r="F49" s="203"/>
      <c r="G49" s="203"/>
      <c r="H49" s="203"/>
      <c r="I49" s="203"/>
      <c r="J49" s="204"/>
      <c r="K49" s="16"/>
      <c r="L49" s="16"/>
      <c r="M49" s="204"/>
      <c r="N49" s="16"/>
      <c r="O49" s="16"/>
      <c r="P49" s="204"/>
      <c r="Q49" s="16"/>
      <c r="R49" s="204"/>
      <c r="T49" s="9"/>
      <c r="U49" s="9"/>
      <c r="V49" s="9"/>
    </row>
    <row r="50" spans="1:22" ht="57.75" customHeight="1" hidden="1">
      <c r="A50" s="205"/>
      <c r="B50" s="206"/>
      <c r="C50" s="206"/>
      <c r="D50" s="205"/>
      <c r="E50" s="206" t="s">
        <v>11</v>
      </c>
      <c r="F50" s="1">
        <v>8788.46</v>
      </c>
      <c r="G50" s="2">
        <v>8788.46</v>
      </c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T50" s="9"/>
      <c r="U50" s="9"/>
      <c r="V50" s="9"/>
    </row>
    <row r="51" spans="1:22" ht="31.5" customHeight="1">
      <c r="A51" s="422" t="s">
        <v>139</v>
      </c>
      <c r="B51" s="422"/>
      <c r="C51" s="422"/>
      <c r="D51" s="422"/>
      <c r="E51" s="422"/>
      <c r="F51" s="422"/>
      <c r="G51" s="422"/>
      <c r="H51" s="422"/>
      <c r="I51" s="422"/>
      <c r="J51" s="422"/>
      <c r="K51" s="422"/>
      <c r="L51" s="422"/>
      <c r="M51" s="422"/>
      <c r="N51" s="422"/>
      <c r="O51" s="422"/>
      <c r="P51" s="422"/>
      <c r="Q51" s="422"/>
      <c r="R51" s="422"/>
      <c r="T51" s="9"/>
      <c r="U51" s="9"/>
      <c r="V51" s="9"/>
    </row>
    <row r="52" spans="1:22" ht="27.75" customHeight="1">
      <c r="A52" s="450" t="s">
        <v>15</v>
      </c>
      <c r="B52" s="451" t="s">
        <v>0</v>
      </c>
      <c r="C52" s="452"/>
      <c r="D52" s="453"/>
      <c r="E52" s="372" t="s">
        <v>1</v>
      </c>
      <c r="F52" s="372"/>
      <c r="G52" s="372"/>
      <c r="H52" s="372" t="s">
        <v>3</v>
      </c>
      <c r="I52" s="372"/>
      <c r="J52" s="372"/>
      <c r="K52" s="372" t="s">
        <v>4</v>
      </c>
      <c r="L52" s="372"/>
      <c r="M52" s="372"/>
      <c r="N52" s="372" t="s">
        <v>6</v>
      </c>
      <c r="O52" s="372"/>
      <c r="P52" s="372"/>
      <c r="Q52" s="372" t="s">
        <v>7</v>
      </c>
      <c r="R52" s="372"/>
      <c r="T52" s="9"/>
      <c r="U52" s="9"/>
      <c r="V52" s="9"/>
    </row>
    <row r="53" spans="1:22" ht="30" customHeight="1">
      <c r="A53" s="450"/>
      <c r="B53" s="454"/>
      <c r="C53" s="455"/>
      <c r="D53" s="456"/>
      <c r="E53" s="274"/>
      <c r="F53" s="274" t="s">
        <v>9</v>
      </c>
      <c r="G53" s="73" t="s">
        <v>5</v>
      </c>
      <c r="H53" s="274" t="s">
        <v>9</v>
      </c>
      <c r="I53" s="274" t="s">
        <v>9</v>
      </c>
      <c r="J53" s="73" t="s">
        <v>5</v>
      </c>
      <c r="K53" s="274" t="s">
        <v>9</v>
      </c>
      <c r="L53" s="274" t="s">
        <v>9</v>
      </c>
      <c r="M53" s="73" t="s">
        <v>5</v>
      </c>
      <c r="N53" s="274" t="s">
        <v>9</v>
      </c>
      <c r="O53" s="274" t="s">
        <v>9</v>
      </c>
      <c r="P53" s="73" t="s">
        <v>5</v>
      </c>
      <c r="Q53" s="274" t="s">
        <v>9</v>
      </c>
      <c r="R53" s="73" t="s">
        <v>5</v>
      </c>
      <c r="T53" s="9"/>
      <c r="U53" s="9"/>
      <c r="V53" s="9"/>
    </row>
    <row r="54" spans="1:22" ht="30" customHeight="1">
      <c r="A54" s="161">
        <v>2</v>
      </c>
      <c r="B54" s="373" t="s">
        <v>41</v>
      </c>
      <c r="C54" s="374"/>
      <c r="D54" s="375"/>
      <c r="E54" s="22"/>
      <c r="F54" s="207">
        <f>F55+F56+F57+F58+F59+F60</f>
        <v>104255.29</v>
      </c>
      <c r="G54" s="208">
        <f aca="true" t="shared" si="6" ref="G54:R54">G55+G56+G57+G58+G59+G60</f>
        <v>1039425.2413</v>
      </c>
      <c r="H54" s="208">
        <f t="shared" si="6"/>
        <v>161000</v>
      </c>
      <c r="I54" s="207">
        <f t="shared" si="6"/>
        <v>83535.33</v>
      </c>
      <c r="J54" s="208">
        <f t="shared" si="6"/>
        <v>832847.2401</v>
      </c>
      <c r="K54" s="208">
        <f t="shared" si="6"/>
        <v>168000</v>
      </c>
      <c r="L54" s="207">
        <f t="shared" si="6"/>
        <v>63320</v>
      </c>
      <c r="M54" s="208">
        <f t="shared" si="6"/>
        <v>631300.4</v>
      </c>
      <c r="N54" s="208">
        <f t="shared" si="6"/>
        <v>244000</v>
      </c>
      <c r="O54" s="207">
        <f t="shared" si="6"/>
        <v>125336.51000000001</v>
      </c>
      <c r="P54" s="208">
        <f t="shared" si="6"/>
        <v>1249605.0047000002</v>
      </c>
      <c r="Q54" s="208">
        <f t="shared" si="6"/>
        <v>376447.13</v>
      </c>
      <c r="R54" s="208">
        <f t="shared" si="6"/>
        <v>3753177.8861000002</v>
      </c>
      <c r="S54" s="47"/>
      <c r="T54" s="9"/>
      <c r="U54" s="8"/>
      <c r="V54" s="9"/>
    </row>
    <row r="55" spans="1:21" ht="48" customHeight="1">
      <c r="A55" s="161"/>
      <c r="B55" s="393" t="s">
        <v>34</v>
      </c>
      <c r="C55" s="394"/>
      <c r="D55" s="395"/>
      <c r="E55" s="11">
        <v>53000</v>
      </c>
      <c r="F55" s="106">
        <v>53089.59</v>
      </c>
      <c r="G55" s="105">
        <f>F55*F93</f>
        <v>529303.2123</v>
      </c>
      <c r="H55" s="105">
        <v>36000</v>
      </c>
      <c r="I55" s="106">
        <v>23682.33</v>
      </c>
      <c r="J55" s="105">
        <f>I55*F93</f>
        <v>236112.83010000002</v>
      </c>
      <c r="K55" s="105">
        <v>24000</v>
      </c>
      <c r="L55" s="106">
        <v>10000</v>
      </c>
      <c r="M55" s="105">
        <f>L55*G93</f>
        <v>99700</v>
      </c>
      <c r="N55" s="105">
        <v>50000</v>
      </c>
      <c r="O55" s="106">
        <v>41067.65</v>
      </c>
      <c r="P55" s="105">
        <f>O55*G93</f>
        <v>409444.47050000005</v>
      </c>
      <c r="Q55" s="105">
        <f aca="true" t="shared" si="7" ref="Q55:R65">F55+I55+L55+O55</f>
        <v>127839.57</v>
      </c>
      <c r="R55" s="105">
        <f t="shared" si="7"/>
        <v>1274560.5129</v>
      </c>
      <c r="S55" s="47"/>
      <c r="U55" s="10"/>
    </row>
    <row r="56" spans="1:21" ht="33.75" customHeight="1">
      <c r="A56" s="161"/>
      <c r="B56" s="393" t="s">
        <v>35</v>
      </c>
      <c r="C56" s="394"/>
      <c r="D56" s="395"/>
      <c r="E56" s="11">
        <v>27000</v>
      </c>
      <c r="F56" s="106">
        <v>13089.7</v>
      </c>
      <c r="G56" s="105">
        <f>F56*F93</f>
        <v>130504.30900000001</v>
      </c>
      <c r="H56" s="105">
        <v>17000</v>
      </c>
      <c r="I56" s="106">
        <v>15286</v>
      </c>
      <c r="J56" s="105">
        <f>I56*F93</f>
        <v>152401.42</v>
      </c>
      <c r="K56" s="105">
        <v>19000</v>
      </c>
      <c r="L56" s="106">
        <v>13808</v>
      </c>
      <c r="M56" s="105">
        <f>L56*G93</f>
        <v>137665.76</v>
      </c>
      <c r="N56" s="105">
        <v>41000</v>
      </c>
      <c r="O56" s="106">
        <v>22197.86</v>
      </c>
      <c r="P56" s="105">
        <f>O56*G93</f>
        <v>221312.66420000003</v>
      </c>
      <c r="Q56" s="105">
        <f t="shared" si="7"/>
        <v>64381.56</v>
      </c>
      <c r="R56" s="105">
        <f t="shared" si="7"/>
        <v>641884.1532000001</v>
      </c>
      <c r="S56" s="47"/>
      <c r="U56" s="10"/>
    </row>
    <row r="57" spans="1:21" ht="35.25" customHeight="1">
      <c r="A57" s="161"/>
      <c r="B57" s="393" t="s">
        <v>36</v>
      </c>
      <c r="C57" s="394"/>
      <c r="D57" s="395"/>
      <c r="E57" s="11">
        <v>70000</v>
      </c>
      <c r="F57" s="106">
        <v>11626</v>
      </c>
      <c r="G57" s="105">
        <f>F57*F93</f>
        <v>115911.22</v>
      </c>
      <c r="H57" s="105">
        <v>55000</v>
      </c>
      <c r="I57" s="106">
        <v>14608</v>
      </c>
      <c r="J57" s="105">
        <f>I57*F93</f>
        <v>145641.76</v>
      </c>
      <c r="K57" s="105">
        <v>45000</v>
      </c>
      <c r="L57" s="106">
        <v>12582</v>
      </c>
      <c r="M57" s="105">
        <f>L57*G93</f>
        <v>125442.54000000001</v>
      </c>
      <c r="N57" s="105">
        <v>70000</v>
      </c>
      <c r="O57" s="106">
        <v>19971</v>
      </c>
      <c r="P57" s="105">
        <f>O57*G93</f>
        <v>199110.87000000002</v>
      </c>
      <c r="Q57" s="105">
        <f t="shared" si="7"/>
        <v>58787</v>
      </c>
      <c r="R57" s="105">
        <f t="shared" si="7"/>
        <v>586106.39</v>
      </c>
      <c r="S57" s="47"/>
      <c r="U57" s="10"/>
    </row>
    <row r="58" spans="1:21" ht="30.75" customHeight="1">
      <c r="A58" s="25"/>
      <c r="B58" s="390" t="s">
        <v>37</v>
      </c>
      <c r="C58" s="390"/>
      <c r="D58" s="390"/>
      <c r="E58" s="5">
        <v>17000</v>
      </c>
      <c r="F58" s="106">
        <v>5050</v>
      </c>
      <c r="G58" s="105">
        <f>F58*F93</f>
        <v>50348.5</v>
      </c>
      <c r="H58" s="105">
        <v>14000</v>
      </c>
      <c r="I58" s="106">
        <v>8250</v>
      </c>
      <c r="J58" s="105">
        <f>I58*F93</f>
        <v>82252.5</v>
      </c>
      <c r="K58" s="105">
        <v>13000</v>
      </c>
      <c r="L58" s="106">
        <v>7430</v>
      </c>
      <c r="M58" s="105">
        <f>L58*G93</f>
        <v>74077.1</v>
      </c>
      <c r="N58" s="105">
        <v>24000</v>
      </c>
      <c r="O58" s="106">
        <v>13550</v>
      </c>
      <c r="P58" s="105">
        <f>O58*G93</f>
        <v>135093.5</v>
      </c>
      <c r="Q58" s="105">
        <f t="shared" si="7"/>
        <v>34280</v>
      </c>
      <c r="R58" s="105">
        <f t="shared" si="7"/>
        <v>341771.6</v>
      </c>
      <c r="S58" s="47"/>
      <c r="U58" s="10"/>
    </row>
    <row r="59" spans="1:21" ht="29.25" customHeight="1">
      <c r="A59" s="25"/>
      <c r="B59" s="390" t="s">
        <v>38</v>
      </c>
      <c r="C59" s="390"/>
      <c r="D59" s="390"/>
      <c r="E59" s="5">
        <v>31000</v>
      </c>
      <c r="F59" s="106">
        <v>16300</v>
      </c>
      <c r="G59" s="105">
        <f>F59*F93</f>
        <v>162511</v>
      </c>
      <c r="H59" s="105">
        <v>27000</v>
      </c>
      <c r="I59" s="106">
        <v>20000</v>
      </c>
      <c r="J59" s="105">
        <f>I59*F93</f>
        <v>199400</v>
      </c>
      <c r="K59" s="105">
        <v>58000</v>
      </c>
      <c r="L59" s="106">
        <v>17000</v>
      </c>
      <c r="M59" s="105">
        <f>L59*G93</f>
        <v>169490</v>
      </c>
      <c r="N59" s="105">
        <v>44000</v>
      </c>
      <c r="O59" s="106">
        <v>24800</v>
      </c>
      <c r="P59" s="105">
        <f>O59*G93</f>
        <v>247256.00000000003</v>
      </c>
      <c r="Q59" s="105">
        <f t="shared" si="7"/>
        <v>78100</v>
      </c>
      <c r="R59" s="105">
        <f t="shared" si="7"/>
        <v>778657</v>
      </c>
      <c r="S59" s="47"/>
      <c r="U59" s="10"/>
    </row>
    <row r="60" spans="1:21" ht="45.75" customHeight="1">
      <c r="A60" s="25"/>
      <c r="B60" s="390" t="s">
        <v>39</v>
      </c>
      <c r="C60" s="390"/>
      <c r="D60" s="390"/>
      <c r="E60" s="5">
        <v>8000</v>
      </c>
      <c r="F60" s="106">
        <v>5100</v>
      </c>
      <c r="G60" s="105">
        <f>F60*F93</f>
        <v>50847</v>
      </c>
      <c r="H60" s="105">
        <v>12000</v>
      </c>
      <c r="I60" s="106">
        <v>1709</v>
      </c>
      <c r="J60" s="105">
        <f>I60*F93</f>
        <v>17038.73</v>
      </c>
      <c r="K60" s="105">
        <v>9000</v>
      </c>
      <c r="L60" s="106">
        <v>2500</v>
      </c>
      <c r="M60" s="105">
        <f>L60*G93</f>
        <v>24925</v>
      </c>
      <c r="N60" s="105">
        <v>15000</v>
      </c>
      <c r="O60" s="106">
        <v>3750</v>
      </c>
      <c r="P60" s="105">
        <f>O60*G93</f>
        <v>37387.5</v>
      </c>
      <c r="Q60" s="105">
        <f t="shared" si="7"/>
        <v>13059</v>
      </c>
      <c r="R60" s="105">
        <f t="shared" si="7"/>
        <v>130198.23</v>
      </c>
      <c r="S60" s="47"/>
      <c r="U60" s="10"/>
    </row>
    <row r="61" spans="1:21" ht="27" customHeight="1">
      <c r="A61" s="161">
        <v>3</v>
      </c>
      <c r="B61" s="373" t="s">
        <v>42</v>
      </c>
      <c r="C61" s="374"/>
      <c r="D61" s="375"/>
      <c r="E61" s="11">
        <v>9000</v>
      </c>
      <c r="F61" s="107">
        <f>SUM(F62:F65)</f>
        <v>35320</v>
      </c>
      <c r="G61" s="44">
        <f aca="true" t="shared" si="8" ref="G61:R61">SUM(G62:G65)</f>
        <v>352140.4</v>
      </c>
      <c r="H61" s="44">
        <f t="shared" si="8"/>
        <v>0</v>
      </c>
      <c r="I61" s="107">
        <f t="shared" si="8"/>
        <v>25460</v>
      </c>
      <c r="J61" s="44">
        <f t="shared" si="8"/>
        <v>253836.2</v>
      </c>
      <c r="K61" s="44">
        <f t="shared" si="8"/>
        <v>0</v>
      </c>
      <c r="L61" s="107">
        <f t="shared" si="8"/>
        <v>27060</v>
      </c>
      <c r="M61" s="44">
        <f t="shared" si="8"/>
        <v>269788.2</v>
      </c>
      <c r="N61" s="44">
        <f t="shared" si="8"/>
        <v>0</v>
      </c>
      <c r="O61" s="107">
        <f t="shared" si="8"/>
        <v>30370</v>
      </c>
      <c r="P61" s="44">
        <f t="shared" si="8"/>
        <v>302788.9</v>
      </c>
      <c r="Q61" s="44">
        <f t="shared" si="8"/>
        <v>118210</v>
      </c>
      <c r="R61" s="44">
        <f t="shared" si="8"/>
        <v>1178553.7</v>
      </c>
      <c r="S61" s="47"/>
      <c r="U61" s="10"/>
    </row>
    <row r="62" spans="1:21" ht="27" customHeight="1">
      <c r="A62" s="161"/>
      <c r="B62" s="347" t="s">
        <v>92</v>
      </c>
      <c r="C62" s="388"/>
      <c r="D62" s="389"/>
      <c r="E62" s="5"/>
      <c r="F62" s="106">
        <v>27400</v>
      </c>
      <c r="G62" s="105">
        <f>F62*F93</f>
        <v>273178</v>
      </c>
      <c r="H62" s="105"/>
      <c r="I62" s="106">
        <v>20800</v>
      </c>
      <c r="J62" s="105">
        <f>I62*F93</f>
        <v>207376</v>
      </c>
      <c r="K62" s="105"/>
      <c r="L62" s="106">
        <v>22100</v>
      </c>
      <c r="M62" s="105">
        <f>L62*G93</f>
        <v>220337</v>
      </c>
      <c r="N62" s="105"/>
      <c r="O62" s="106">
        <v>24300</v>
      </c>
      <c r="P62" s="105">
        <f>O62*G93</f>
        <v>242271.00000000003</v>
      </c>
      <c r="Q62" s="105">
        <f>F62+I62+L62+O62</f>
        <v>94600</v>
      </c>
      <c r="R62" s="105">
        <f t="shared" si="7"/>
        <v>943162</v>
      </c>
      <c r="S62" s="47"/>
      <c r="U62" s="10"/>
    </row>
    <row r="63" spans="1:21" ht="27" customHeight="1">
      <c r="A63" s="161"/>
      <c r="B63" s="347" t="s">
        <v>93</v>
      </c>
      <c r="C63" s="388"/>
      <c r="D63" s="389"/>
      <c r="E63" s="5"/>
      <c r="F63" s="106">
        <v>2920</v>
      </c>
      <c r="G63" s="105">
        <f>F63*F93</f>
        <v>29112.4</v>
      </c>
      <c r="H63" s="105"/>
      <c r="I63" s="106">
        <v>1610</v>
      </c>
      <c r="J63" s="105">
        <f>I63*F93</f>
        <v>16051.7</v>
      </c>
      <c r="K63" s="105"/>
      <c r="L63" s="106">
        <v>2140</v>
      </c>
      <c r="M63" s="105">
        <f>L63*G93</f>
        <v>21335.800000000003</v>
      </c>
      <c r="N63" s="105"/>
      <c r="O63" s="106">
        <v>2550</v>
      </c>
      <c r="P63" s="105">
        <f>O63*G93</f>
        <v>25423.5</v>
      </c>
      <c r="Q63" s="105">
        <f>F63+I63+L63+O63</f>
        <v>9220</v>
      </c>
      <c r="R63" s="105">
        <f t="shared" si="7"/>
        <v>91923.40000000001</v>
      </c>
      <c r="S63" s="47"/>
      <c r="U63" s="10"/>
    </row>
    <row r="64" spans="1:21" ht="27" customHeight="1">
      <c r="A64" s="161"/>
      <c r="B64" s="347" t="s">
        <v>95</v>
      </c>
      <c r="C64" s="388"/>
      <c r="D64" s="389"/>
      <c r="E64" s="5"/>
      <c r="F64" s="106">
        <v>2400</v>
      </c>
      <c r="G64" s="105">
        <f>F64*F93</f>
        <v>23928</v>
      </c>
      <c r="H64" s="105"/>
      <c r="I64" s="106">
        <v>1300</v>
      </c>
      <c r="J64" s="105">
        <f>I64*F93</f>
        <v>12961</v>
      </c>
      <c r="K64" s="105"/>
      <c r="L64" s="106">
        <v>1100</v>
      </c>
      <c r="M64" s="105">
        <f>L64*G93</f>
        <v>10967</v>
      </c>
      <c r="N64" s="105"/>
      <c r="O64" s="106">
        <v>1500</v>
      </c>
      <c r="P64" s="105">
        <f>O64*G93</f>
        <v>14955.000000000002</v>
      </c>
      <c r="Q64" s="105">
        <f>F64+I64+L64+O64</f>
        <v>6300</v>
      </c>
      <c r="R64" s="105">
        <f t="shared" si="7"/>
        <v>62811</v>
      </c>
      <c r="S64" s="47"/>
      <c r="U64" s="10"/>
    </row>
    <row r="65" spans="1:21" ht="27" customHeight="1">
      <c r="A65" s="161"/>
      <c r="B65" s="347" t="s">
        <v>94</v>
      </c>
      <c r="C65" s="388"/>
      <c r="D65" s="389"/>
      <c r="E65" s="5"/>
      <c r="F65" s="106">
        <v>2600</v>
      </c>
      <c r="G65" s="105">
        <f>F65*F93</f>
        <v>25922</v>
      </c>
      <c r="H65" s="105"/>
      <c r="I65" s="106">
        <v>1750</v>
      </c>
      <c r="J65" s="105">
        <f>I65*F93</f>
        <v>17447.5</v>
      </c>
      <c r="K65" s="105"/>
      <c r="L65" s="106">
        <v>1720</v>
      </c>
      <c r="M65" s="105">
        <f>L65*G93</f>
        <v>17148.4</v>
      </c>
      <c r="N65" s="105"/>
      <c r="O65" s="106">
        <v>2020</v>
      </c>
      <c r="P65" s="105">
        <f>O65*G93</f>
        <v>20139.4</v>
      </c>
      <c r="Q65" s="105">
        <f>F65+I65+L65+O65</f>
        <v>8090</v>
      </c>
      <c r="R65" s="105">
        <f t="shared" si="7"/>
        <v>80657.3</v>
      </c>
      <c r="S65" s="47"/>
      <c r="U65" s="10"/>
    </row>
    <row r="66" spans="1:21" ht="28.5" customHeight="1">
      <c r="A66" s="161">
        <v>4</v>
      </c>
      <c r="B66" s="373" t="s">
        <v>43</v>
      </c>
      <c r="C66" s="374"/>
      <c r="D66" s="375"/>
      <c r="E66" s="11">
        <v>20000</v>
      </c>
      <c r="F66" s="107">
        <f>F67+F68+F69+F70+F71</f>
        <v>81774</v>
      </c>
      <c r="G66" s="107">
        <f aca="true" t="shared" si="9" ref="G66:R66">G67+G68+G69+G70+G71</f>
        <v>815286.7799999999</v>
      </c>
      <c r="H66" s="107">
        <f t="shared" si="9"/>
        <v>0</v>
      </c>
      <c r="I66" s="107">
        <f t="shared" si="9"/>
        <v>48589</v>
      </c>
      <c r="J66" s="107">
        <f t="shared" si="9"/>
        <v>484432.3300000001</v>
      </c>
      <c r="K66" s="107">
        <f t="shared" si="9"/>
        <v>0</v>
      </c>
      <c r="L66" s="107">
        <f t="shared" si="9"/>
        <v>33970</v>
      </c>
      <c r="M66" s="107">
        <f t="shared" si="9"/>
        <v>338680.9</v>
      </c>
      <c r="N66" s="107">
        <f t="shared" si="9"/>
        <v>0</v>
      </c>
      <c r="O66" s="107">
        <f t="shared" si="9"/>
        <v>102153</v>
      </c>
      <c r="P66" s="107">
        <f t="shared" si="9"/>
        <v>1018465.41</v>
      </c>
      <c r="Q66" s="107">
        <f t="shared" si="9"/>
        <v>266486</v>
      </c>
      <c r="R66" s="107">
        <f t="shared" si="9"/>
        <v>2656865.42</v>
      </c>
      <c r="S66" s="47"/>
      <c r="U66" s="10"/>
    </row>
    <row r="67" spans="1:21" ht="37.5" customHeight="1">
      <c r="A67" s="25"/>
      <c r="B67" s="376" t="s">
        <v>44</v>
      </c>
      <c r="C67" s="377"/>
      <c r="D67" s="378"/>
      <c r="E67" s="5"/>
      <c r="F67" s="106">
        <v>4372</v>
      </c>
      <c r="G67" s="105">
        <f>F67*F93</f>
        <v>43588.840000000004</v>
      </c>
      <c r="H67" s="105"/>
      <c r="I67" s="106">
        <v>4410</v>
      </c>
      <c r="J67" s="105">
        <f>I67*F93</f>
        <v>43967.700000000004</v>
      </c>
      <c r="K67" s="105"/>
      <c r="L67" s="106">
        <v>3600</v>
      </c>
      <c r="M67" s="105">
        <f>L67*G93</f>
        <v>35892</v>
      </c>
      <c r="N67" s="105"/>
      <c r="O67" s="106">
        <v>7642</v>
      </c>
      <c r="P67" s="105">
        <f>O67*G93</f>
        <v>76190.74</v>
      </c>
      <c r="Q67" s="105">
        <f aca="true" t="shared" si="10" ref="Q67:R71">F67+I67+L67+O67</f>
        <v>20024</v>
      </c>
      <c r="R67" s="105">
        <f>G67+J67+M67+P67</f>
        <v>199639.28000000003</v>
      </c>
      <c r="S67" s="47"/>
      <c r="U67" s="10"/>
    </row>
    <row r="68" spans="1:21" ht="49.5" customHeight="1">
      <c r="A68" s="25"/>
      <c r="B68" s="376" t="s">
        <v>106</v>
      </c>
      <c r="C68" s="377"/>
      <c r="D68" s="378"/>
      <c r="E68" s="5"/>
      <c r="F68" s="106">
        <v>1200</v>
      </c>
      <c r="G68" s="105">
        <f>F68*F93</f>
        <v>11964</v>
      </c>
      <c r="H68" s="105"/>
      <c r="I68" s="106">
        <v>1450</v>
      </c>
      <c r="J68" s="105">
        <f>I68*F93</f>
        <v>14456.500000000002</v>
      </c>
      <c r="K68" s="105"/>
      <c r="L68" s="106">
        <v>2000</v>
      </c>
      <c r="M68" s="105">
        <f>L68*G93</f>
        <v>19940</v>
      </c>
      <c r="N68" s="105"/>
      <c r="O68" s="106">
        <v>2000</v>
      </c>
      <c r="P68" s="105">
        <f>O68*G93</f>
        <v>19940</v>
      </c>
      <c r="Q68" s="105">
        <f t="shared" si="10"/>
        <v>6650</v>
      </c>
      <c r="R68" s="105">
        <f>G68+J68+M68+P68</f>
        <v>66300.5</v>
      </c>
      <c r="S68" s="47"/>
      <c r="U68" s="10"/>
    </row>
    <row r="69" spans="1:21" ht="55.5" customHeight="1">
      <c r="A69" s="25"/>
      <c r="B69" s="376" t="s">
        <v>107</v>
      </c>
      <c r="C69" s="377"/>
      <c r="D69" s="378"/>
      <c r="E69" s="5"/>
      <c r="F69" s="106">
        <v>7650</v>
      </c>
      <c r="G69" s="105">
        <f>F69*F93</f>
        <v>76270.5</v>
      </c>
      <c r="H69" s="105"/>
      <c r="I69" s="106">
        <v>7650</v>
      </c>
      <c r="J69" s="105">
        <f>I69*F93</f>
        <v>76270.5</v>
      </c>
      <c r="K69" s="105"/>
      <c r="L69" s="106">
        <v>7650</v>
      </c>
      <c r="M69" s="105">
        <f>L69*G93</f>
        <v>76270.5</v>
      </c>
      <c r="N69" s="105"/>
      <c r="O69" s="106">
        <v>7650</v>
      </c>
      <c r="P69" s="105">
        <f>O69*G93</f>
        <v>76270.5</v>
      </c>
      <c r="Q69" s="105">
        <f t="shared" si="10"/>
        <v>30600</v>
      </c>
      <c r="R69" s="105">
        <f>G69+J69+M69+P69</f>
        <v>305082</v>
      </c>
      <c r="S69" s="47"/>
      <c r="U69" s="10"/>
    </row>
    <row r="70" spans="1:21" ht="34.5" customHeight="1">
      <c r="A70" s="25"/>
      <c r="B70" s="376" t="s">
        <v>58</v>
      </c>
      <c r="C70" s="377"/>
      <c r="D70" s="378"/>
      <c r="E70" s="5">
        <v>29400</v>
      </c>
      <c r="F70" s="106">
        <v>53205</v>
      </c>
      <c r="G70" s="105">
        <f>F70*F93</f>
        <v>530453.85</v>
      </c>
      <c r="H70" s="105"/>
      <c r="I70" s="106">
        <v>24447</v>
      </c>
      <c r="J70" s="105">
        <f>I70*F93</f>
        <v>243736.59000000003</v>
      </c>
      <c r="K70" s="105"/>
      <c r="L70" s="106">
        <v>17566</v>
      </c>
      <c r="M70" s="105">
        <f>L70*G93</f>
        <v>175133.02000000002</v>
      </c>
      <c r="N70" s="105"/>
      <c r="O70" s="106">
        <v>74552</v>
      </c>
      <c r="P70" s="105">
        <f>O70*G93</f>
        <v>743283.4400000001</v>
      </c>
      <c r="Q70" s="105">
        <f t="shared" si="10"/>
        <v>169770</v>
      </c>
      <c r="R70" s="105">
        <f>G70+J70+M70+P70</f>
        <v>1692606.9</v>
      </c>
      <c r="S70" s="47"/>
      <c r="U70" s="10"/>
    </row>
    <row r="71" spans="1:21" ht="33" customHeight="1">
      <c r="A71" s="25"/>
      <c r="B71" s="376" t="s">
        <v>59</v>
      </c>
      <c r="C71" s="377"/>
      <c r="D71" s="378"/>
      <c r="E71" s="5"/>
      <c r="F71" s="106">
        <v>15347</v>
      </c>
      <c r="G71" s="105">
        <f>F71*F93</f>
        <v>153009.59</v>
      </c>
      <c r="H71" s="105"/>
      <c r="I71" s="106">
        <v>10632</v>
      </c>
      <c r="J71" s="105">
        <f>I71*F93</f>
        <v>106001.04000000001</v>
      </c>
      <c r="K71" s="105"/>
      <c r="L71" s="106">
        <v>3154</v>
      </c>
      <c r="M71" s="105">
        <f>L71*G93</f>
        <v>31445.38</v>
      </c>
      <c r="N71" s="105"/>
      <c r="O71" s="106">
        <v>10309</v>
      </c>
      <c r="P71" s="105">
        <f>O71*G93</f>
        <v>102780.73000000001</v>
      </c>
      <c r="Q71" s="105">
        <f t="shared" si="10"/>
        <v>39442</v>
      </c>
      <c r="R71" s="105">
        <f t="shared" si="10"/>
        <v>393236.74</v>
      </c>
      <c r="S71" s="47"/>
      <c r="U71" s="10"/>
    </row>
    <row r="72" spans="1:21" ht="60.75" customHeight="1">
      <c r="A72" s="161">
        <v>5</v>
      </c>
      <c r="B72" s="373" t="s">
        <v>47</v>
      </c>
      <c r="C72" s="374"/>
      <c r="D72" s="375"/>
      <c r="E72" s="5"/>
      <c r="F72" s="107">
        <f>F73+F74+F75+F76+F77</f>
        <v>19500</v>
      </c>
      <c r="G72" s="109">
        <f>G73+G74+G75+G76+G77</f>
        <v>194415</v>
      </c>
      <c r="H72" s="44">
        <f aca="true" t="shared" si="11" ref="H72:N72">H73+H74+H75+H76</f>
        <v>0</v>
      </c>
      <c r="I72" s="107">
        <f>I73+I74+I75+I76+I77</f>
        <v>13886</v>
      </c>
      <c r="J72" s="44">
        <f>J73+J74+J75+J76+J77</f>
        <v>138443.41999999998</v>
      </c>
      <c r="K72" s="44">
        <f t="shared" si="11"/>
        <v>0</v>
      </c>
      <c r="L72" s="107">
        <f>L73+L74+L75+L76+L77</f>
        <v>15034</v>
      </c>
      <c r="M72" s="44">
        <f>M73+M74+M75+M76+M77</f>
        <v>149888.97999999998</v>
      </c>
      <c r="N72" s="44">
        <f t="shared" si="11"/>
        <v>0</v>
      </c>
      <c r="O72" s="107">
        <f>O73+O74+O75+O76+O77</f>
        <v>30890</v>
      </c>
      <c r="P72" s="44">
        <f>P73+P74+P75+P76+P77</f>
        <v>307973.3</v>
      </c>
      <c r="Q72" s="44">
        <f>Q73+Q74+Q75+Q76+Q77</f>
        <v>79310</v>
      </c>
      <c r="R72" s="44">
        <f>R73+R74+R75+R76+R77</f>
        <v>790720.7000000001</v>
      </c>
      <c r="S72" s="47"/>
      <c r="U72" s="10"/>
    </row>
    <row r="73" spans="1:21" ht="33" customHeight="1">
      <c r="A73" s="25"/>
      <c r="B73" s="376" t="s">
        <v>48</v>
      </c>
      <c r="C73" s="377"/>
      <c r="D73" s="378"/>
      <c r="E73" s="5"/>
      <c r="F73" s="106">
        <v>2450</v>
      </c>
      <c r="G73" s="162">
        <f>F73*F93</f>
        <v>24426.5</v>
      </c>
      <c r="H73" s="105"/>
      <c r="I73" s="106">
        <v>1710</v>
      </c>
      <c r="J73" s="105">
        <f>I73*F93</f>
        <v>17048.7</v>
      </c>
      <c r="K73" s="105"/>
      <c r="L73" s="106">
        <v>1720</v>
      </c>
      <c r="M73" s="105">
        <f>L73*G93</f>
        <v>17148.4</v>
      </c>
      <c r="N73" s="105"/>
      <c r="O73" s="106">
        <v>2940</v>
      </c>
      <c r="P73" s="105">
        <f>O73*G93</f>
        <v>29311.800000000003</v>
      </c>
      <c r="Q73" s="105">
        <f aca="true" t="shared" si="12" ref="Q73:R78">F73+I73+L73+O73</f>
        <v>8820</v>
      </c>
      <c r="R73" s="105">
        <f t="shared" si="12"/>
        <v>87935.4</v>
      </c>
      <c r="S73" s="47"/>
      <c r="U73" s="10"/>
    </row>
    <row r="74" spans="1:21" ht="36" customHeight="1">
      <c r="A74" s="25"/>
      <c r="B74" s="376" t="s">
        <v>112</v>
      </c>
      <c r="C74" s="377"/>
      <c r="D74" s="378"/>
      <c r="E74" s="5"/>
      <c r="F74" s="106">
        <v>8500</v>
      </c>
      <c r="G74" s="156">
        <f>F74*F93</f>
        <v>84745</v>
      </c>
      <c r="H74" s="105"/>
      <c r="I74" s="106">
        <v>5000</v>
      </c>
      <c r="J74" s="105">
        <f>I74*F93</f>
        <v>49850</v>
      </c>
      <c r="K74" s="105"/>
      <c r="L74" s="106">
        <v>5500</v>
      </c>
      <c r="M74" s="105">
        <f>L74*G93</f>
        <v>54835</v>
      </c>
      <c r="N74" s="105"/>
      <c r="O74" s="106">
        <v>16000</v>
      </c>
      <c r="P74" s="105">
        <f>O74*G93</f>
        <v>159520</v>
      </c>
      <c r="Q74" s="105">
        <f t="shared" si="12"/>
        <v>35000</v>
      </c>
      <c r="R74" s="105">
        <f t="shared" si="12"/>
        <v>348950</v>
      </c>
      <c r="S74" s="47"/>
      <c r="U74" s="10"/>
    </row>
    <row r="75" spans="1:21" ht="34.5" customHeight="1">
      <c r="A75" s="25"/>
      <c r="B75" s="376" t="s">
        <v>110</v>
      </c>
      <c r="C75" s="377"/>
      <c r="D75" s="378"/>
      <c r="E75" s="5"/>
      <c r="F75" s="106">
        <v>4800</v>
      </c>
      <c r="G75" s="156">
        <f>F75*F93</f>
        <v>47856</v>
      </c>
      <c r="H75" s="105"/>
      <c r="I75" s="106">
        <v>4000</v>
      </c>
      <c r="J75" s="105">
        <f>I75*F93</f>
        <v>39880</v>
      </c>
      <c r="K75" s="105"/>
      <c r="L75" s="106">
        <v>4600</v>
      </c>
      <c r="M75" s="105">
        <f>L75*G93</f>
        <v>45862</v>
      </c>
      <c r="N75" s="105"/>
      <c r="O75" s="106">
        <v>6400</v>
      </c>
      <c r="P75" s="105">
        <f>O75*G93</f>
        <v>63808.00000000001</v>
      </c>
      <c r="Q75" s="105">
        <f t="shared" si="12"/>
        <v>19800</v>
      </c>
      <c r="R75" s="105">
        <f t="shared" si="12"/>
        <v>197406</v>
      </c>
      <c r="S75" s="47"/>
      <c r="U75" s="10"/>
    </row>
    <row r="76" spans="1:21" ht="31.5" customHeight="1">
      <c r="A76" s="25"/>
      <c r="B76" s="414" t="s">
        <v>103</v>
      </c>
      <c r="C76" s="414"/>
      <c r="D76" s="414"/>
      <c r="E76" s="5"/>
      <c r="F76" s="106">
        <v>2000</v>
      </c>
      <c r="G76" s="156">
        <f>F76*F93</f>
        <v>19940</v>
      </c>
      <c r="H76" s="105"/>
      <c r="I76" s="106">
        <v>1426</v>
      </c>
      <c r="J76" s="105">
        <f>I76*F93</f>
        <v>14217.220000000001</v>
      </c>
      <c r="K76" s="105"/>
      <c r="L76" s="106">
        <v>1464</v>
      </c>
      <c r="M76" s="105">
        <f>L76*G93</f>
        <v>14596.080000000002</v>
      </c>
      <c r="N76" s="105"/>
      <c r="O76" s="106">
        <v>3800</v>
      </c>
      <c r="P76" s="105">
        <f>O76*G93</f>
        <v>37886</v>
      </c>
      <c r="Q76" s="105">
        <f t="shared" si="12"/>
        <v>8690</v>
      </c>
      <c r="R76" s="105">
        <f t="shared" si="12"/>
        <v>86639.3</v>
      </c>
      <c r="S76" s="47"/>
      <c r="U76" s="10"/>
    </row>
    <row r="77" spans="1:21" ht="31.5" customHeight="1">
      <c r="A77" s="25"/>
      <c r="B77" s="347" t="s">
        <v>99</v>
      </c>
      <c r="C77" s="348"/>
      <c r="D77" s="349"/>
      <c r="E77" s="5"/>
      <c r="F77" s="106">
        <v>1750</v>
      </c>
      <c r="G77" s="156">
        <f>F77*F93</f>
        <v>17447.5</v>
      </c>
      <c r="H77" s="105"/>
      <c r="I77" s="106">
        <v>1750</v>
      </c>
      <c r="J77" s="105">
        <f>I77*F93</f>
        <v>17447.5</v>
      </c>
      <c r="K77" s="105"/>
      <c r="L77" s="106">
        <v>1750</v>
      </c>
      <c r="M77" s="105">
        <f>L77*G93</f>
        <v>17447.5</v>
      </c>
      <c r="N77" s="105"/>
      <c r="O77" s="106">
        <v>1750</v>
      </c>
      <c r="P77" s="105">
        <f>O77*G93</f>
        <v>17447.5</v>
      </c>
      <c r="Q77" s="105">
        <f t="shared" si="12"/>
        <v>7000</v>
      </c>
      <c r="R77" s="105">
        <f t="shared" si="12"/>
        <v>69790</v>
      </c>
      <c r="S77" s="47"/>
      <c r="U77" s="10"/>
    </row>
    <row r="78" spans="1:21" ht="27" customHeight="1">
      <c r="A78" s="161">
        <v>6</v>
      </c>
      <c r="B78" s="373" t="s">
        <v>53</v>
      </c>
      <c r="C78" s="374"/>
      <c r="D78" s="375"/>
      <c r="E78" s="5"/>
      <c r="F78" s="107">
        <f>F79+F80+F81</f>
        <v>102555</v>
      </c>
      <c r="G78" s="44">
        <f aca="true" t="shared" si="13" ref="G78:P78">G79+G80+G81</f>
        <v>1022473.35</v>
      </c>
      <c r="H78" s="44">
        <f t="shared" si="13"/>
        <v>0</v>
      </c>
      <c r="I78" s="107">
        <f t="shared" si="13"/>
        <v>60060</v>
      </c>
      <c r="J78" s="44">
        <f t="shared" si="13"/>
        <v>598798.2</v>
      </c>
      <c r="K78" s="44">
        <f t="shared" si="13"/>
        <v>0</v>
      </c>
      <c r="L78" s="107">
        <f t="shared" si="13"/>
        <v>11280</v>
      </c>
      <c r="M78" s="44">
        <f t="shared" si="13"/>
        <v>112461.6</v>
      </c>
      <c r="N78" s="44">
        <f t="shared" si="13"/>
        <v>0</v>
      </c>
      <c r="O78" s="107">
        <f t="shared" si="13"/>
        <v>42990</v>
      </c>
      <c r="P78" s="44">
        <f t="shared" si="13"/>
        <v>428610.30000000005</v>
      </c>
      <c r="Q78" s="44">
        <f t="shared" si="12"/>
        <v>216885</v>
      </c>
      <c r="R78" s="44">
        <f t="shared" si="12"/>
        <v>2162343.45</v>
      </c>
      <c r="S78" s="47"/>
      <c r="U78" s="10"/>
    </row>
    <row r="79" spans="1:21" ht="36" customHeight="1">
      <c r="A79" s="25"/>
      <c r="B79" s="411" t="s">
        <v>104</v>
      </c>
      <c r="C79" s="412"/>
      <c r="D79" s="413"/>
      <c r="E79" s="5"/>
      <c r="F79" s="106">
        <v>4155</v>
      </c>
      <c r="G79" s="105">
        <f>F79*F93</f>
        <v>41425.350000000006</v>
      </c>
      <c r="H79" s="105"/>
      <c r="I79" s="106">
        <v>2900</v>
      </c>
      <c r="J79" s="105">
        <f>I79*F93</f>
        <v>28913.000000000004</v>
      </c>
      <c r="K79" s="105"/>
      <c r="L79" s="106">
        <v>2430</v>
      </c>
      <c r="M79" s="105">
        <f>L79*G93</f>
        <v>24227.100000000002</v>
      </c>
      <c r="N79" s="105"/>
      <c r="O79" s="106">
        <v>6380</v>
      </c>
      <c r="P79" s="105">
        <f>O79*G93</f>
        <v>63608.600000000006</v>
      </c>
      <c r="Q79" s="105">
        <f>F79+I79+L79+O79</f>
        <v>15865</v>
      </c>
      <c r="R79" s="105">
        <f>G79+J79+M79+P79</f>
        <v>158174.05000000002</v>
      </c>
      <c r="S79" s="47"/>
      <c r="U79" s="10"/>
    </row>
    <row r="80" spans="1:21" ht="31.5" customHeight="1">
      <c r="A80" s="25"/>
      <c r="B80" s="376" t="s">
        <v>55</v>
      </c>
      <c r="C80" s="377"/>
      <c r="D80" s="378"/>
      <c r="E80" s="5"/>
      <c r="F80" s="106">
        <v>15000</v>
      </c>
      <c r="G80" s="105">
        <f>F80*F93</f>
        <v>149550</v>
      </c>
      <c r="H80" s="105"/>
      <c r="I80" s="106">
        <v>10300</v>
      </c>
      <c r="J80" s="105">
        <f>I80*F93</f>
        <v>102691</v>
      </c>
      <c r="K80" s="105"/>
      <c r="L80" s="106">
        <v>2200</v>
      </c>
      <c r="M80" s="105">
        <f>L80*G93</f>
        <v>21934</v>
      </c>
      <c r="N80" s="105"/>
      <c r="O80" s="106">
        <v>11610</v>
      </c>
      <c r="P80" s="105">
        <f>O80*G93</f>
        <v>115751.70000000001</v>
      </c>
      <c r="Q80" s="105">
        <f>F80+I80+L80+O80</f>
        <v>39110</v>
      </c>
      <c r="R80" s="105">
        <f>G80+J80+M80+P80</f>
        <v>389926.7</v>
      </c>
      <c r="S80" s="47"/>
      <c r="U80" s="10"/>
    </row>
    <row r="81" spans="1:21" ht="31.5" customHeight="1">
      <c r="A81" s="25"/>
      <c r="B81" s="376" t="s">
        <v>80</v>
      </c>
      <c r="C81" s="377"/>
      <c r="D81" s="378"/>
      <c r="E81" s="5"/>
      <c r="F81" s="106">
        <v>83400</v>
      </c>
      <c r="G81" s="105">
        <f>SUM(F81)*F93</f>
        <v>831498</v>
      </c>
      <c r="H81" s="105"/>
      <c r="I81" s="106">
        <v>46860</v>
      </c>
      <c r="J81" s="105">
        <f>SUM(I81)*F93</f>
        <v>467194.2</v>
      </c>
      <c r="K81" s="105"/>
      <c r="L81" s="106">
        <v>6650</v>
      </c>
      <c r="M81" s="105">
        <f>SUM(L81)*G93</f>
        <v>66300.5</v>
      </c>
      <c r="N81" s="105"/>
      <c r="O81" s="106">
        <v>25000</v>
      </c>
      <c r="P81" s="105">
        <f>SUM(O81)*G93</f>
        <v>249250.00000000003</v>
      </c>
      <c r="Q81" s="105">
        <f>F81+I81+L81+O81</f>
        <v>161910</v>
      </c>
      <c r="R81" s="105">
        <f>SUM(G81)+J81+M81+P81</f>
        <v>1614242.7</v>
      </c>
      <c r="S81" s="47"/>
      <c r="U81" s="10"/>
    </row>
    <row r="82" spans="1:21" ht="31.5" customHeight="1">
      <c r="A82" s="209">
        <v>7</v>
      </c>
      <c r="B82" s="373" t="s">
        <v>81</v>
      </c>
      <c r="C82" s="374"/>
      <c r="D82" s="375"/>
      <c r="E82" s="5"/>
      <c r="F82" s="107">
        <f>SUM(F83:F84)</f>
        <v>7977</v>
      </c>
      <c r="G82" s="44">
        <f aca="true" t="shared" si="14" ref="G82:R82">SUM(G83:G84)</f>
        <v>79530.69</v>
      </c>
      <c r="H82" s="44">
        <f t="shared" si="14"/>
        <v>0</v>
      </c>
      <c r="I82" s="107">
        <f t="shared" si="14"/>
        <v>5325</v>
      </c>
      <c r="J82" s="44">
        <f t="shared" si="14"/>
        <v>53090.25</v>
      </c>
      <c r="K82" s="44">
        <f t="shared" si="14"/>
        <v>0</v>
      </c>
      <c r="L82" s="107">
        <f t="shared" si="14"/>
        <v>7400</v>
      </c>
      <c r="M82" s="44">
        <f t="shared" si="14"/>
        <v>73778</v>
      </c>
      <c r="N82" s="44">
        <f t="shared" si="14"/>
        <v>0</v>
      </c>
      <c r="O82" s="107">
        <f t="shared" si="14"/>
        <v>7725</v>
      </c>
      <c r="P82" s="44">
        <f t="shared" si="14"/>
        <v>77018.25</v>
      </c>
      <c r="Q82" s="44">
        <f t="shared" si="14"/>
        <v>28427</v>
      </c>
      <c r="R82" s="44">
        <f t="shared" si="14"/>
        <v>283417.19</v>
      </c>
      <c r="S82" s="47"/>
      <c r="U82" s="10"/>
    </row>
    <row r="83" spans="1:21" ht="31.5" customHeight="1">
      <c r="A83" s="209"/>
      <c r="B83" s="347" t="s">
        <v>82</v>
      </c>
      <c r="C83" s="348"/>
      <c r="D83" s="349"/>
      <c r="E83" s="5"/>
      <c r="F83" s="106">
        <v>0</v>
      </c>
      <c r="G83" s="105">
        <f>SUM(F83)*F93</f>
        <v>0</v>
      </c>
      <c r="H83" s="105"/>
      <c r="I83" s="106">
        <v>0</v>
      </c>
      <c r="J83" s="105">
        <f>SUM(I83)*F93</f>
        <v>0</v>
      </c>
      <c r="K83" s="105"/>
      <c r="L83" s="106">
        <v>0</v>
      </c>
      <c r="M83" s="105">
        <f>SUM(L83)*G93</f>
        <v>0</v>
      </c>
      <c r="N83" s="105"/>
      <c r="O83" s="106">
        <v>0</v>
      </c>
      <c r="P83" s="105">
        <f>SUM(O83)*G93</f>
        <v>0</v>
      </c>
      <c r="Q83" s="105">
        <f>SUM(F83)+I83+L83+O83</f>
        <v>0</v>
      </c>
      <c r="R83" s="105">
        <f>SUM(G83)+J83+M83+P83</f>
        <v>0</v>
      </c>
      <c r="S83" s="47"/>
      <c r="U83" s="10"/>
    </row>
    <row r="84" spans="1:21" ht="31.5" customHeight="1">
      <c r="A84" s="209"/>
      <c r="B84" s="347" t="s">
        <v>83</v>
      </c>
      <c r="C84" s="348"/>
      <c r="D84" s="349"/>
      <c r="E84" s="5"/>
      <c r="F84" s="106">
        <v>7977</v>
      </c>
      <c r="G84" s="105">
        <f>SUM(F84)*F93</f>
        <v>79530.69</v>
      </c>
      <c r="H84" s="105"/>
      <c r="I84" s="106">
        <v>5325</v>
      </c>
      <c r="J84" s="105">
        <f>SUM(I84)*F93</f>
        <v>53090.25</v>
      </c>
      <c r="K84" s="105"/>
      <c r="L84" s="106">
        <v>7400</v>
      </c>
      <c r="M84" s="105">
        <f>SUM(L84)*G93</f>
        <v>73778</v>
      </c>
      <c r="N84" s="105"/>
      <c r="O84" s="106">
        <v>7725</v>
      </c>
      <c r="P84" s="105">
        <f>SUM(O84)*G93</f>
        <v>77018.25</v>
      </c>
      <c r="Q84" s="105">
        <f>SUM(F84)+I84+L84+O84</f>
        <v>28427</v>
      </c>
      <c r="R84" s="105">
        <f>SUM(G84)+J84+M84+P84</f>
        <v>283417.19</v>
      </c>
      <c r="S84" s="47"/>
      <c r="U84" s="10"/>
    </row>
    <row r="85" spans="1:21" ht="31.5" customHeight="1">
      <c r="A85" s="209">
        <v>8</v>
      </c>
      <c r="B85" s="399" t="s">
        <v>56</v>
      </c>
      <c r="C85" s="400"/>
      <c r="D85" s="401"/>
      <c r="E85" s="11"/>
      <c r="F85" s="107">
        <f>SUM(F86:F90)</f>
        <v>33659</v>
      </c>
      <c r="G85" s="107">
        <f aca="true" t="shared" si="15" ref="G85:R85">SUM(G86:G90)</f>
        <v>335580.23</v>
      </c>
      <c r="H85" s="107">
        <f t="shared" si="15"/>
        <v>5964.054000000001</v>
      </c>
      <c r="I85" s="107">
        <f t="shared" si="15"/>
        <v>20365</v>
      </c>
      <c r="J85" s="107">
        <f t="shared" si="15"/>
        <v>203039.05000000002</v>
      </c>
      <c r="K85" s="107">
        <f t="shared" si="15"/>
        <v>0</v>
      </c>
      <c r="L85" s="107">
        <f t="shared" si="15"/>
        <v>17459</v>
      </c>
      <c r="M85" s="107">
        <f t="shared" si="15"/>
        <v>174066.23</v>
      </c>
      <c r="N85" s="107">
        <f t="shared" si="15"/>
        <v>0</v>
      </c>
      <c r="O85" s="107">
        <f t="shared" si="15"/>
        <v>29659</v>
      </c>
      <c r="P85" s="107">
        <f t="shared" si="15"/>
        <v>295700.23</v>
      </c>
      <c r="Q85" s="107">
        <f t="shared" si="15"/>
        <v>101142</v>
      </c>
      <c r="R85" s="107">
        <f t="shared" si="15"/>
        <v>1008385.7400000001</v>
      </c>
      <c r="S85" s="47"/>
      <c r="U85" s="10"/>
    </row>
    <row r="86" spans="1:21" ht="31.5" customHeight="1">
      <c r="A86" s="209"/>
      <c r="B86" s="347" t="s">
        <v>86</v>
      </c>
      <c r="C86" s="370"/>
      <c r="D86" s="371"/>
      <c r="E86" s="5"/>
      <c r="F86" s="106">
        <v>60</v>
      </c>
      <c r="G86" s="105">
        <f>F86*F93</f>
        <v>598.2</v>
      </c>
      <c r="H86" s="105">
        <f aca="true" t="shared" si="16" ref="H86:N86">G86*G93</f>
        <v>5964.054000000001</v>
      </c>
      <c r="I86" s="105">
        <v>60</v>
      </c>
      <c r="J86" s="105">
        <f>I86*F93</f>
        <v>598.2</v>
      </c>
      <c r="K86" s="105">
        <f t="shared" si="16"/>
        <v>0</v>
      </c>
      <c r="L86" s="105">
        <v>60</v>
      </c>
      <c r="M86" s="105">
        <f>L86*F93</f>
        <v>598.2</v>
      </c>
      <c r="N86" s="105">
        <f t="shared" si="16"/>
        <v>0</v>
      </c>
      <c r="O86" s="105">
        <v>60</v>
      </c>
      <c r="P86" s="105">
        <f>O86*F93</f>
        <v>598.2</v>
      </c>
      <c r="Q86" s="105">
        <f>F86+I86+L86+O86</f>
        <v>240</v>
      </c>
      <c r="R86" s="105">
        <f>G86+J86+M86+P86</f>
        <v>2392.8</v>
      </c>
      <c r="S86" s="47"/>
      <c r="U86" s="10"/>
    </row>
    <row r="87" spans="1:21" ht="31.5" customHeight="1">
      <c r="A87" s="209"/>
      <c r="B87" s="347" t="s">
        <v>108</v>
      </c>
      <c r="C87" s="370"/>
      <c r="D87" s="371"/>
      <c r="E87" s="5"/>
      <c r="F87" s="106">
        <v>32000</v>
      </c>
      <c r="G87" s="105">
        <f>F87*F93</f>
        <v>319040</v>
      </c>
      <c r="H87" s="105"/>
      <c r="I87" s="106">
        <v>19000</v>
      </c>
      <c r="J87" s="105">
        <f>I87*F93</f>
        <v>189430</v>
      </c>
      <c r="K87" s="105"/>
      <c r="L87" s="106">
        <v>16000</v>
      </c>
      <c r="M87" s="105">
        <f>L87*G93</f>
        <v>159520</v>
      </c>
      <c r="N87" s="105"/>
      <c r="O87" s="106">
        <v>28000</v>
      </c>
      <c r="P87" s="105">
        <f>O87*G93</f>
        <v>279160</v>
      </c>
      <c r="Q87" s="105">
        <f aca="true" t="shared" si="17" ref="Q87:R90">F87+I87+L87+O87</f>
        <v>95000</v>
      </c>
      <c r="R87" s="105">
        <f t="shared" si="17"/>
        <v>947150</v>
      </c>
      <c r="S87" s="47"/>
      <c r="U87" s="10"/>
    </row>
    <row r="88" spans="1:21" ht="31.5" customHeight="1">
      <c r="A88" s="209"/>
      <c r="B88" s="347" t="s">
        <v>119</v>
      </c>
      <c r="C88" s="348"/>
      <c r="D88" s="349"/>
      <c r="E88" s="5"/>
      <c r="F88" s="106">
        <v>165</v>
      </c>
      <c r="G88" s="105">
        <f>F88*F93</f>
        <v>1645.0500000000002</v>
      </c>
      <c r="H88" s="105"/>
      <c r="I88" s="106">
        <v>171</v>
      </c>
      <c r="J88" s="105">
        <f>I88*F93</f>
        <v>1704.8700000000001</v>
      </c>
      <c r="K88" s="105"/>
      <c r="L88" s="106">
        <v>165</v>
      </c>
      <c r="M88" s="105">
        <f>L88*G93</f>
        <v>1645.0500000000002</v>
      </c>
      <c r="N88" s="105"/>
      <c r="O88" s="106">
        <v>165</v>
      </c>
      <c r="P88" s="105">
        <f>O88*G93</f>
        <v>1645.0500000000002</v>
      </c>
      <c r="Q88" s="105">
        <f t="shared" si="17"/>
        <v>666</v>
      </c>
      <c r="R88" s="105">
        <f t="shared" si="17"/>
        <v>6640.02</v>
      </c>
      <c r="S88" s="47"/>
      <c r="U88" s="10"/>
    </row>
    <row r="89" spans="1:21" ht="31.5" customHeight="1">
      <c r="A89" s="209"/>
      <c r="B89" s="347" t="s">
        <v>120</v>
      </c>
      <c r="C89" s="348"/>
      <c r="D89" s="349"/>
      <c r="E89" s="5"/>
      <c r="F89" s="106">
        <v>84</v>
      </c>
      <c r="G89" s="105">
        <f>F89*F93</f>
        <v>837.48</v>
      </c>
      <c r="H89" s="105"/>
      <c r="I89" s="106">
        <v>84</v>
      </c>
      <c r="J89" s="105">
        <f>I89*F93</f>
        <v>837.48</v>
      </c>
      <c r="K89" s="105"/>
      <c r="L89" s="106">
        <v>84</v>
      </c>
      <c r="M89" s="105">
        <f>L89*G93</f>
        <v>837.48</v>
      </c>
      <c r="N89" s="105"/>
      <c r="O89" s="106">
        <v>84</v>
      </c>
      <c r="P89" s="105">
        <f>O89*G93</f>
        <v>837.48</v>
      </c>
      <c r="Q89" s="105">
        <f t="shared" si="17"/>
        <v>336</v>
      </c>
      <c r="R89" s="105">
        <f t="shared" si="17"/>
        <v>3349.92</v>
      </c>
      <c r="S89" s="47"/>
      <c r="U89" s="10"/>
    </row>
    <row r="90" spans="1:21" ht="31.5" customHeight="1">
      <c r="A90" s="209"/>
      <c r="B90" s="347" t="s">
        <v>121</v>
      </c>
      <c r="C90" s="348"/>
      <c r="D90" s="349"/>
      <c r="E90" s="5"/>
      <c r="F90" s="106">
        <v>1350</v>
      </c>
      <c r="G90" s="105">
        <f>F90*F93</f>
        <v>13459.5</v>
      </c>
      <c r="H90" s="105"/>
      <c r="I90" s="106">
        <v>1050</v>
      </c>
      <c r="J90" s="105">
        <f>I90*F93</f>
        <v>10468.5</v>
      </c>
      <c r="K90" s="105"/>
      <c r="L90" s="106">
        <v>1150</v>
      </c>
      <c r="M90" s="105">
        <f>L90*G93</f>
        <v>11465.5</v>
      </c>
      <c r="N90" s="105"/>
      <c r="O90" s="106">
        <v>1350</v>
      </c>
      <c r="P90" s="105">
        <f>O90*G93</f>
        <v>13459.5</v>
      </c>
      <c r="Q90" s="105">
        <f t="shared" si="17"/>
        <v>4900</v>
      </c>
      <c r="R90" s="105">
        <f t="shared" si="17"/>
        <v>48853</v>
      </c>
      <c r="S90" s="47"/>
      <c r="U90" s="10"/>
    </row>
    <row r="91" spans="1:20" ht="30" customHeight="1">
      <c r="A91" s="25"/>
      <c r="B91" s="421" t="s">
        <v>19</v>
      </c>
      <c r="C91" s="421"/>
      <c r="D91" s="421"/>
      <c r="E91" s="11">
        <f>SUM(E54:E70)</f>
        <v>264400</v>
      </c>
      <c r="F91" s="107">
        <f>F54+F61+F66+F72+F78+F82+F85</f>
        <v>385040.29</v>
      </c>
      <c r="G91" s="44">
        <f>G54+G61+G66+G72+G78+G82+G85</f>
        <v>3838851.6913</v>
      </c>
      <c r="H91" s="44" t="e">
        <f>#REF!+H54+H61+H66+H72+H78+H82+H85</f>
        <v>#REF!</v>
      </c>
      <c r="I91" s="107">
        <f>I54+I61+I66+I72+I78+I82+I85</f>
        <v>257220.33000000002</v>
      </c>
      <c r="J91" s="44">
        <f>J54+J61+J66+J72+J78+J82+J85</f>
        <v>2564486.6901</v>
      </c>
      <c r="K91" s="44" t="e">
        <f>#REF!+K54+K61+K66+K72+K78+K82+K85</f>
        <v>#REF!</v>
      </c>
      <c r="L91" s="107">
        <f>L54+L61+L66+L72+L78+L82+L85</f>
        <v>175523</v>
      </c>
      <c r="M91" s="44">
        <f>M54+M61+M66+M72+M78+M82+M85</f>
        <v>1749964.31</v>
      </c>
      <c r="N91" s="44" t="e">
        <f>#REF!+N54+N61+N66+N72+N78+N82+N85</f>
        <v>#REF!</v>
      </c>
      <c r="O91" s="107">
        <f>O54+O61+O66+O72+O78+O82+O85</f>
        <v>369123.51</v>
      </c>
      <c r="P91" s="44">
        <f>P54+P61+P66+P72+P78+P82+P85</f>
        <v>3680161.3947000005</v>
      </c>
      <c r="Q91" s="44">
        <f>Q54+Q61+Q66+Q72+Q78+Q82+Q85</f>
        <v>1186907.13</v>
      </c>
      <c r="R91" s="44">
        <f>R54+R61+R66+R72+R78+R82+R85</f>
        <v>11833464.0861</v>
      </c>
      <c r="S91" s="48"/>
      <c r="T91" s="125"/>
    </row>
    <row r="92" spans="1:18" ht="50.25" customHeight="1">
      <c r="A92" s="28"/>
      <c r="B92" s="440" t="s">
        <v>8</v>
      </c>
      <c r="C92" s="440"/>
      <c r="D92" s="440"/>
      <c r="E92" s="437" t="s">
        <v>140</v>
      </c>
      <c r="F92" s="438"/>
      <c r="G92" s="438"/>
      <c r="H92" s="438"/>
      <c r="I92" s="438"/>
      <c r="J92" s="438"/>
      <c r="K92" s="438"/>
      <c r="L92" s="438"/>
      <c r="M92" s="438"/>
      <c r="N92" s="438"/>
      <c r="O92" s="438"/>
      <c r="P92" s="438"/>
      <c r="Q92" s="438"/>
      <c r="R92" s="439"/>
    </row>
    <row r="93" spans="1:22" ht="32.25" customHeight="1" hidden="1">
      <c r="A93" s="3"/>
      <c r="B93" s="3"/>
      <c r="C93" s="3"/>
      <c r="D93" s="3"/>
      <c r="E93" s="3"/>
      <c r="F93" s="3">
        <v>9.97</v>
      </c>
      <c r="G93" s="3">
        <v>9.97</v>
      </c>
      <c r="H93" s="3"/>
      <c r="I93" s="3"/>
      <c r="J93" s="72"/>
      <c r="K93" s="3"/>
      <c r="L93" s="3"/>
      <c r="M93" s="72"/>
      <c r="N93" s="3"/>
      <c r="O93" s="3"/>
      <c r="P93" s="75"/>
      <c r="Q93" s="29"/>
      <c r="R93" s="72"/>
      <c r="T93" s="9"/>
      <c r="U93" s="9"/>
      <c r="V93" s="9"/>
    </row>
    <row r="94" spans="1:22" ht="21" customHeight="1" hidden="1">
      <c r="A94" s="30"/>
      <c r="B94" s="31"/>
      <c r="C94" s="31"/>
      <c r="D94" s="31"/>
      <c r="E94" s="32" t="s">
        <v>13</v>
      </c>
      <c r="F94" s="32"/>
      <c r="G94" s="167"/>
      <c r="H94" s="210"/>
      <c r="I94" s="210"/>
      <c r="J94" s="74"/>
      <c r="K94" s="33"/>
      <c r="L94" s="33"/>
      <c r="M94" s="74"/>
      <c r="N94" s="33"/>
      <c r="O94" s="33"/>
      <c r="P94" s="74"/>
      <c r="Q94" s="33"/>
      <c r="R94" s="74"/>
      <c r="T94" s="9"/>
      <c r="U94" s="9"/>
      <c r="V94" s="9"/>
    </row>
    <row r="95" spans="1:22" ht="2.25" customHeight="1">
      <c r="A95" s="30"/>
      <c r="B95" s="31"/>
      <c r="C95" s="31"/>
      <c r="D95" s="31"/>
      <c r="E95" s="32"/>
      <c r="F95" s="4"/>
      <c r="G95" s="72"/>
      <c r="H95" s="4"/>
      <c r="I95" s="4"/>
      <c r="J95" s="74"/>
      <c r="K95" s="33"/>
      <c r="L95" s="33"/>
      <c r="M95" s="74"/>
      <c r="N95" s="33"/>
      <c r="O95" s="33"/>
      <c r="P95" s="75"/>
      <c r="Q95" s="34"/>
      <c r="R95" s="76"/>
      <c r="T95" s="9"/>
      <c r="U95" s="9"/>
      <c r="V95" s="9"/>
    </row>
    <row r="96" spans="1:18" ht="14.25" customHeight="1">
      <c r="A96" s="211"/>
      <c r="B96" s="212"/>
      <c r="C96" s="212"/>
      <c r="D96" s="212"/>
      <c r="E96" s="4"/>
      <c r="F96" s="4"/>
      <c r="G96" s="4"/>
      <c r="H96" s="4"/>
      <c r="I96" s="4"/>
      <c r="J96" s="213"/>
      <c r="K96" s="213"/>
      <c r="L96" s="213"/>
      <c r="M96" s="213"/>
      <c r="N96" s="213"/>
      <c r="O96" s="213"/>
      <c r="P96" s="448"/>
      <c r="Q96" s="448"/>
      <c r="R96" s="448"/>
    </row>
    <row r="97" spans="1:18" ht="9.75" customHeight="1">
      <c r="A97" s="211"/>
      <c r="B97" s="212"/>
      <c r="C97" s="212"/>
      <c r="D97" s="212"/>
      <c r="E97" s="4"/>
      <c r="F97" s="4"/>
      <c r="G97" s="4"/>
      <c r="H97" s="4"/>
      <c r="I97" s="4"/>
      <c r="J97" s="213"/>
      <c r="K97" s="213"/>
      <c r="L97" s="213"/>
      <c r="M97" s="213"/>
      <c r="N97" s="213"/>
      <c r="O97" s="213"/>
      <c r="P97" s="448"/>
      <c r="Q97" s="448"/>
      <c r="R97" s="448"/>
    </row>
    <row r="98" spans="1:18" ht="13.5" customHeight="1" hidden="1">
      <c r="A98" s="211"/>
      <c r="B98" s="212"/>
      <c r="C98" s="212"/>
      <c r="D98" s="212"/>
      <c r="E98" s="4"/>
      <c r="F98" s="4"/>
      <c r="G98" s="4"/>
      <c r="H98" s="4"/>
      <c r="I98" s="4"/>
      <c r="J98" s="213"/>
      <c r="K98" s="213"/>
      <c r="L98" s="213"/>
      <c r="M98" s="213"/>
      <c r="N98" s="213"/>
      <c r="O98" s="213"/>
      <c r="P98" s="448"/>
      <c r="Q98" s="448"/>
      <c r="R98" s="448"/>
    </row>
    <row r="99" spans="1:18" ht="15.75" customHeight="1" hidden="1">
      <c r="A99" s="211"/>
      <c r="B99" s="212"/>
      <c r="C99" s="212"/>
      <c r="D99" s="212"/>
      <c r="E99" s="4"/>
      <c r="F99" s="4"/>
      <c r="G99" s="4"/>
      <c r="H99" s="4"/>
      <c r="I99" s="4"/>
      <c r="J99" s="213"/>
      <c r="K99" s="213"/>
      <c r="L99" s="213"/>
      <c r="M99" s="213"/>
      <c r="N99" s="213"/>
      <c r="O99" s="213"/>
      <c r="P99" s="213"/>
      <c r="Q99" s="213"/>
      <c r="R99" s="213"/>
    </row>
    <row r="100" spans="1:18" ht="26.25" customHeight="1">
      <c r="A100" s="449" t="s">
        <v>141</v>
      </c>
      <c r="B100" s="449"/>
      <c r="C100" s="449"/>
      <c r="D100" s="449"/>
      <c r="E100" s="449"/>
      <c r="F100" s="449"/>
      <c r="G100" s="449"/>
      <c r="H100" s="449"/>
      <c r="I100" s="449"/>
      <c r="J100" s="449"/>
      <c r="K100" s="449"/>
      <c r="L100" s="449"/>
      <c r="M100" s="449"/>
      <c r="N100" s="449"/>
      <c r="O100" s="449"/>
      <c r="P100" s="449"/>
      <c r="Q100" s="449"/>
      <c r="R100" s="449"/>
    </row>
    <row r="101" spans="1:18" ht="25.5">
      <c r="A101" s="441" t="s">
        <v>15</v>
      </c>
      <c r="B101" s="442" t="s">
        <v>0</v>
      </c>
      <c r="C101" s="443"/>
      <c r="D101" s="444"/>
      <c r="E101" s="372" t="s">
        <v>1</v>
      </c>
      <c r="F101" s="372"/>
      <c r="G101" s="372"/>
      <c r="H101" s="372" t="s">
        <v>3</v>
      </c>
      <c r="I101" s="372"/>
      <c r="J101" s="372"/>
      <c r="K101" s="372" t="s">
        <v>4</v>
      </c>
      <c r="L101" s="372"/>
      <c r="M101" s="372"/>
      <c r="N101" s="372" t="s">
        <v>6</v>
      </c>
      <c r="O101" s="372"/>
      <c r="P101" s="372"/>
      <c r="Q101" s="372" t="s">
        <v>7</v>
      </c>
      <c r="R101" s="372"/>
    </row>
    <row r="102" spans="1:18" ht="25.5">
      <c r="A102" s="441"/>
      <c r="B102" s="445"/>
      <c r="C102" s="446"/>
      <c r="D102" s="447"/>
      <c r="F102" s="274" t="s">
        <v>10</v>
      </c>
      <c r="G102" s="274" t="s">
        <v>5</v>
      </c>
      <c r="H102" s="274" t="s">
        <v>10</v>
      </c>
      <c r="I102" s="274" t="s">
        <v>10</v>
      </c>
      <c r="J102" s="274" t="s">
        <v>5</v>
      </c>
      <c r="K102" s="274" t="s">
        <v>10</v>
      </c>
      <c r="L102" s="274" t="s">
        <v>10</v>
      </c>
      <c r="M102" s="274" t="s">
        <v>5</v>
      </c>
      <c r="N102" s="274" t="s">
        <v>10</v>
      </c>
      <c r="O102" s="274" t="s">
        <v>10</v>
      </c>
      <c r="P102" s="274" t="s">
        <v>5</v>
      </c>
      <c r="Q102" s="274" t="s">
        <v>10</v>
      </c>
      <c r="R102" s="274" t="s">
        <v>5</v>
      </c>
    </row>
    <row r="103" spans="1:21" ht="32.25" customHeight="1">
      <c r="A103" s="161">
        <v>1</v>
      </c>
      <c r="B103" s="373" t="s">
        <v>41</v>
      </c>
      <c r="C103" s="374"/>
      <c r="D103" s="375"/>
      <c r="E103" s="5"/>
      <c r="F103" s="107">
        <f>F104+F105+F106+F107+F108+F109</f>
        <v>977.73</v>
      </c>
      <c r="G103" s="44">
        <f>G104+G105+G106+G107+G108+G109</f>
        <v>96814.82459999999</v>
      </c>
      <c r="H103" s="44"/>
      <c r="I103" s="107">
        <f>I104+I105+I106+I107+I108+I109</f>
        <v>1139.95</v>
      </c>
      <c r="J103" s="44">
        <f>J104+J105+J106+J107+J108+J109</f>
        <v>112877.84899999999</v>
      </c>
      <c r="K103" s="44"/>
      <c r="L103" s="107">
        <f>L104+L105+L106+L107+L108+L109</f>
        <v>1030.07</v>
      </c>
      <c r="M103" s="44">
        <f>M104+M105+M106+M107+M108+M109</f>
        <v>101997.53139999999</v>
      </c>
      <c r="N103" s="44"/>
      <c r="O103" s="107">
        <f>O104+O105+O106+O107+O108+O109</f>
        <v>1679.3899999999999</v>
      </c>
      <c r="P103" s="214">
        <f>P104+P105+P106+P107+P108+P109</f>
        <v>166293.1978</v>
      </c>
      <c r="Q103" s="214">
        <f aca="true" t="shared" si="18" ref="Q103:R109">F103+I103+L103+O103</f>
        <v>4827.139999999999</v>
      </c>
      <c r="R103" s="214">
        <f t="shared" si="18"/>
        <v>477983.4027999999</v>
      </c>
      <c r="S103" s="47"/>
      <c r="T103" s="10"/>
      <c r="U103" s="10"/>
    </row>
    <row r="104" spans="1:21" ht="49.5" customHeight="1">
      <c r="A104" s="161"/>
      <c r="B104" s="376" t="s">
        <v>34</v>
      </c>
      <c r="C104" s="377"/>
      <c r="D104" s="378"/>
      <c r="E104" s="5">
        <v>3068.8</v>
      </c>
      <c r="F104" s="106">
        <v>369.82</v>
      </c>
      <c r="G104" s="105">
        <f>F104*F132</f>
        <v>36619.5764</v>
      </c>
      <c r="H104" s="105">
        <v>2511</v>
      </c>
      <c r="I104" s="106">
        <v>330.48</v>
      </c>
      <c r="J104" s="105">
        <f>I104*F132</f>
        <v>32724.1296</v>
      </c>
      <c r="K104" s="105">
        <v>2511</v>
      </c>
      <c r="L104" s="106">
        <v>320</v>
      </c>
      <c r="M104" s="105">
        <f>L104*G132</f>
        <v>31686.399999999998</v>
      </c>
      <c r="N104" s="105">
        <v>2511</v>
      </c>
      <c r="O104" s="106">
        <v>326.19</v>
      </c>
      <c r="P104" s="215">
        <f>O104*G132</f>
        <v>32299.333799999997</v>
      </c>
      <c r="Q104" s="215">
        <f t="shared" si="18"/>
        <v>1346.49</v>
      </c>
      <c r="R104" s="215">
        <f t="shared" si="18"/>
        <v>133329.4398</v>
      </c>
      <c r="S104" s="47" t="s">
        <v>77</v>
      </c>
      <c r="T104" s="10"/>
      <c r="U104" s="10"/>
    </row>
    <row r="105" spans="1:21" ht="48.75" customHeight="1">
      <c r="A105" s="161"/>
      <c r="B105" s="376" t="s">
        <v>35</v>
      </c>
      <c r="C105" s="377"/>
      <c r="D105" s="378"/>
      <c r="E105" s="5">
        <v>609</v>
      </c>
      <c r="F105" s="106">
        <v>92.91</v>
      </c>
      <c r="G105" s="105">
        <f>F105*F132</f>
        <v>9199.948199999999</v>
      </c>
      <c r="H105" s="105">
        <v>609</v>
      </c>
      <c r="I105" s="106">
        <v>146.47</v>
      </c>
      <c r="J105" s="105">
        <f>I105*F132</f>
        <v>14503.4594</v>
      </c>
      <c r="K105" s="105">
        <v>609</v>
      </c>
      <c r="L105" s="106">
        <v>134.07</v>
      </c>
      <c r="M105" s="105">
        <f>L105*G132</f>
        <v>13275.611399999998</v>
      </c>
      <c r="N105" s="105">
        <v>609</v>
      </c>
      <c r="O105" s="106">
        <v>155.2</v>
      </c>
      <c r="P105" s="215">
        <f>O105*G132</f>
        <v>15367.903999999999</v>
      </c>
      <c r="Q105" s="215">
        <f t="shared" si="18"/>
        <v>528.65</v>
      </c>
      <c r="R105" s="215">
        <f t="shared" si="18"/>
        <v>52346.922999999995</v>
      </c>
      <c r="S105" s="47" t="s">
        <v>77</v>
      </c>
      <c r="T105" s="10"/>
      <c r="U105" s="10"/>
    </row>
    <row r="106" spans="1:21" ht="47.25" customHeight="1">
      <c r="A106" s="161"/>
      <c r="B106" s="376" t="s">
        <v>36</v>
      </c>
      <c r="C106" s="377"/>
      <c r="D106" s="378"/>
      <c r="E106" s="5">
        <v>725.1</v>
      </c>
      <c r="F106" s="106">
        <v>100</v>
      </c>
      <c r="G106" s="105">
        <f>F106*F133</f>
        <v>9902</v>
      </c>
      <c r="H106" s="105">
        <v>885.2</v>
      </c>
      <c r="I106" s="106">
        <v>110</v>
      </c>
      <c r="J106" s="105">
        <f>I106*F133</f>
        <v>10892.199999999999</v>
      </c>
      <c r="K106" s="105">
        <v>727.3</v>
      </c>
      <c r="L106" s="106">
        <v>100</v>
      </c>
      <c r="M106" s="105">
        <f>L106*G133</f>
        <v>9902</v>
      </c>
      <c r="N106" s="105">
        <v>892.61</v>
      </c>
      <c r="O106" s="106">
        <v>200</v>
      </c>
      <c r="P106" s="215">
        <f>O106*G133</f>
        <v>19804</v>
      </c>
      <c r="Q106" s="215">
        <f t="shared" si="18"/>
        <v>510</v>
      </c>
      <c r="R106" s="215">
        <f t="shared" si="18"/>
        <v>50500.2</v>
      </c>
      <c r="S106" s="47" t="s">
        <v>77</v>
      </c>
      <c r="T106" s="10"/>
      <c r="U106" s="10"/>
    </row>
    <row r="107" spans="1:21" ht="30.75" customHeight="1">
      <c r="A107" s="161"/>
      <c r="B107" s="414" t="s">
        <v>37</v>
      </c>
      <c r="C107" s="414"/>
      <c r="D107" s="414"/>
      <c r="E107" s="5">
        <v>1639</v>
      </c>
      <c r="F107" s="106">
        <v>46</v>
      </c>
      <c r="G107" s="105">
        <f>F107*F133</f>
        <v>4554.92</v>
      </c>
      <c r="H107" s="105">
        <v>1584</v>
      </c>
      <c r="I107" s="106">
        <v>46</v>
      </c>
      <c r="J107" s="105">
        <f>I107*F133</f>
        <v>4554.92</v>
      </c>
      <c r="K107" s="105">
        <v>1344</v>
      </c>
      <c r="L107" s="106">
        <v>42</v>
      </c>
      <c r="M107" s="105">
        <f>L107*G133</f>
        <v>4158.84</v>
      </c>
      <c r="N107" s="105">
        <v>1639</v>
      </c>
      <c r="O107" s="106">
        <v>110</v>
      </c>
      <c r="P107" s="215">
        <f>O107*G133</f>
        <v>10892.199999999999</v>
      </c>
      <c r="Q107" s="215">
        <f t="shared" si="18"/>
        <v>244</v>
      </c>
      <c r="R107" s="215">
        <f t="shared" si="18"/>
        <v>24160.879999999997</v>
      </c>
      <c r="S107" s="47" t="s">
        <v>77</v>
      </c>
      <c r="T107" s="10"/>
      <c r="U107" s="10"/>
    </row>
    <row r="108" spans="1:21" ht="33" customHeight="1">
      <c r="A108" s="161"/>
      <c r="B108" s="414" t="s">
        <v>38</v>
      </c>
      <c r="C108" s="414"/>
      <c r="D108" s="414"/>
      <c r="E108" s="5">
        <v>53.7</v>
      </c>
      <c r="F108" s="106">
        <v>323</v>
      </c>
      <c r="G108" s="105">
        <f>F108*F132</f>
        <v>31983.46</v>
      </c>
      <c r="H108" s="105">
        <v>43.6</v>
      </c>
      <c r="I108" s="106">
        <v>474</v>
      </c>
      <c r="J108" s="105">
        <f>I108*F132</f>
        <v>46935.479999999996</v>
      </c>
      <c r="K108" s="105">
        <v>43.8</v>
      </c>
      <c r="L108" s="106">
        <v>356</v>
      </c>
      <c r="M108" s="105">
        <f>L108*G132</f>
        <v>35251.119999999995</v>
      </c>
      <c r="N108" s="105">
        <v>43.8</v>
      </c>
      <c r="O108" s="106">
        <v>837</v>
      </c>
      <c r="P108" s="215">
        <f>O108*G132</f>
        <v>82879.73999999999</v>
      </c>
      <c r="Q108" s="215">
        <f t="shared" si="18"/>
        <v>1990</v>
      </c>
      <c r="R108" s="215">
        <f t="shared" si="18"/>
        <v>197049.8</v>
      </c>
      <c r="S108" s="47" t="s">
        <v>77</v>
      </c>
      <c r="T108" s="10"/>
      <c r="U108" s="10"/>
    </row>
    <row r="109" spans="1:21" ht="54.75" customHeight="1">
      <c r="A109" s="161"/>
      <c r="B109" s="414" t="s">
        <v>39</v>
      </c>
      <c r="C109" s="414"/>
      <c r="D109" s="414"/>
      <c r="E109" s="5">
        <v>51</v>
      </c>
      <c r="F109" s="106">
        <v>46</v>
      </c>
      <c r="G109" s="105">
        <f>F109*F132</f>
        <v>4554.92</v>
      </c>
      <c r="H109" s="105">
        <v>48</v>
      </c>
      <c r="I109" s="106">
        <v>33</v>
      </c>
      <c r="J109" s="105">
        <f>I109*F132</f>
        <v>3267.66</v>
      </c>
      <c r="K109" s="105">
        <v>48</v>
      </c>
      <c r="L109" s="106">
        <v>78</v>
      </c>
      <c r="M109" s="105">
        <f>L109*G132</f>
        <v>7723.5599999999995</v>
      </c>
      <c r="N109" s="105">
        <v>51</v>
      </c>
      <c r="O109" s="106">
        <v>51</v>
      </c>
      <c r="P109" s="215">
        <f>O109*G132</f>
        <v>5050.0199999999995</v>
      </c>
      <c r="Q109" s="215">
        <f t="shared" si="18"/>
        <v>208</v>
      </c>
      <c r="R109" s="215">
        <f t="shared" si="18"/>
        <v>20596.16</v>
      </c>
      <c r="S109" s="47" t="s">
        <v>77</v>
      </c>
      <c r="T109" s="10"/>
      <c r="U109" s="10"/>
    </row>
    <row r="110" spans="1:21" ht="55.5" customHeight="1">
      <c r="A110" s="161">
        <v>2</v>
      </c>
      <c r="B110" s="373" t="s">
        <v>42</v>
      </c>
      <c r="C110" s="374"/>
      <c r="D110" s="375"/>
      <c r="E110" s="5">
        <v>76.86</v>
      </c>
      <c r="F110" s="216">
        <f>SUM(F111:F114)</f>
        <v>74.49</v>
      </c>
      <c r="G110" s="44">
        <f aca="true" t="shared" si="19" ref="G110:R110">SUM(G111:G114)</f>
        <v>7375.9998000000005</v>
      </c>
      <c r="H110" s="44">
        <f t="shared" si="19"/>
        <v>0</v>
      </c>
      <c r="I110" s="217">
        <f t="shared" si="19"/>
        <v>89.09</v>
      </c>
      <c r="J110" s="44">
        <f t="shared" si="19"/>
        <v>8821.6918</v>
      </c>
      <c r="K110" s="44">
        <f t="shared" si="19"/>
        <v>0</v>
      </c>
      <c r="L110" s="217">
        <f t="shared" si="19"/>
        <v>83.83000000000001</v>
      </c>
      <c r="M110" s="44">
        <f t="shared" si="19"/>
        <v>8300.8466</v>
      </c>
      <c r="N110" s="44">
        <f t="shared" si="19"/>
        <v>0</v>
      </c>
      <c r="O110" s="217">
        <f t="shared" si="19"/>
        <v>65.29</v>
      </c>
      <c r="P110" s="214">
        <f t="shared" si="19"/>
        <v>6465.015800000001</v>
      </c>
      <c r="Q110" s="218">
        <f t="shared" si="19"/>
        <v>312.70000000000005</v>
      </c>
      <c r="R110" s="214">
        <f t="shared" si="19"/>
        <v>30963.554</v>
      </c>
      <c r="S110" s="47" t="s">
        <v>21</v>
      </c>
      <c r="T110" s="10"/>
      <c r="U110" s="10"/>
    </row>
    <row r="111" spans="1:21" ht="28.5" customHeight="1">
      <c r="A111" s="161"/>
      <c r="B111" s="347" t="s">
        <v>92</v>
      </c>
      <c r="C111" s="388"/>
      <c r="D111" s="389"/>
      <c r="E111" s="5"/>
      <c r="F111" s="219">
        <v>58</v>
      </c>
      <c r="G111" s="105">
        <f>F111*F132</f>
        <v>5743.16</v>
      </c>
      <c r="H111" s="105"/>
      <c r="I111" s="219">
        <v>57</v>
      </c>
      <c r="J111" s="105">
        <f>I111*F132</f>
        <v>5644.139999999999</v>
      </c>
      <c r="K111" s="105"/>
      <c r="L111" s="219">
        <v>59</v>
      </c>
      <c r="M111" s="105">
        <f>L111*G132</f>
        <v>5842.179999999999</v>
      </c>
      <c r="N111" s="105"/>
      <c r="O111" s="219">
        <v>46</v>
      </c>
      <c r="P111" s="215">
        <f>O111*G132</f>
        <v>4554.92</v>
      </c>
      <c r="Q111" s="215">
        <f aca="true" t="shared" si="20" ref="Q111:R114">F111+I111+L111+O111</f>
        <v>220</v>
      </c>
      <c r="R111" s="215">
        <f t="shared" si="20"/>
        <v>21784.4</v>
      </c>
      <c r="S111" s="47"/>
      <c r="T111" s="10"/>
      <c r="U111" s="10"/>
    </row>
    <row r="112" spans="1:21" ht="24.75" customHeight="1">
      <c r="A112" s="161"/>
      <c r="B112" s="347" t="s">
        <v>93</v>
      </c>
      <c r="C112" s="388"/>
      <c r="D112" s="389"/>
      <c r="E112" s="5"/>
      <c r="F112" s="220">
        <v>2.95</v>
      </c>
      <c r="G112" s="105">
        <f>F112*F133</f>
        <v>292.109</v>
      </c>
      <c r="H112" s="44"/>
      <c r="I112" s="220">
        <v>5.1</v>
      </c>
      <c r="J112" s="105">
        <f>I112*F133</f>
        <v>505.00199999999995</v>
      </c>
      <c r="K112" s="44"/>
      <c r="L112" s="220">
        <v>5.15</v>
      </c>
      <c r="M112" s="105">
        <f>L112*G133</f>
        <v>509.95300000000003</v>
      </c>
      <c r="N112" s="44"/>
      <c r="O112" s="220">
        <v>4.56</v>
      </c>
      <c r="P112" s="215">
        <f>O112*G133</f>
        <v>451.53119999999996</v>
      </c>
      <c r="Q112" s="215">
        <f t="shared" si="20"/>
        <v>17.76</v>
      </c>
      <c r="R112" s="215">
        <f t="shared" si="20"/>
        <v>1758.5951999999997</v>
      </c>
      <c r="S112" s="47"/>
      <c r="T112" s="10"/>
      <c r="U112" s="10"/>
    </row>
    <row r="113" spans="1:21" ht="26.25" customHeight="1">
      <c r="A113" s="161"/>
      <c r="B113" s="347" t="s">
        <v>95</v>
      </c>
      <c r="C113" s="388"/>
      <c r="D113" s="389"/>
      <c r="E113" s="5"/>
      <c r="F113" s="220">
        <v>5.1</v>
      </c>
      <c r="G113" s="105">
        <f>F113*F132</f>
        <v>505.00199999999995</v>
      </c>
      <c r="H113" s="44"/>
      <c r="I113" s="220">
        <v>18.66</v>
      </c>
      <c r="J113" s="156">
        <f>I113*F132</f>
        <v>1847.7132</v>
      </c>
      <c r="K113" s="44"/>
      <c r="L113" s="220">
        <v>7.68</v>
      </c>
      <c r="M113" s="105">
        <f>L113*G132</f>
        <v>760.4735999999999</v>
      </c>
      <c r="N113" s="44"/>
      <c r="O113" s="220">
        <v>6.03</v>
      </c>
      <c r="P113" s="215">
        <f>O113*G132</f>
        <v>597.0906</v>
      </c>
      <c r="Q113" s="215">
        <f t="shared" si="20"/>
        <v>37.47</v>
      </c>
      <c r="R113" s="215">
        <f t="shared" si="20"/>
        <v>3710.2793999999994</v>
      </c>
      <c r="S113" s="47"/>
      <c r="T113" s="10"/>
      <c r="U113" s="10"/>
    </row>
    <row r="114" spans="1:21" ht="26.25" customHeight="1">
      <c r="A114" s="161"/>
      <c r="B114" s="347" t="s">
        <v>94</v>
      </c>
      <c r="C114" s="388"/>
      <c r="D114" s="389"/>
      <c r="E114" s="5"/>
      <c r="F114" s="220">
        <v>8.44</v>
      </c>
      <c r="G114" s="105">
        <f>F114*F132</f>
        <v>835.7287999999999</v>
      </c>
      <c r="H114" s="44"/>
      <c r="I114" s="220">
        <v>8.33</v>
      </c>
      <c r="J114" s="105">
        <f>I114*F132</f>
        <v>824.8366</v>
      </c>
      <c r="K114" s="44"/>
      <c r="L114" s="220">
        <v>12</v>
      </c>
      <c r="M114" s="105">
        <f>L114*G132</f>
        <v>1188.24</v>
      </c>
      <c r="N114" s="44"/>
      <c r="O114" s="220">
        <v>8.7</v>
      </c>
      <c r="P114" s="215">
        <f>O114*G132</f>
        <v>861.4739999999999</v>
      </c>
      <c r="Q114" s="215">
        <f t="shared" si="20"/>
        <v>37.47</v>
      </c>
      <c r="R114" s="215">
        <f t="shared" si="20"/>
        <v>3710.2794000000004</v>
      </c>
      <c r="S114" s="47"/>
      <c r="T114" s="10"/>
      <c r="U114" s="10"/>
    </row>
    <row r="115" spans="1:21" ht="30.75" customHeight="1">
      <c r="A115" s="161">
        <v>3</v>
      </c>
      <c r="B115" s="373" t="s">
        <v>43</v>
      </c>
      <c r="C115" s="374"/>
      <c r="D115" s="375"/>
      <c r="E115" s="5">
        <v>172</v>
      </c>
      <c r="F115" s="107">
        <f>F116</f>
        <v>14</v>
      </c>
      <c r="G115" s="44">
        <f>G116</f>
        <v>1386.28</v>
      </c>
      <c r="H115" s="44"/>
      <c r="I115" s="107">
        <f>I116</f>
        <v>22</v>
      </c>
      <c r="J115" s="44">
        <f>J116</f>
        <v>2178.44</v>
      </c>
      <c r="K115" s="44"/>
      <c r="L115" s="107">
        <f>L116</f>
        <v>20</v>
      </c>
      <c r="M115" s="44">
        <f>M116</f>
        <v>1980.3999999999999</v>
      </c>
      <c r="N115" s="44"/>
      <c r="O115" s="107">
        <f>O116</f>
        <v>28</v>
      </c>
      <c r="P115" s="214">
        <f>P116</f>
        <v>2772.56</v>
      </c>
      <c r="Q115" s="214">
        <f>Q116</f>
        <v>84</v>
      </c>
      <c r="R115" s="214">
        <f>R116</f>
        <v>8317.68</v>
      </c>
      <c r="S115" s="47" t="s">
        <v>21</v>
      </c>
      <c r="T115" s="10"/>
      <c r="U115" s="10"/>
    </row>
    <row r="116" spans="1:21" ht="36.75" customHeight="1">
      <c r="A116" s="161"/>
      <c r="B116" s="376" t="s">
        <v>44</v>
      </c>
      <c r="C116" s="377"/>
      <c r="D116" s="378"/>
      <c r="E116" s="5"/>
      <c r="F116" s="106">
        <v>14</v>
      </c>
      <c r="G116" s="105">
        <f>F116*F132</f>
        <v>1386.28</v>
      </c>
      <c r="H116" s="105"/>
      <c r="I116" s="106">
        <v>22</v>
      </c>
      <c r="J116" s="105">
        <f>I116*F132</f>
        <v>2178.44</v>
      </c>
      <c r="K116" s="105"/>
      <c r="L116" s="106">
        <v>20</v>
      </c>
      <c r="M116" s="105">
        <f>L116*G132</f>
        <v>1980.3999999999999</v>
      </c>
      <c r="N116" s="105"/>
      <c r="O116" s="106">
        <v>28</v>
      </c>
      <c r="P116" s="215">
        <f>O116*G132</f>
        <v>2772.56</v>
      </c>
      <c r="Q116" s="215">
        <f>F116+I116+L116+O116</f>
        <v>84</v>
      </c>
      <c r="R116" s="215">
        <f>G116+J116+M116+P116</f>
        <v>8317.68</v>
      </c>
      <c r="S116" s="47"/>
      <c r="T116" s="10"/>
      <c r="U116" s="10"/>
    </row>
    <row r="117" spans="1:21" ht="48.75" customHeight="1">
      <c r="A117" s="161">
        <v>4</v>
      </c>
      <c r="B117" s="373" t="s">
        <v>47</v>
      </c>
      <c r="C117" s="374"/>
      <c r="D117" s="375"/>
      <c r="E117" s="5"/>
      <c r="F117" s="107">
        <f>F118+F119+F120+F121+F122</f>
        <v>85.2</v>
      </c>
      <c r="G117" s="107">
        <f aca="true" t="shared" si="21" ref="G117:Q117">G118+G119+G120+G121+G122</f>
        <v>8436.503999999999</v>
      </c>
      <c r="H117" s="107">
        <f t="shared" si="21"/>
        <v>0</v>
      </c>
      <c r="I117" s="107">
        <f t="shared" si="21"/>
        <v>113.5</v>
      </c>
      <c r="J117" s="107">
        <f t="shared" si="21"/>
        <v>11238.769999999999</v>
      </c>
      <c r="K117" s="107">
        <f t="shared" si="21"/>
        <v>0</v>
      </c>
      <c r="L117" s="107">
        <f t="shared" si="21"/>
        <v>89.1</v>
      </c>
      <c r="M117" s="107">
        <f t="shared" si="21"/>
        <v>8822.681999999999</v>
      </c>
      <c r="N117" s="107">
        <f t="shared" si="21"/>
        <v>0</v>
      </c>
      <c r="O117" s="107">
        <f t="shared" si="21"/>
        <v>98.5</v>
      </c>
      <c r="P117" s="107">
        <f t="shared" si="21"/>
        <v>9753.47</v>
      </c>
      <c r="Q117" s="107">
        <f t="shared" si="21"/>
        <v>386.3</v>
      </c>
      <c r="R117" s="214">
        <f>SUM(R118:R122)</f>
        <v>38251.426</v>
      </c>
      <c r="S117" s="47"/>
      <c r="T117" s="10"/>
      <c r="U117" s="10"/>
    </row>
    <row r="118" spans="1:21" ht="33.75" customHeight="1">
      <c r="A118" s="161"/>
      <c r="B118" s="376" t="s">
        <v>89</v>
      </c>
      <c r="C118" s="377"/>
      <c r="D118" s="378"/>
      <c r="E118" s="5"/>
      <c r="F118" s="106">
        <v>17</v>
      </c>
      <c r="G118" s="105">
        <f>F118*F132</f>
        <v>1683.34</v>
      </c>
      <c r="H118" s="105"/>
      <c r="I118" s="106">
        <v>17</v>
      </c>
      <c r="J118" s="105">
        <f>I118*F132</f>
        <v>1683.34</v>
      </c>
      <c r="K118" s="105"/>
      <c r="L118" s="106">
        <v>19</v>
      </c>
      <c r="M118" s="105">
        <f>L118*G132</f>
        <v>1881.3799999999999</v>
      </c>
      <c r="N118" s="105"/>
      <c r="O118" s="106">
        <v>14</v>
      </c>
      <c r="P118" s="215">
        <f>O118*G132</f>
        <v>1386.28</v>
      </c>
      <c r="Q118" s="215">
        <f aca="true" t="shared" si="22" ref="Q118:R125">F118+I118+L118+O118</f>
        <v>67</v>
      </c>
      <c r="R118" s="215">
        <f t="shared" si="22"/>
        <v>6634.339999999999</v>
      </c>
      <c r="S118" s="47"/>
      <c r="T118" s="10"/>
      <c r="U118" s="10"/>
    </row>
    <row r="119" spans="1:21" ht="35.25" customHeight="1">
      <c r="A119" s="161"/>
      <c r="B119" s="376" t="s">
        <v>112</v>
      </c>
      <c r="C119" s="377"/>
      <c r="D119" s="378"/>
      <c r="E119" s="5"/>
      <c r="F119" s="106">
        <v>25</v>
      </c>
      <c r="G119" s="105">
        <f>F119*F132</f>
        <v>2475.5</v>
      </c>
      <c r="H119" s="105"/>
      <c r="I119" s="106">
        <v>28</v>
      </c>
      <c r="J119" s="105">
        <f>I119*F132</f>
        <v>2772.56</v>
      </c>
      <c r="K119" s="105"/>
      <c r="L119" s="106">
        <v>33</v>
      </c>
      <c r="M119" s="105">
        <f>L119*G132</f>
        <v>3267.66</v>
      </c>
      <c r="N119" s="105"/>
      <c r="O119" s="106">
        <v>35</v>
      </c>
      <c r="P119" s="215">
        <f>O119*G132</f>
        <v>3465.7</v>
      </c>
      <c r="Q119" s="215">
        <f t="shared" si="22"/>
        <v>121</v>
      </c>
      <c r="R119" s="215">
        <f t="shared" si="22"/>
        <v>11981.419999999998</v>
      </c>
      <c r="S119" s="47"/>
      <c r="T119" s="10"/>
      <c r="U119" s="10"/>
    </row>
    <row r="120" spans="1:21" ht="33.75" customHeight="1">
      <c r="A120" s="161"/>
      <c r="B120" s="376" t="s">
        <v>110</v>
      </c>
      <c r="C120" s="377"/>
      <c r="D120" s="378"/>
      <c r="E120" s="5"/>
      <c r="F120" s="106">
        <v>20.2</v>
      </c>
      <c r="G120" s="105">
        <f>F120*F132</f>
        <v>2000.204</v>
      </c>
      <c r="H120" s="105"/>
      <c r="I120" s="106">
        <v>36.5</v>
      </c>
      <c r="J120" s="105">
        <f>I120*F132</f>
        <v>3614.23</v>
      </c>
      <c r="K120" s="105"/>
      <c r="L120" s="106">
        <v>22.1</v>
      </c>
      <c r="M120" s="105">
        <f>L120*G132</f>
        <v>2188.342</v>
      </c>
      <c r="N120" s="105"/>
      <c r="O120" s="106">
        <v>24.5</v>
      </c>
      <c r="P120" s="215">
        <f>O120*G132</f>
        <v>2425.99</v>
      </c>
      <c r="Q120" s="215">
        <f t="shared" si="22"/>
        <v>103.30000000000001</v>
      </c>
      <c r="R120" s="215">
        <f>G120+J120+M120+P120</f>
        <v>10228.766</v>
      </c>
      <c r="S120" s="47"/>
      <c r="T120" s="10"/>
      <c r="U120" s="10"/>
    </row>
    <row r="121" spans="1:21" ht="35.25" customHeight="1">
      <c r="A121" s="161"/>
      <c r="B121" s="414" t="s">
        <v>115</v>
      </c>
      <c r="C121" s="414"/>
      <c r="D121" s="414"/>
      <c r="E121" s="5"/>
      <c r="F121" s="106">
        <v>20</v>
      </c>
      <c r="G121" s="105">
        <f>F121*F132</f>
        <v>1980.3999999999999</v>
      </c>
      <c r="H121" s="105"/>
      <c r="I121" s="106">
        <v>29</v>
      </c>
      <c r="J121" s="105">
        <f>I121*F132</f>
        <v>2871.58</v>
      </c>
      <c r="K121" s="105"/>
      <c r="L121" s="106">
        <v>11</v>
      </c>
      <c r="M121" s="105">
        <f>L121*G132</f>
        <v>1089.22</v>
      </c>
      <c r="N121" s="105"/>
      <c r="O121" s="106">
        <v>21</v>
      </c>
      <c r="P121" s="215">
        <f>O121*G132</f>
        <v>2079.42</v>
      </c>
      <c r="Q121" s="215">
        <f t="shared" si="22"/>
        <v>81</v>
      </c>
      <c r="R121" s="215">
        <f t="shared" si="22"/>
        <v>8020.62</v>
      </c>
      <c r="S121" s="47" t="s">
        <v>78</v>
      </c>
      <c r="T121" s="10"/>
      <c r="U121" s="10"/>
    </row>
    <row r="122" spans="1:21" ht="35.25" customHeight="1">
      <c r="A122" s="161"/>
      <c r="B122" s="364" t="s">
        <v>99</v>
      </c>
      <c r="C122" s="365"/>
      <c r="D122" s="366"/>
      <c r="E122" s="5"/>
      <c r="F122" s="106">
        <v>3</v>
      </c>
      <c r="G122" s="105">
        <f>F122*F132</f>
        <v>297.06</v>
      </c>
      <c r="H122" s="105"/>
      <c r="I122" s="106">
        <v>3</v>
      </c>
      <c r="J122" s="105">
        <f>I122*F132</f>
        <v>297.06</v>
      </c>
      <c r="K122" s="105"/>
      <c r="L122" s="106">
        <v>4</v>
      </c>
      <c r="M122" s="105">
        <f>L122*G132</f>
        <v>396.08</v>
      </c>
      <c r="N122" s="105"/>
      <c r="O122" s="106">
        <v>4</v>
      </c>
      <c r="P122" s="215">
        <f>O122*G132</f>
        <v>396.08</v>
      </c>
      <c r="Q122" s="215">
        <f t="shared" si="22"/>
        <v>14</v>
      </c>
      <c r="R122" s="215">
        <f>G122+J122+M122+P122</f>
        <v>1386.28</v>
      </c>
      <c r="S122" s="47"/>
      <c r="T122" s="10"/>
      <c r="U122" s="10"/>
    </row>
    <row r="123" spans="1:21" ht="30.75" customHeight="1">
      <c r="A123" s="161">
        <v>5</v>
      </c>
      <c r="B123" s="373" t="s">
        <v>53</v>
      </c>
      <c r="C123" s="374"/>
      <c r="D123" s="375"/>
      <c r="E123" s="5"/>
      <c r="F123" s="107">
        <f>F124+F125+F126</f>
        <v>457.5</v>
      </c>
      <c r="G123" s="44">
        <f>G124+G125+G126</f>
        <v>45301.649999999994</v>
      </c>
      <c r="H123" s="44"/>
      <c r="I123" s="107">
        <f>I124+I125+I126</f>
        <v>190</v>
      </c>
      <c r="J123" s="44">
        <f>J124+J125+J126</f>
        <v>18813.8</v>
      </c>
      <c r="K123" s="44"/>
      <c r="L123" s="107">
        <f>L124+L125+L126</f>
        <v>148.5</v>
      </c>
      <c r="M123" s="44">
        <f>M124+M125+M126</f>
        <v>14704.47</v>
      </c>
      <c r="N123" s="44"/>
      <c r="O123" s="107">
        <f>O124+O125+O126</f>
        <v>577</v>
      </c>
      <c r="P123" s="214">
        <f>P124+P125+P126</f>
        <v>57134.53999999999</v>
      </c>
      <c r="Q123" s="214">
        <f t="shared" si="22"/>
        <v>1373</v>
      </c>
      <c r="R123" s="214">
        <f t="shared" si="22"/>
        <v>135954.46</v>
      </c>
      <c r="S123" s="47"/>
      <c r="T123" s="10"/>
      <c r="U123" s="10"/>
    </row>
    <row r="124" spans="1:21" ht="36.75" customHeight="1">
      <c r="A124" s="25"/>
      <c r="B124" s="411" t="s">
        <v>104</v>
      </c>
      <c r="C124" s="412"/>
      <c r="D124" s="413"/>
      <c r="E124" s="5"/>
      <c r="F124" s="106">
        <v>46.5</v>
      </c>
      <c r="G124" s="105">
        <f>F124*F132</f>
        <v>4604.429999999999</v>
      </c>
      <c r="H124" s="105"/>
      <c r="I124" s="106">
        <v>37</v>
      </c>
      <c r="J124" s="105">
        <f>I124*F132</f>
        <v>3663.74</v>
      </c>
      <c r="K124" s="105"/>
      <c r="L124" s="106">
        <v>11</v>
      </c>
      <c r="M124" s="105">
        <f>L124*G132</f>
        <v>1089.22</v>
      </c>
      <c r="N124" s="105"/>
      <c r="O124" s="106">
        <v>44</v>
      </c>
      <c r="P124" s="215">
        <f>O124*G132</f>
        <v>4356.88</v>
      </c>
      <c r="Q124" s="215">
        <f t="shared" si="22"/>
        <v>138.5</v>
      </c>
      <c r="R124" s="215">
        <f t="shared" si="22"/>
        <v>13714.269999999997</v>
      </c>
      <c r="S124" s="47"/>
      <c r="T124" s="10"/>
      <c r="U124" s="10"/>
    </row>
    <row r="125" spans="1:21" ht="35.25" customHeight="1">
      <c r="A125" s="25"/>
      <c r="B125" s="376" t="s">
        <v>55</v>
      </c>
      <c r="C125" s="377"/>
      <c r="D125" s="378"/>
      <c r="E125" s="5"/>
      <c r="F125" s="106">
        <v>211</v>
      </c>
      <c r="G125" s="105">
        <f>F125*F132</f>
        <v>20893.219999999998</v>
      </c>
      <c r="H125" s="105"/>
      <c r="I125" s="106">
        <v>53</v>
      </c>
      <c r="J125" s="105">
        <f>I125*F132</f>
        <v>5248.0599999999995</v>
      </c>
      <c r="K125" s="105"/>
      <c r="L125" s="106">
        <v>17.5</v>
      </c>
      <c r="M125" s="105">
        <f>L125*G132</f>
        <v>1732.85</v>
      </c>
      <c r="N125" s="105"/>
      <c r="O125" s="106">
        <v>91</v>
      </c>
      <c r="P125" s="215">
        <f>O125*G132</f>
        <v>9010.82</v>
      </c>
      <c r="Q125" s="215">
        <f t="shared" si="22"/>
        <v>372.5</v>
      </c>
      <c r="R125" s="215">
        <f t="shared" si="22"/>
        <v>36884.95</v>
      </c>
      <c r="S125" s="47"/>
      <c r="T125" s="10"/>
      <c r="U125" s="10"/>
    </row>
    <row r="126" spans="1:21" ht="36.75" customHeight="1">
      <c r="A126" s="25"/>
      <c r="B126" s="376" t="s">
        <v>80</v>
      </c>
      <c r="C126" s="377"/>
      <c r="D126" s="378"/>
      <c r="E126" s="5"/>
      <c r="F126" s="106">
        <v>200</v>
      </c>
      <c r="G126" s="105">
        <f>SUM(F126)*F132</f>
        <v>19804</v>
      </c>
      <c r="H126" s="105"/>
      <c r="I126" s="106">
        <v>100</v>
      </c>
      <c r="J126" s="105">
        <f>SUM(I126)*F132</f>
        <v>9902</v>
      </c>
      <c r="K126" s="105"/>
      <c r="L126" s="106">
        <v>120</v>
      </c>
      <c r="M126" s="105">
        <f>SUM(L126)*G132</f>
        <v>11882.4</v>
      </c>
      <c r="N126" s="105"/>
      <c r="O126" s="106">
        <v>442</v>
      </c>
      <c r="P126" s="215">
        <f>SUM(O126)*G132</f>
        <v>43766.84</v>
      </c>
      <c r="Q126" s="215">
        <f>F126+I126+L126+O126</f>
        <v>862</v>
      </c>
      <c r="R126" s="215">
        <f>SUM(G126)+J126+M126+P126</f>
        <v>85355.23999999999</v>
      </c>
      <c r="S126" s="47"/>
      <c r="T126" s="10"/>
      <c r="U126" s="10"/>
    </row>
    <row r="127" spans="1:21" ht="36.75" customHeight="1">
      <c r="A127" s="209">
        <v>6</v>
      </c>
      <c r="B127" s="373" t="s">
        <v>81</v>
      </c>
      <c r="C127" s="374"/>
      <c r="D127" s="375"/>
      <c r="E127" s="5"/>
      <c r="F127" s="107">
        <f>SUM(F128:F129)</f>
        <v>6</v>
      </c>
      <c r="G127" s="44">
        <f aca="true" t="shared" si="23" ref="G127:R127">SUM(G128:G129)</f>
        <v>594.12</v>
      </c>
      <c r="H127" s="44">
        <f t="shared" si="23"/>
        <v>0</v>
      </c>
      <c r="I127" s="107">
        <f t="shared" si="23"/>
        <v>21.25</v>
      </c>
      <c r="J127" s="44">
        <f t="shared" si="23"/>
        <v>2104.1749999999997</v>
      </c>
      <c r="K127" s="44">
        <f t="shared" si="23"/>
        <v>0</v>
      </c>
      <c r="L127" s="107">
        <f t="shared" si="23"/>
        <v>24</v>
      </c>
      <c r="M127" s="44">
        <f t="shared" si="23"/>
        <v>2376.48</v>
      </c>
      <c r="N127" s="44">
        <f t="shared" si="23"/>
        <v>0</v>
      </c>
      <c r="O127" s="107">
        <f t="shared" si="23"/>
        <v>15</v>
      </c>
      <c r="P127" s="214">
        <f t="shared" si="23"/>
        <v>1485.3</v>
      </c>
      <c r="Q127" s="214">
        <f t="shared" si="23"/>
        <v>66.25</v>
      </c>
      <c r="R127" s="214">
        <f t="shared" si="23"/>
        <v>6560.075</v>
      </c>
      <c r="S127" s="47"/>
      <c r="T127" s="10"/>
      <c r="U127" s="10"/>
    </row>
    <row r="128" spans="1:21" ht="36.75" customHeight="1">
      <c r="A128" s="209"/>
      <c r="B128" s="347" t="s">
        <v>82</v>
      </c>
      <c r="C128" s="348"/>
      <c r="D128" s="349"/>
      <c r="E128" s="5"/>
      <c r="F128" s="106">
        <v>0</v>
      </c>
      <c r="G128" s="105"/>
      <c r="H128" s="105"/>
      <c r="I128" s="106">
        <v>0</v>
      </c>
      <c r="J128" s="105"/>
      <c r="K128" s="105"/>
      <c r="L128" s="106">
        <v>0</v>
      </c>
      <c r="M128" s="105"/>
      <c r="N128" s="105"/>
      <c r="O128" s="106">
        <v>0</v>
      </c>
      <c r="P128" s="215"/>
      <c r="Q128" s="215">
        <v>0</v>
      </c>
      <c r="R128" s="215">
        <v>0</v>
      </c>
      <c r="S128" s="47"/>
      <c r="T128" s="10"/>
      <c r="U128" s="10"/>
    </row>
    <row r="129" spans="1:21" ht="36.75" customHeight="1">
      <c r="A129" s="209"/>
      <c r="B129" s="347" t="s">
        <v>83</v>
      </c>
      <c r="C129" s="348"/>
      <c r="D129" s="349"/>
      <c r="E129" s="5"/>
      <c r="F129" s="106">
        <v>6</v>
      </c>
      <c r="G129" s="105">
        <f>SUM(F129)*F132</f>
        <v>594.12</v>
      </c>
      <c r="H129" s="105"/>
      <c r="I129" s="106">
        <v>21.25</v>
      </c>
      <c r="J129" s="105">
        <f>SUM(I129)*F132</f>
        <v>2104.1749999999997</v>
      </c>
      <c r="K129" s="105"/>
      <c r="L129" s="106">
        <v>24</v>
      </c>
      <c r="M129" s="105">
        <f>SUM(L129)*G132</f>
        <v>2376.48</v>
      </c>
      <c r="N129" s="105"/>
      <c r="O129" s="106">
        <v>15</v>
      </c>
      <c r="P129" s="215">
        <f>SUM(O129)*G132</f>
        <v>1485.3</v>
      </c>
      <c r="Q129" s="215">
        <f>F129+I129+L129+O129</f>
        <v>66.25</v>
      </c>
      <c r="R129" s="215">
        <f>SUM(G129)+J129+M129+P129</f>
        <v>6560.075</v>
      </c>
      <c r="S129" s="47"/>
      <c r="T129" s="10"/>
      <c r="U129" s="10"/>
    </row>
    <row r="130" spans="1:18" ht="31.5" customHeight="1">
      <c r="A130" s="28"/>
      <c r="B130" s="415" t="s">
        <v>19</v>
      </c>
      <c r="C130" s="416"/>
      <c r="D130" s="417"/>
      <c r="E130" s="11" t="e">
        <f>#REF!+#REF!+#REF!+E104+E105+E106+#REF!+E107+E108+E109+E110+E115+#REF!</f>
        <v>#REF!</v>
      </c>
      <c r="F130" s="107">
        <f>F103+F110+F115+F117+F123+F127</f>
        <v>1614.92</v>
      </c>
      <c r="G130" s="44">
        <f>G103+G110+G115+G117+G123+G127</f>
        <v>159909.3784</v>
      </c>
      <c r="H130" s="44" t="e">
        <f>#REF!+H103+H110+H115+H117+H123+H127</f>
        <v>#REF!</v>
      </c>
      <c r="I130" s="109">
        <f>I103+I110+I115+I117+I123+I127</f>
        <v>1575.79</v>
      </c>
      <c r="J130" s="44">
        <f>J103+J110+J115+J117+J123+J127</f>
        <v>156034.72579999996</v>
      </c>
      <c r="K130" s="44" t="e">
        <f>#REF!+K103+K110+K115+K117+K123+K127</f>
        <v>#REF!</v>
      </c>
      <c r="L130" s="107">
        <f>L103+L110+L115+L117+L123+L127</f>
        <v>1395.4999999999998</v>
      </c>
      <c r="M130" s="44">
        <f>M103+M110+M115+M117+M123+M127</f>
        <v>138182.41</v>
      </c>
      <c r="N130" s="44" t="e">
        <f>#REF!+N103+N110+N115+N117+N123+N127</f>
        <v>#REF!</v>
      </c>
      <c r="O130" s="107">
        <f>O103+O110+O115+O117+O123+O127</f>
        <v>2463.18</v>
      </c>
      <c r="P130" s="214">
        <f>P103+P110+P115+P117+P123+P127</f>
        <v>243904.08359999995</v>
      </c>
      <c r="Q130" s="214">
        <f>Q103+Q110+Q115+Q117+Q123+Q127</f>
        <v>7049.389999999999</v>
      </c>
      <c r="R130" s="214">
        <f>R103+R110+R115+R117+R123+R127</f>
        <v>698030.5977999999</v>
      </c>
    </row>
    <row r="131" spans="1:18" ht="26.25" customHeight="1">
      <c r="A131" s="28"/>
      <c r="B131" s="440" t="s">
        <v>17</v>
      </c>
      <c r="C131" s="440"/>
      <c r="D131" s="440"/>
      <c r="E131" s="372" t="s">
        <v>142</v>
      </c>
      <c r="F131" s="372"/>
      <c r="G131" s="372"/>
      <c r="H131" s="372"/>
      <c r="I131" s="372"/>
      <c r="J131" s="372"/>
      <c r="K131" s="372"/>
      <c r="L131" s="372"/>
      <c r="M131" s="372"/>
      <c r="N131" s="372"/>
      <c r="O131" s="372"/>
      <c r="P131" s="372"/>
      <c r="Q131" s="372"/>
      <c r="R131" s="372"/>
    </row>
    <row r="132" spans="1:22" ht="25.5" customHeight="1" hidden="1">
      <c r="A132" s="35"/>
      <c r="B132" s="35"/>
      <c r="C132" s="35"/>
      <c r="D132" s="32"/>
      <c r="E132" s="32"/>
      <c r="F132" s="3">
        <v>99.02</v>
      </c>
      <c r="G132" s="210">
        <v>99.02</v>
      </c>
      <c r="H132" s="210"/>
      <c r="I132" s="210"/>
      <c r="J132" s="221"/>
      <c r="K132" s="32"/>
      <c r="L132" s="32"/>
      <c r="M132" s="72"/>
      <c r="N132" s="32"/>
      <c r="O132" s="32"/>
      <c r="P132" s="72"/>
      <c r="Q132" s="32"/>
      <c r="R132" s="72"/>
      <c r="T132" s="9"/>
      <c r="U132" s="9"/>
      <c r="V132" s="9"/>
    </row>
    <row r="133" spans="1:22" ht="33" customHeight="1" hidden="1">
      <c r="A133" s="35"/>
      <c r="B133" s="35"/>
      <c r="C133" s="35"/>
      <c r="D133" s="32"/>
      <c r="E133" s="32"/>
      <c r="F133" s="263">
        <v>99.02</v>
      </c>
      <c r="G133" s="210">
        <v>99.02</v>
      </c>
      <c r="H133" s="210"/>
      <c r="I133" s="210"/>
      <c r="J133" s="167"/>
      <c r="K133" s="32"/>
      <c r="L133" s="32"/>
      <c r="M133" s="72"/>
      <c r="N133" s="32"/>
      <c r="O133" s="32"/>
      <c r="P133" s="75"/>
      <c r="Q133" s="34"/>
      <c r="R133" s="72"/>
      <c r="T133" s="9"/>
      <c r="U133" s="9"/>
      <c r="V133" s="9"/>
    </row>
    <row r="134" spans="1:18" ht="34.5" customHeight="1">
      <c r="A134" s="449" t="s">
        <v>143</v>
      </c>
      <c r="B134" s="449"/>
      <c r="C134" s="449"/>
      <c r="D134" s="449"/>
      <c r="E134" s="449"/>
      <c r="F134" s="449"/>
      <c r="G134" s="449"/>
      <c r="H134" s="449"/>
      <c r="I134" s="449"/>
      <c r="J134" s="449"/>
      <c r="K134" s="449"/>
      <c r="L134" s="449"/>
      <c r="M134" s="449"/>
      <c r="N134" s="449"/>
      <c r="O134" s="449"/>
      <c r="P134" s="449"/>
      <c r="Q134" s="449"/>
      <c r="R134" s="449"/>
    </row>
    <row r="135" spans="1:18" ht="25.5">
      <c r="A135" s="441" t="s">
        <v>15</v>
      </c>
      <c r="B135" s="442" t="s">
        <v>0</v>
      </c>
      <c r="C135" s="443"/>
      <c r="D135" s="444"/>
      <c r="E135" s="372" t="s">
        <v>1</v>
      </c>
      <c r="F135" s="372"/>
      <c r="G135" s="372"/>
      <c r="H135" s="372" t="s">
        <v>3</v>
      </c>
      <c r="I135" s="372"/>
      <c r="J135" s="372"/>
      <c r="K135" s="372" t="s">
        <v>4</v>
      </c>
      <c r="L135" s="372"/>
      <c r="M135" s="372"/>
      <c r="N135" s="372" t="s">
        <v>6</v>
      </c>
      <c r="O135" s="372"/>
      <c r="P135" s="372"/>
      <c r="Q135" s="372" t="s">
        <v>7</v>
      </c>
      <c r="R135" s="372"/>
    </row>
    <row r="136" spans="1:18" ht="25.5">
      <c r="A136" s="441"/>
      <c r="B136" s="445"/>
      <c r="C136" s="446"/>
      <c r="D136" s="447"/>
      <c r="E136" s="274" t="s">
        <v>10</v>
      </c>
      <c r="F136" s="274" t="s">
        <v>10</v>
      </c>
      <c r="G136" s="274" t="s">
        <v>5</v>
      </c>
      <c r="H136" s="274" t="s">
        <v>10</v>
      </c>
      <c r="I136" s="274" t="s">
        <v>10</v>
      </c>
      <c r="J136" s="274" t="s">
        <v>5</v>
      </c>
      <c r="K136" s="274" t="s">
        <v>10</v>
      </c>
      <c r="L136" s="274" t="s">
        <v>10</v>
      </c>
      <c r="M136" s="274" t="s">
        <v>5</v>
      </c>
      <c r="N136" s="274" t="s">
        <v>10</v>
      </c>
      <c r="O136" s="274" t="s">
        <v>10</v>
      </c>
      <c r="P136" s="274" t="s">
        <v>5</v>
      </c>
      <c r="Q136" s="274" t="s">
        <v>10</v>
      </c>
      <c r="R136" s="274" t="s">
        <v>5</v>
      </c>
    </row>
    <row r="137" spans="1:21" ht="36" customHeight="1">
      <c r="A137" s="161">
        <v>1</v>
      </c>
      <c r="B137" s="373" t="s">
        <v>41</v>
      </c>
      <c r="C137" s="374"/>
      <c r="D137" s="375"/>
      <c r="E137" s="5"/>
      <c r="F137" s="107">
        <f>F138+F139+F140+F141+F142+F143</f>
        <v>1750.4299999999998</v>
      </c>
      <c r="G137" s="214">
        <f>G138+G139+G140+G141+G143+G142</f>
        <v>121864.93660000002</v>
      </c>
      <c r="H137" s="44"/>
      <c r="I137" s="107">
        <f>I138+I139+I140+I141+I142+I143</f>
        <v>1837.24</v>
      </c>
      <c r="J137" s="214">
        <f>J138+J139+J140+J141+J142+J143</f>
        <v>127908.64880000002</v>
      </c>
      <c r="K137" s="44"/>
      <c r="L137" s="107">
        <f>L138+L139+L140+L141+L142+L143</f>
        <v>1442.72</v>
      </c>
      <c r="M137" s="214">
        <f>M138+M139+M140+M141+M142+M143</f>
        <v>100442.16640000002</v>
      </c>
      <c r="N137" s="44"/>
      <c r="O137" s="107">
        <f>O138+O139+O140+O141+O142+O143</f>
        <v>2696.37</v>
      </c>
      <c r="P137" s="214">
        <f>P138+P139+P140+P141+P142+P143</f>
        <v>187721.2794</v>
      </c>
      <c r="Q137" s="44">
        <f>F137+I137+L137+O137</f>
        <v>7726.76</v>
      </c>
      <c r="R137" s="44">
        <f>G137+J137+M137+P137</f>
        <v>537937.0312000001</v>
      </c>
      <c r="S137" s="47"/>
      <c r="T137" s="10"/>
      <c r="U137" s="10"/>
    </row>
    <row r="138" spans="1:21" ht="51.75" customHeight="1">
      <c r="A138" s="25"/>
      <c r="B138" s="376" t="s">
        <v>34</v>
      </c>
      <c r="C138" s="377"/>
      <c r="D138" s="378"/>
      <c r="E138" s="5">
        <v>2715</v>
      </c>
      <c r="F138" s="106">
        <v>535.81</v>
      </c>
      <c r="G138" s="215">
        <f>F138*F166</f>
        <v>37303.0922</v>
      </c>
      <c r="H138" s="105">
        <v>2715</v>
      </c>
      <c r="I138" s="106">
        <v>458.74</v>
      </c>
      <c r="J138" s="215">
        <f>I138*F166</f>
        <v>31937.478800000004</v>
      </c>
      <c r="K138" s="105">
        <v>2715</v>
      </c>
      <c r="L138" s="106">
        <v>440</v>
      </c>
      <c r="M138" s="215">
        <f>L138*G166</f>
        <v>30632.800000000003</v>
      </c>
      <c r="N138" s="105">
        <v>2715</v>
      </c>
      <c r="O138" s="106">
        <v>527.43</v>
      </c>
      <c r="P138" s="215">
        <f>O138*G166</f>
        <v>36719.6766</v>
      </c>
      <c r="Q138" s="105">
        <f aca="true" t="shared" si="24" ref="Q138:R143">F138+I138+L138+O138</f>
        <v>1961.98</v>
      </c>
      <c r="R138" s="105">
        <f t="shared" si="24"/>
        <v>136593.0476</v>
      </c>
      <c r="S138" s="47" t="s">
        <v>77</v>
      </c>
      <c r="T138" s="10"/>
      <c r="U138" s="10"/>
    </row>
    <row r="139" spans="1:21" ht="51.75" customHeight="1">
      <c r="A139" s="25"/>
      <c r="B139" s="376" t="s">
        <v>35</v>
      </c>
      <c r="C139" s="377"/>
      <c r="D139" s="378"/>
      <c r="E139" s="5">
        <v>816</v>
      </c>
      <c r="F139" s="106">
        <v>137.62</v>
      </c>
      <c r="G139" s="215">
        <f>F139*F166</f>
        <v>9581.1044</v>
      </c>
      <c r="H139" s="105">
        <v>816</v>
      </c>
      <c r="I139" s="106">
        <v>227.5</v>
      </c>
      <c r="J139" s="215">
        <f>I139*F166</f>
        <v>15838.550000000001</v>
      </c>
      <c r="K139" s="105">
        <v>816</v>
      </c>
      <c r="L139" s="106">
        <v>169.72</v>
      </c>
      <c r="M139" s="215">
        <f>L139*G166</f>
        <v>11815.9064</v>
      </c>
      <c r="N139" s="105">
        <v>816</v>
      </c>
      <c r="O139" s="106">
        <v>218.94</v>
      </c>
      <c r="P139" s="215">
        <f>O139*G166</f>
        <v>15242.6028</v>
      </c>
      <c r="Q139" s="105">
        <f t="shared" si="24"/>
        <v>753.78</v>
      </c>
      <c r="R139" s="105">
        <f t="shared" si="24"/>
        <v>52478.1636</v>
      </c>
      <c r="S139" s="47" t="s">
        <v>77</v>
      </c>
      <c r="T139" s="10"/>
      <c r="U139" s="10"/>
    </row>
    <row r="140" spans="1:21" ht="51" customHeight="1">
      <c r="A140" s="25"/>
      <c r="B140" s="376" t="s">
        <v>36</v>
      </c>
      <c r="C140" s="377"/>
      <c r="D140" s="378"/>
      <c r="E140" s="5">
        <v>910.2</v>
      </c>
      <c r="F140" s="106">
        <v>193</v>
      </c>
      <c r="G140" s="215">
        <f>F140*F167</f>
        <v>13436.660000000002</v>
      </c>
      <c r="H140" s="105">
        <v>1072.5</v>
      </c>
      <c r="I140" s="106">
        <v>213</v>
      </c>
      <c r="J140" s="215">
        <f>I140*F167</f>
        <v>14829.060000000001</v>
      </c>
      <c r="K140" s="105">
        <v>905.1</v>
      </c>
      <c r="L140" s="106">
        <v>214</v>
      </c>
      <c r="M140" s="215">
        <f>L140*G167</f>
        <v>14898.68</v>
      </c>
      <c r="N140" s="105">
        <v>1121.6</v>
      </c>
      <c r="O140" s="106">
        <v>350</v>
      </c>
      <c r="P140" s="215">
        <f>O140*G167</f>
        <v>24367</v>
      </c>
      <c r="Q140" s="105">
        <f t="shared" si="24"/>
        <v>970</v>
      </c>
      <c r="R140" s="105">
        <f t="shared" si="24"/>
        <v>67531.4</v>
      </c>
      <c r="S140" s="47" t="s">
        <v>77</v>
      </c>
      <c r="T140" s="10"/>
      <c r="U140" s="10"/>
    </row>
    <row r="141" spans="1:21" ht="36" customHeight="1">
      <c r="A141" s="25"/>
      <c r="B141" s="414" t="s">
        <v>37</v>
      </c>
      <c r="C141" s="414"/>
      <c r="D141" s="414"/>
      <c r="E141" s="5">
        <v>1845</v>
      </c>
      <c r="F141" s="106">
        <v>224</v>
      </c>
      <c r="G141" s="215">
        <f>F141*F167</f>
        <v>15594.880000000001</v>
      </c>
      <c r="H141" s="105">
        <v>1803</v>
      </c>
      <c r="I141" s="106">
        <v>124</v>
      </c>
      <c r="J141" s="215">
        <f>I141*F167</f>
        <v>8632.880000000001</v>
      </c>
      <c r="K141" s="105">
        <v>1803</v>
      </c>
      <c r="L141" s="106">
        <v>76</v>
      </c>
      <c r="M141" s="215">
        <f>L141*G167</f>
        <v>5291.120000000001</v>
      </c>
      <c r="N141" s="105">
        <v>1813.3</v>
      </c>
      <c r="O141" s="106">
        <v>205</v>
      </c>
      <c r="P141" s="215">
        <f>O141*G167</f>
        <v>14272.1</v>
      </c>
      <c r="Q141" s="105">
        <f t="shared" si="24"/>
        <v>629</v>
      </c>
      <c r="R141" s="105">
        <f t="shared" si="24"/>
        <v>43790.98</v>
      </c>
      <c r="S141" s="47" t="s">
        <v>77</v>
      </c>
      <c r="T141" s="10"/>
      <c r="U141" s="10"/>
    </row>
    <row r="142" spans="1:21" ht="33" customHeight="1">
      <c r="A142" s="25"/>
      <c r="B142" s="414" t="s">
        <v>38</v>
      </c>
      <c r="C142" s="414"/>
      <c r="D142" s="414"/>
      <c r="E142" s="5">
        <v>74.5</v>
      </c>
      <c r="F142" s="106">
        <v>591</v>
      </c>
      <c r="G142" s="215">
        <f>F142*F166</f>
        <v>41145.420000000006</v>
      </c>
      <c r="H142" s="105">
        <v>72.8</v>
      </c>
      <c r="I142" s="106">
        <v>757</v>
      </c>
      <c r="J142" s="215">
        <f>I142*F166</f>
        <v>52702.340000000004</v>
      </c>
      <c r="K142" s="105">
        <v>72.9</v>
      </c>
      <c r="L142" s="106">
        <v>456</v>
      </c>
      <c r="M142" s="215">
        <f>L142*G166</f>
        <v>31746.72</v>
      </c>
      <c r="N142" s="105">
        <v>72.9</v>
      </c>
      <c r="O142" s="106">
        <v>1320</v>
      </c>
      <c r="P142" s="215">
        <f>O142*G166</f>
        <v>91898.40000000001</v>
      </c>
      <c r="Q142" s="105">
        <f t="shared" si="24"/>
        <v>3124</v>
      </c>
      <c r="R142" s="105">
        <f t="shared" si="24"/>
        <v>217492.88</v>
      </c>
      <c r="S142" s="47" t="s">
        <v>77</v>
      </c>
      <c r="T142" s="10"/>
      <c r="U142" s="10"/>
    </row>
    <row r="143" spans="1:21" ht="55.5" customHeight="1">
      <c r="A143" s="25"/>
      <c r="B143" s="414" t="s">
        <v>39</v>
      </c>
      <c r="C143" s="414"/>
      <c r="D143" s="414"/>
      <c r="E143" s="5">
        <v>88.6</v>
      </c>
      <c r="F143" s="219">
        <v>69</v>
      </c>
      <c r="G143" s="215">
        <f>F143*F166</f>
        <v>4803.780000000001</v>
      </c>
      <c r="H143" s="105">
        <v>88.5</v>
      </c>
      <c r="I143" s="222">
        <v>57</v>
      </c>
      <c r="J143" s="215">
        <f>I143*F166</f>
        <v>3968.34</v>
      </c>
      <c r="K143" s="105">
        <v>88.5</v>
      </c>
      <c r="L143" s="106">
        <v>87</v>
      </c>
      <c r="M143" s="215">
        <f>L143*G166</f>
        <v>6056.9400000000005</v>
      </c>
      <c r="N143" s="105">
        <v>88.5</v>
      </c>
      <c r="O143" s="222">
        <v>75</v>
      </c>
      <c r="P143" s="215">
        <f>O143*G166</f>
        <v>5221.5</v>
      </c>
      <c r="Q143" s="105">
        <f t="shared" si="24"/>
        <v>288</v>
      </c>
      <c r="R143" s="105">
        <f t="shared" si="24"/>
        <v>20050.56</v>
      </c>
      <c r="S143" s="47" t="s">
        <v>77</v>
      </c>
      <c r="T143" s="10"/>
      <c r="U143" s="10"/>
    </row>
    <row r="144" spans="1:21" ht="51.75" customHeight="1">
      <c r="A144" s="161">
        <v>2</v>
      </c>
      <c r="B144" s="373" t="s">
        <v>42</v>
      </c>
      <c r="C144" s="374"/>
      <c r="D144" s="375"/>
      <c r="E144" s="5">
        <v>118.05</v>
      </c>
      <c r="F144" s="217">
        <f>SUM(F145:F148)</f>
        <v>79.91</v>
      </c>
      <c r="G144" s="214">
        <f aca="true" t="shared" si="25" ref="G144:R144">SUM(G145:G148)</f>
        <v>5563.3342</v>
      </c>
      <c r="H144" s="44">
        <f t="shared" si="25"/>
        <v>0</v>
      </c>
      <c r="I144" s="217">
        <f t="shared" si="25"/>
        <v>94.38</v>
      </c>
      <c r="J144" s="214">
        <f t="shared" si="25"/>
        <v>6570.7356</v>
      </c>
      <c r="K144" s="44">
        <f t="shared" si="25"/>
        <v>0</v>
      </c>
      <c r="L144" s="217">
        <f t="shared" si="25"/>
        <v>88.86</v>
      </c>
      <c r="M144" s="214">
        <f t="shared" si="25"/>
        <v>6186.4332</v>
      </c>
      <c r="N144" s="44">
        <f t="shared" si="25"/>
        <v>0</v>
      </c>
      <c r="O144" s="217">
        <f t="shared" si="25"/>
        <v>71.17</v>
      </c>
      <c r="P144" s="214">
        <f t="shared" si="25"/>
        <v>4954.8554</v>
      </c>
      <c r="Q144" s="223">
        <f t="shared" si="25"/>
        <v>334.32</v>
      </c>
      <c r="R144" s="44">
        <f t="shared" si="25"/>
        <v>23275.3584</v>
      </c>
      <c r="S144" s="47"/>
      <c r="T144" s="10"/>
      <c r="U144" s="10"/>
    </row>
    <row r="145" spans="1:21" ht="42.75" customHeight="1">
      <c r="A145" s="161"/>
      <c r="B145" s="347" t="s">
        <v>92</v>
      </c>
      <c r="C145" s="388"/>
      <c r="D145" s="389"/>
      <c r="E145" s="5"/>
      <c r="F145" s="224">
        <v>59.14</v>
      </c>
      <c r="G145" s="215">
        <f>F145*F166</f>
        <v>4117.326800000001</v>
      </c>
      <c r="H145" s="44"/>
      <c r="I145" s="224">
        <v>58</v>
      </c>
      <c r="J145" s="215">
        <f>I145*F166</f>
        <v>4037.96</v>
      </c>
      <c r="K145" s="105"/>
      <c r="L145" s="224">
        <v>59.5</v>
      </c>
      <c r="M145" s="215">
        <f>L145*G166</f>
        <v>4142.39</v>
      </c>
      <c r="N145" s="105"/>
      <c r="O145" s="224">
        <v>47.2</v>
      </c>
      <c r="P145" s="215">
        <f>O145*G166</f>
        <v>3286.0640000000003</v>
      </c>
      <c r="Q145" s="155">
        <f aca="true" t="shared" si="26" ref="Q145:R148">F145+I145+L145+O145</f>
        <v>223.83999999999997</v>
      </c>
      <c r="R145" s="105">
        <f t="shared" si="26"/>
        <v>15583.740800000001</v>
      </c>
      <c r="S145" s="47"/>
      <c r="T145" s="10"/>
      <c r="U145" s="10"/>
    </row>
    <row r="146" spans="1:21" ht="39.75" customHeight="1">
      <c r="A146" s="161"/>
      <c r="B146" s="347" t="s">
        <v>93</v>
      </c>
      <c r="C146" s="388"/>
      <c r="D146" s="389"/>
      <c r="E146" s="5"/>
      <c r="F146" s="220">
        <v>5.5</v>
      </c>
      <c r="G146" s="215">
        <f>F146*F167</f>
        <v>382.91</v>
      </c>
      <c r="H146" s="44"/>
      <c r="I146" s="220">
        <v>8.1</v>
      </c>
      <c r="J146" s="215">
        <f>I146*F167</f>
        <v>563.922</v>
      </c>
      <c r="K146" s="105"/>
      <c r="L146" s="220">
        <v>8.65</v>
      </c>
      <c r="M146" s="215">
        <f>L146*G167</f>
        <v>602.2130000000001</v>
      </c>
      <c r="N146" s="105"/>
      <c r="O146" s="220">
        <v>7.74</v>
      </c>
      <c r="P146" s="215">
        <f>O146*G167</f>
        <v>538.8588000000001</v>
      </c>
      <c r="Q146" s="105">
        <f t="shared" si="26"/>
        <v>29.990000000000002</v>
      </c>
      <c r="R146" s="105">
        <f t="shared" si="26"/>
        <v>2087.9038</v>
      </c>
      <c r="S146" s="47"/>
      <c r="T146" s="10"/>
      <c r="U146" s="10"/>
    </row>
    <row r="147" spans="1:21" ht="39.75" customHeight="1">
      <c r="A147" s="161"/>
      <c r="B147" s="347" t="s">
        <v>95</v>
      </c>
      <c r="C147" s="388"/>
      <c r="D147" s="389"/>
      <c r="E147" s="5"/>
      <c r="F147" s="220">
        <v>6.3</v>
      </c>
      <c r="G147" s="215">
        <f>F147*F166</f>
        <v>438.606</v>
      </c>
      <c r="H147" s="44"/>
      <c r="I147" s="220">
        <v>19.58</v>
      </c>
      <c r="J147" s="215">
        <f>I147*F166</f>
        <v>1363.1596</v>
      </c>
      <c r="K147" s="105"/>
      <c r="L147" s="220">
        <v>8.58</v>
      </c>
      <c r="M147" s="215">
        <f>L147*G166</f>
        <v>597.3396</v>
      </c>
      <c r="N147" s="105"/>
      <c r="O147" s="220">
        <v>6.99</v>
      </c>
      <c r="P147" s="215">
        <f>O147*G166</f>
        <v>486.64380000000006</v>
      </c>
      <c r="Q147" s="105">
        <f t="shared" si="26"/>
        <v>41.45</v>
      </c>
      <c r="R147" s="105">
        <f t="shared" si="26"/>
        <v>2885.749</v>
      </c>
      <c r="S147" s="47"/>
      <c r="T147" s="10"/>
      <c r="U147" s="10"/>
    </row>
    <row r="148" spans="1:21" ht="33.75" customHeight="1">
      <c r="A148" s="161"/>
      <c r="B148" s="347" t="s">
        <v>94</v>
      </c>
      <c r="C148" s="388"/>
      <c r="D148" s="389"/>
      <c r="E148" s="5"/>
      <c r="F148" s="220">
        <v>8.97</v>
      </c>
      <c r="G148" s="215">
        <f>F148*F166</f>
        <v>624.4914000000001</v>
      </c>
      <c r="H148" s="44"/>
      <c r="I148" s="220">
        <v>8.7</v>
      </c>
      <c r="J148" s="215">
        <f>I148*F166</f>
        <v>605.694</v>
      </c>
      <c r="K148" s="105"/>
      <c r="L148" s="220">
        <v>12.13</v>
      </c>
      <c r="M148" s="215">
        <f>L148*G166</f>
        <v>844.4906000000001</v>
      </c>
      <c r="N148" s="105"/>
      <c r="O148" s="220">
        <v>9.24</v>
      </c>
      <c r="P148" s="215">
        <f>O148*G166</f>
        <v>643.2888</v>
      </c>
      <c r="Q148" s="105">
        <f t="shared" si="26"/>
        <v>39.040000000000006</v>
      </c>
      <c r="R148" s="105">
        <f t="shared" si="26"/>
        <v>2717.9648000000007</v>
      </c>
      <c r="S148" s="47"/>
      <c r="T148" s="10"/>
      <c r="U148" s="10"/>
    </row>
    <row r="149" spans="1:21" ht="33.75" customHeight="1">
      <c r="A149" s="161">
        <v>3</v>
      </c>
      <c r="B149" s="373" t="s">
        <v>43</v>
      </c>
      <c r="C149" s="374"/>
      <c r="D149" s="375"/>
      <c r="E149" s="5">
        <v>180</v>
      </c>
      <c r="F149" s="107">
        <f>F150</f>
        <v>14</v>
      </c>
      <c r="G149" s="214">
        <f>G150</f>
        <v>974.6800000000001</v>
      </c>
      <c r="H149" s="44"/>
      <c r="I149" s="107">
        <f>I150</f>
        <v>22</v>
      </c>
      <c r="J149" s="214">
        <f>J150</f>
        <v>1531.64</v>
      </c>
      <c r="K149" s="44"/>
      <c r="L149" s="107">
        <f>L150</f>
        <v>20</v>
      </c>
      <c r="M149" s="214">
        <f>M150</f>
        <v>1392.4</v>
      </c>
      <c r="N149" s="44"/>
      <c r="O149" s="107">
        <f>O150</f>
        <v>28</v>
      </c>
      <c r="P149" s="214">
        <f>P150</f>
        <v>1949.3600000000001</v>
      </c>
      <c r="Q149" s="44">
        <f>Q150</f>
        <v>84</v>
      </c>
      <c r="R149" s="44">
        <f>G149+J149+M149+P149</f>
        <v>5848.08</v>
      </c>
      <c r="S149" s="47"/>
      <c r="T149" s="10"/>
      <c r="U149" s="10"/>
    </row>
    <row r="150" spans="1:21" ht="33.75" customHeight="1">
      <c r="A150" s="25"/>
      <c r="B150" s="376" t="s">
        <v>44</v>
      </c>
      <c r="C150" s="377"/>
      <c r="D150" s="378"/>
      <c r="E150" s="5"/>
      <c r="F150" s="106">
        <v>14</v>
      </c>
      <c r="G150" s="215">
        <f>F150*F166</f>
        <v>974.6800000000001</v>
      </c>
      <c r="H150" s="105"/>
      <c r="I150" s="106">
        <v>22</v>
      </c>
      <c r="J150" s="215">
        <f>I150*F166</f>
        <v>1531.64</v>
      </c>
      <c r="K150" s="105"/>
      <c r="L150" s="106">
        <v>20</v>
      </c>
      <c r="M150" s="215">
        <f>L150*G166</f>
        <v>1392.4</v>
      </c>
      <c r="N150" s="105"/>
      <c r="O150" s="106">
        <v>28</v>
      </c>
      <c r="P150" s="215">
        <f>O150*G166</f>
        <v>1949.3600000000001</v>
      </c>
      <c r="Q150" s="105">
        <f>F150+I150+L150+O150</f>
        <v>84</v>
      </c>
      <c r="R150" s="105">
        <f>G150+J150+M150+P150</f>
        <v>5848.08</v>
      </c>
      <c r="S150" s="47"/>
      <c r="T150" s="10"/>
      <c r="U150" s="10"/>
    </row>
    <row r="151" spans="1:21" ht="53.25" customHeight="1">
      <c r="A151" s="161">
        <v>4</v>
      </c>
      <c r="B151" s="373" t="s">
        <v>47</v>
      </c>
      <c r="C151" s="374"/>
      <c r="D151" s="375"/>
      <c r="E151" s="5"/>
      <c r="F151" s="107">
        <f>F152+F153+F154+F155+F156</f>
        <v>125.78000000000002</v>
      </c>
      <c r="G151" s="107">
        <f aca="true" t="shared" si="27" ref="G151:R151">G152+G153+G154+G155+G156</f>
        <v>8756.803600000001</v>
      </c>
      <c r="H151" s="107">
        <f t="shared" si="27"/>
        <v>0</v>
      </c>
      <c r="I151" s="107">
        <f t="shared" si="27"/>
        <v>157.32</v>
      </c>
      <c r="J151" s="107">
        <f t="shared" si="27"/>
        <v>10952.618400000001</v>
      </c>
      <c r="K151" s="107">
        <f t="shared" si="27"/>
        <v>0</v>
      </c>
      <c r="L151" s="107">
        <f t="shared" si="27"/>
        <v>116.26</v>
      </c>
      <c r="M151" s="107">
        <f t="shared" si="27"/>
        <v>8094.021200000001</v>
      </c>
      <c r="N151" s="107">
        <f t="shared" si="27"/>
        <v>0</v>
      </c>
      <c r="O151" s="107">
        <f t="shared" si="27"/>
        <v>140.5</v>
      </c>
      <c r="P151" s="107">
        <f t="shared" si="27"/>
        <v>9781.61</v>
      </c>
      <c r="Q151" s="107">
        <f t="shared" si="27"/>
        <v>539.86</v>
      </c>
      <c r="R151" s="107">
        <f t="shared" si="27"/>
        <v>37585.053199999995</v>
      </c>
      <c r="S151" s="47"/>
      <c r="T151" s="10"/>
      <c r="U151" s="10"/>
    </row>
    <row r="152" spans="1:21" ht="33.75" customHeight="1">
      <c r="A152" s="161"/>
      <c r="B152" s="376" t="s">
        <v>97</v>
      </c>
      <c r="C152" s="377"/>
      <c r="D152" s="378"/>
      <c r="E152" s="5"/>
      <c r="F152" s="224">
        <v>19.6</v>
      </c>
      <c r="G152" s="215">
        <f>F152*F166</f>
        <v>1364.5520000000001</v>
      </c>
      <c r="H152" s="105"/>
      <c r="I152" s="224">
        <v>19.6</v>
      </c>
      <c r="J152" s="215">
        <f>I152*F166</f>
        <v>1364.5520000000001</v>
      </c>
      <c r="K152" s="105"/>
      <c r="L152" s="224">
        <v>21.7</v>
      </c>
      <c r="M152" s="215">
        <f>L152*G166</f>
        <v>1510.7540000000001</v>
      </c>
      <c r="N152" s="105"/>
      <c r="O152" s="224">
        <v>16.4</v>
      </c>
      <c r="P152" s="215">
        <f>O152*G166</f>
        <v>1141.768</v>
      </c>
      <c r="Q152" s="105">
        <f aca="true" t="shared" si="28" ref="Q152:R160">F152+I152+L152+O152</f>
        <v>77.30000000000001</v>
      </c>
      <c r="R152" s="105">
        <f>G152+J152+M152+P152</f>
        <v>5381.626</v>
      </c>
      <c r="S152" s="47"/>
      <c r="T152" s="10"/>
      <c r="U152" s="10"/>
    </row>
    <row r="153" spans="1:21" ht="33.75" customHeight="1">
      <c r="A153" s="161"/>
      <c r="B153" s="376" t="s">
        <v>112</v>
      </c>
      <c r="C153" s="377"/>
      <c r="D153" s="378"/>
      <c r="E153" s="5"/>
      <c r="F153" s="106">
        <v>42</v>
      </c>
      <c r="G153" s="215">
        <f>F153*F166</f>
        <v>2924.04</v>
      </c>
      <c r="H153" s="105"/>
      <c r="I153" s="106">
        <v>48</v>
      </c>
      <c r="J153" s="215">
        <f>I153*F166</f>
        <v>3341.76</v>
      </c>
      <c r="K153" s="105"/>
      <c r="L153" s="106">
        <v>47</v>
      </c>
      <c r="M153" s="215">
        <f>L153*G166</f>
        <v>3272.1400000000003</v>
      </c>
      <c r="N153" s="105"/>
      <c r="O153" s="106">
        <v>53</v>
      </c>
      <c r="P153" s="215">
        <f>O153*G166</f>
        <v>3689.86</v>
      </c>
      <c r="Q153" s="105">
        <f t="shared" si="28"/>
        <v>190</v>
      </c>
      <c r="R153" s="105">
        <f t="shared" si="28"/>
        <v>13227.800000000001</v>
      </c>
      <c r="S153" s="47"/>
      <c r="T153" s="10"/>
      <c r="U153" s="10"/>
    </row>
    <row r="154" spans="1:21" ht="33.75" customHeight="1">
      <c r="A154" s="161"/>
      <c r="B154" s="376" t="s">
        <v>110</v>
      </c>
      <c r="C154" s="377"/>
      <c r="D154" s="378"/>
      <c r="E154" s="5"/>
      <c r="F154" s="106">
        <v>36.2</v>
      </c>
      <c r="G154" s="215">
        <f>F154*F166</f>
        <v>2520.244</v>
      </c>
      <c r="H154" s="105"/>
      <c r="I154" s="106">
        <v>51.5</v>
      </c>
      <c r="J154" s="215">
        <f>I154*F166</f>
        <v>3585.4300000000003</v>
      </c>
      <c r="K154" s="105"/>
      <c r="L154" s="106">
        <v>31.1</v>
      </c>
      <c r="M154" s="215">
        <f>L154*G166</f>
        <v>2165.1820000000002</v>
      </c>
      <c r="N154" s="105"/>
      <c r="O154" s="106">
        <v>36.5</v>
      </c>
      <c r="P154" s="215">
        <f>O154*G166</f>
        <v>2541.13</v>
      </c>
      <c r="Q154" s="105">
        <f t="shared" si="28"/>
        <v>155.3</v>
      </c>
      <c r="R154" s="105">
        <f>G154+J154+M154+P154</f>
        <v>10811.986</v>
      </c>
      <c r="S154" s="47" t="s">
        <v>77</v>
      </c>
      <c r="T154" s="10"/>
      <c r="U154" s="10"/>
    </row>
    <row r="155" spans="1:21" ht="33.75" customHeight="1">
      <c r="A155" s="161"/>
      <c r="B155" s="414" t="s">
        <v>103</v>
      </c>
      <c r="C155" s="414"/>
      <c r="D155" s="414"/>
      <c r="E155" s="5"/>
      <c r="F155" s="106">
        <v>24.5</v>
      </c>
      <c r="G155" s="215">
        <f>F155*F166</f>
        <v>1705.69</v>
      </c>
      <c r="H155" s="105"/>
      <c r="I155" s="106">
        <v>34.5</v>
      </c>
      <c r="J155" s="215">
        <f>I155*F166</f>
        <v>2401.8900000000003</v>
      </c>
      <c r="K155" s="105"/>
      <c r="L155" s="106">
        <v>12</v>
      </c>
      <c r="M155" s="215">
        <f>L155*G166</f>
        <v>835.44</v>
      </c>
      <c r="N155" s="105"/>
      <c r="O155" s="106">
        <v>27</v>
      </c>
      <c r="P155" s="215">
        <f>O155*G166</f>
        <v>1879.7400000000002</v>
      </c>
      <c r="Q155" s="105">
        <f t="shared" si="28"/>
        <v>98</v>
      </c>
      <c r="R155" s="105">
        <f t="shared" si="28"/>
        <v>6822.76</v>
      </c>
      <c r="S155" s="47" t="s">
        <v>77</v>
      </c>
      <c r="T155" s="10"/>
      <c r="U155" s="10"/>
    </row>
    <row r="156" spans="1:21" ht="33.75" customHeight="1">
      <c r="A156" s="161"/>
      <c r="B156" s="347" t="s">
        <v>99</v>
      </c>
      <c r="C156" s="348"/>
      <c r="D156" s="349"/>
      <c r="E156" s="5"/>
      <c r="F156" s="106">
        <v>3.48</v>
      </c>
      <c r="G156" s="215">
        <f>F156*F166</f>
        <v>242.2776</v>
      </c>
      <c r="H156" s="105"/>
      <c r="I156" s="106">
        <v>3.72</v>
      </c>
      <c r="J156" s="215">
        <f>I156*F166</f>
        <v>258.9864</v>
      </c>
      <c r="K156" s="105"/>
      <c r="L156" s="106">
        <v>4.46</v>
      </c>
      <c r="M156" s="215">
        <f>L156*G166</f>
        <v>310.5052</v>
      </c>
      <c r="N156" s="105"/>
      <c r="O156" s="106">
        <v>7.6</v>
      </c>
      <c r="P156" s="215">
        <f>O156*G166</f>
        <v>529.112</v>
      </c>
      <c r="Q156" s="105">
        <f t="shared" si="28"/>
        <v>19.259999999999998</v>
      </c>
      <c r="R156" s="105">
        <f>G156+J156+M156+P156</f>
        <v>1340.8811999999998</v>
      </c>
      <c r="S156" s="47"/>
      <c r="T156" s="10"/>
      <c r="U156" s="10"/>
    </row>
    <row r="157" spans="1:21" ht="33.75" customHeight="1">
      <c r="A157" s="161">
        <v>5</v>
      </c>
      <c r="B157" s="373" t="s">
        <v>53</v>
      </c>
      <c r="C157" s="374"/>
      <c r="D157" s="375"/>
      <c r="E157" s="5"/>
      <c r="F157" s="107">
        <f>F158+F159+F160</f>
        <v>777.5</v>
      </c>
      <c r="G157" s="214">
        <f>G158+G159+G160</f>
        <v>54129.55</v>
      </c>
      <c r="H157" s="44"/>
      <c r="I157" s="107">
        <f>I158+I159+I160</f>
        <v>472.1</v>
      </c>
      <c r="J157" s="214">
        <f>J158+J159+J160</f>
        <v>32867.602</v>
      </c>
      <c r="K157" s="44"/>
      <c r="L157" s="107">
        <f>L158+L159+L160</f>
        <v>243.5</v>
      </c>
      <c r="M157" s="214">
        <f>M158+M159+M160</f>
        <v>16952.47</v>
      </c>
      <c r="N157" s="44"/>
      <c r="O157" s="107">
        <f>O158+O159+O160</f>
        <v>885.5</v>
      </c>
      <c r="P157" s="214">
        <f>P158+P159+P160</f>
        <v>61648.51</v>
      </c>
      <c r="Q157" s="44">
        <f t="shared" si="28"/>
        <v>2378.6</v>
      </c>
      <c r="R157" s="44">
        <f>G157+J157+M157+P157</f>
        <v>165598.132</v>
      </c>
      <c r="S157" s="47"/>
      <c r="T157" s="10"/>
      <c r="U157" s="10"/>
    </row>
    <row r="158" spans="1:21" ht="38.25" customHeight="1">
      <c r="A158" s="25"/>
      <c r="B158" s="411" t="s">
        <v>104</v>
      </c>
      <c r="C158" s="412"/>
      <c r="D158" s="413"/>
      <c r="E158" s="5"/>
      <c r="F158" s="106">
        <v>81.5</v>
      </c>
      <c r="G158" s="215">
        <f>F158*F166</f>
        <v>5674.030000000001</v>
      </c>
      <c r="H158" s="105"/>
      <c r="I158" s="106">
        <v>59.1</v>
      </c>
      <c r="J158" s="215">
        <f>I158*F166</f>
        <v>4114.542</v>
      </c>
      <c r="K158" s="105"/>
      <c r="L158" s="106">
        <v>28</v>
      </c>
      <c r="M158" s="215">
        <f>L158*G166</f>
        <v>1949.3600000000001</v>
      </c>
      <c r="N158" s="105"/>
      <c r="O158" s="106">
        <v>82</v>
      </c>
      <c r="P158" s="215">
        <f>O158*G166</f>
        <v>5708.84</v>
      </c>
      <c r="Q158" s="105">
        <f t="shared" si="28"/>
        <v>250.6</v>
      </c>
      <c r="R158" s="105">
        <f t="shared" si="28"/>
        <v>17446.772</v>
      </c>
      <c r="S158" s="47" t="s">
        <v>77</v>
      </c>
      <c r="T158" s="10"/>
      <c r="U158" s="10"/>
    </row>
    <row r="159" spans="1:21" ht="36.75" customHeight="1">
      <c r="A159" s="25"/>
      <c r="B159" s="376" t="s">
        <v>55</v>
      </c>
      <c r="C159" s="377"/>
      <c r="D159" s="378"/>
      <c r="E159" s="5"/>
      <c r="F159" s="106">
        <v>316</v>
      </c>
      <c r="G159" s="215">
        <f>F159*F166</f>
        <v>21999.920000000002</v>
      </c>
      <c r="H159" s="105"/>
      <c r="I159" s="106">
        <v>133</v>
      </c>
      <c r="J159" s="215">
        <f>I159*F166</f>
        <v>9259.460000000001</v>
      </c>
      <c r="K159" s="105"/>
      <c r="L159" s="220">
        <v>45.5</v>
      </c>
      <c r="M159" s="215">
        <f>L159*G166</f>
        <v>3167.71</v>
      </c>
      <c r="N159" s="105"/>
      <c r="O159" s="220">
        <v>181.5</v>
      </c>
      <c r="P159" s="215">
        <f>O159*G166</f>
        <v>12636.03</v>
      </c>
      <c r="Q159" s="105">
        <f t="shared" si="28"/>
        <v>676</v>
      </c>
      <c r="R159" s="105">
        <f t="shared" si="28"/>
        <v>47063.12</v>
      </c>
      <c r="S159" s="47" t="s">
        <v>77</v>
      </c>
      <c r="T159" s="10"/>
      <c r="U159" s="10"/>
    </row>
    <row r="160" spans="1:21" ht="33.75" customHeight="1">
      <c r="A160" s="25"/>
      <c r="B160" s="376" t="s">
        <v>80</v>
      </c>
      <c r="C160" s="377"/>
      <c r="D160" s="378"/>
      <c r="E160" s="5"/>
      <c r="F160" s="106">
        <v>380</v>
      </c>
      <c r="G160" s="215">
        <f>SUM(F160)*F166</f>
        <v>26455.600000000002</v>
      </c>
      <c r="H160" s="105"/>
      <c r="I160" s="106">
        <v>280</v>
      </c>
      <c r="J160" s="215">
        <f>SUM(I160)*F166</f>
        <v>19493.600000000002</v>
      </c>
      <c r="K160" s="105"/>
      <c r="L160" s="220">
        <v>170</v>
      </c>
      <c r="M160" s="215">
        <f>SUM(L160)*G166</f>
        <v>11835.400000000001</v>
      </c>
      <c r="N160" s="105"/>
      <c r="O160" s="220">
        <v>622</v>
      </c>
      <c r="P160" s="215">
        <f>SUM(O160)*G166</f>
        <v>43303.64</v>
      </c>
      <c r="Q160" s="105">
        <f t="shared" si="28"/>
        <v>1452</v>
      </c>
      <c r="R160" s="105">
        <f t="shared" si="28"/>
        <v>101088.24</v>
      </c>
      <c r="S160" s="47"/>
      <c r="T160" s="10"/>
      <c r="U160" s="10"/>
    </row>
    <row r="161" spans="1:21" ht="33.75" customHeight="1">
      <c r="A161" s="209">
        <v>6</v>
      </c>
      <c r="B161" s="373" t="s">
        <v>81</v>
      </c>
      <c r="C161" s="374"/>
      <c r="D161" s="375"/>
      <c r="E161" s="5"/>
      <c r="F161" s="107">
        <f>SUM(F162:F163)</f>
        <v>7.83</v>
      </c>
      <c r="G161" s="214">
        <f aca="true" t="shared" si="29" ref="G161:R161">SUM(G162:G163)</f>
        <v>545.1246</v>
      </c>
      <c r="H161" s="44">
        <f t="shared" si="29"/>
        <v>0</v>
      </c>
      <c r="I161" s="107">
        <f t="shared" si="29"/>
        <v>23.25</v>
      </c>
      <c r="J161" s="214">
        <f t="shared" si="29"/>
        <v>1618.6650000000002</v>
      </c>
      <c r="K161" s="44">
        <f t="shared" si="29"/>
        <v>0</v>
      </c>
      <c r="L161" s="217">
        <f t="shared" si="29"/>
        <v>24.38</v>
      </c>
      <c r="M161" s="214">
        <f t="shared" si="29"/>
        <v>1697.3356</v>
      </c>
      <c r="N161" s="44">
        <f t="shared" si="29"/>
        <v>0</v>
      </c>
      <c r="O161" s="217">
        <f t="shared" si="29"/>
        <v>19.599999999999998</v>
      </c>
      <c r="P161" s="214">
        <f t="shared" si="29"/>
        <v>1364.5520000000001</v>
      </c>
      <c r="Q161" s="44">
        <f t="shared" si="29"/>
        <v>75.06</v>
      </c>
      <c r="R161" s="44">
        <f t="shared" si="29"/>
        <v>5225.677200000001</v>
      </c>
      <c r="S161" s="47"/>
      <c r="T161" s="10"/>
      <c r="U161" s="10"/>
    </row>
    <row r="162" spans="1:21" ht="33.75" customHeight="1">
      <c r="A162" s="209"/>
      <c r="B162" s="347" t="s">
        <v>82</v>
      </c>
      <c r="C162" s="348"/>
      <c r="D162" s="349"/>
      <c r="E162" s="5"/>
      <c r="F162" s="106">
        <v>0.83</v>
      </c>
      <c r="G162" s="215">
        <f>SUM(F162)*F166</f>
        <v>57.7846</v>
      </c>
      <c r="H162" s="105"/>
      <c r="I162" s="106">
        <v>0.87</v>
      </c>
      <c r="J162" s="215">
        <f>SUM(I162)*F166</f>
        <v>60.5694</v>
      </c>
      <c r="K162" s="105"/>
      <c r="L162" s="106">
        <v>0.31</v>
      </c>
      <c r="M162" s="215">
        <f>SUM(L162)*G166</f>
        <v>21.5822</v>
      </c>
      <c r="N162" s="105"/>
      <c r="O162" s="106">
        <v>1.9</v>
      </c>
      <c r="P162" s="215">
        <f>SUM(O162)*G166</f>
        <v>132.278</v>
      </c>
      <c r="Q162" s="105">
        <f>F162+I162+L162+O162</f>
        <v>3.9099999999999997</v>
      </c>
      <c r="R162" s="105">
        <f>SUM(G162)+J162+M162+P162</f>
        <v>272.2142</v>
      </c>
      <c r="S162" s="47"/>
      <c r="T162" s="10"/>
      <c r="U162" s="10"/>
    </row>
    <row r="163" spans="1:21" ht="33.75" customHeight="1">
      <c r="A163" s="209"/>
      <c r="B163" s="347" t="s">
        <v>83</v>
      </c>
      <c r="C163" s="348"/>
      <c r="D163" s="349"/>
      <c r="E163" s="5"/>
      <c r="F163" s="106">
        <v>7</v>
      </c>
      <c r="G163" s="215">
        <f>SUM(F163)*F166</f>
        <v>487.34000000000003</v>
      </c>
      <c r="H163" s="105"/>
      <c r="I163" s="106">
        <v>22.38</v>
      </c>
      <c r="J163" s="215">
        <f>SUM(I163)*F166</f>
        <v>1558.0956</v>
      </c>
      <c r="K163" s="105"/>
      <c r="L163" s="220">
        <v>24.07</v>
      </c>
      <c r="M163" s="215">
        <f>SUM(L163)*G166</f>
        <v>1675.7534</v>
      </c>
      <c r="N163" s="105"/>
      <c r="O163" s="220">
        <v>17.7</v>
      </c>
      <c r="P163" s="215">
        <f>SUM(O163)*G166</f>
        <v>1232.2740000000001</v>
      </c>
      <c r="Q163" s="105">
        <f>F163+I163+L163+O163</f>
        <v>71.15</v>
      </c>
      <c r="R163" s="105">
        <f>SUM(G163)+J163+M163+P163</f>
        <v>4953.463000000001</v>
      </c>
      <c r="S163" s="47"/>
      <c r="T163" s="10"/>
      <c r="U163" s="10"/>
    </row>
    <row r="164" spans="1:19" ht="35.25">
      <c r="A164" s="225"/>
      <c r="B164" s="421" t="s">
        <v>19</v>
      </c>
      <c r="C164" s="421"/>
      <c r="D164" s="421"/>
      <c r="E164" s="11">
        <f>SUM(E137:E149)</f>
        <v>6747.35</v>
      </c>
      <c r="F164" s="107">
        <f>F137+F144+F149+F151+F157+F161</f>
        <v>2755.45</v>
      </c>
      <c r="G164" s="214">
        <f>SUM(G137+G144+G149+G151+G157+G161)</f>
        <v>191834.42900000003</v>
      </c>
      <c r="H164" s="44" t="e">
        <f>#REF!+H137+H144+H149+H151+H157+H161</f>
        <v>#REF!</v>
      </c>
      <c r="I164" s="107">
        <f>I137+I144+I149+I151+I157+I161</f>
        <v>2606.29</v>
      </c>
      <c r="J164" s="214">
        <f>J137+J144+J149+J151+J157+J161</f>
        <v>181449.90980000005</v>
      </c>
      <c r="K164" s="44" t="e">
        <f>#REF!+K137+K144+K149+K151+K157+K161</f>
        <v>#REF!</v>
      </c>
      <c r="L164" s="107">
        <f>L137+L144+L149+L151+L157+L161</f>
        <v>1935.72</v>
      </c>
      <c r="M164" s="214">
        <f>M137+M144+M149+M151+M157+M161</f>
        <v>134764.82640000002</v>
      </c>
      <c r="N164" s="44" t="e">
        <f>#REF!+N137+N144+N149+N151+N157+N161</f>
        <v>#REF!</v>
      </c>
      <c r="O164" s="107">
        <f>O137+O144+O149+O151+O157+O161</f>
        <v>3841.14</v>
      </c>
      <c r="P164" s="214">
        <f>P137+P144+P149+P151+P157+P161</f>
        <v>267420.1668</v>
      </c>
      <c r="Q164" s="44">
        <f>Q137+Q144+Q149+Q151+Q157+Q161</f>
        <v>11138.6</v>
      </c>
      <c r="R164" s="44">
        <f>R137+R144+R149+R151+R157+R161</f>
        <v>775469.332</v>
      </c>
      <c r="S164" s="47"/>
    </row>
    <row r="165" spans="1:18" ht="51.75" customHeight="1">
      <c r="A165" s="28"/>
      <c r="B165" s="418" t="s">
        <v>17</v>
      </c>
      <c r="C165" s="419"/>
      <c r="D165" s="420"/>
      <c r="E165" s="437" t="s">
        <v>152</v>
      </c>
      <c r="F165" s="438"/>
      <c r="G165" s="438"/>
      <c r="H165" s="438"/>
      <c r="I165" s="438"/>
      <c r="J165" s="438"/>
      <c r="K165" s="438"/>
      <c r="L165" s="438"/>
      <c r="M165" s="438"/>
      <c r="N165" s="438"/>
      <c r="O165" s="438"/>
      <c r="P165" s="438"/>
      <c r="Q165" s="438"/>
      <c r="R165" s="439"/>
    </row>
    <row r="166" spans="1:18" ht="26.25" hidden="1">
      <c r="A166" s="4"/>
      <c r="B166" s="4"/>
      <c r="C166" s="4"/>
      <c r="D166" s="4"/>
      <c r="E166" s="4"/>
      <c r="F166" s="263">
        <v>69.62</v>
      </c>
      <c r="G166" s="210">
        <v>69.62</v>
      </c>
      <c r="H166" s="210"/>
      <c r="I166" s="210"/>
      <c r="J166" s="226"/>
      <c r="K166" s="4"/>
      <c r="L166" s="4"/>
      <c r="M166" s="4"/>
      <c r="N166" s="4"/>
      <c r="O166" s="4"/>
      <c r="P166" s="4"/>
      <c r="Q166" s="4"/>
      <c r="R166" s="4"/>
    </row>
    <row r="167" spans="1:18" ht="26.25" hidden="1">
      <c r="A167" s="4"/>
      <c r="B167" s="4"/>
      <c r="C167" s="4"/>
      <c r="D167" s="4"/>
      <c r="E167" s="4"/>
      <c r="F167" s="263">
        <v>69.62</v>
      </c>
      <c r="G167" s="210">
        <v>69.62</v>
      </c>
      <c r="H167" s="210"/>
      <c r="I167" s="210"/>
      <c r="J167" s="226"/>
      <c r="K167" s="4"/>
      <c r="L167" s="4"/>
      <c r="M167" s="4"/>
      <c r="N167" s="4"/>
      <c r="O167" s="4"/>
      <c r="P167" s="4"/>
      <c r="Q167" s="4"/>
      <c r="R167" s="4"/>
    </row>
    <row r="168" spans="1:18" s="37" customFormat="1" ht="25.5" customHeight="1">
      <c r="A168" s="352" t="s">
        <v>144</v>
      </c>
      <c r="B168" s="352"/>
      <c r="C168" s="352"/>
      <c r="D168" s="352"/>
      <c r="E168" s="352"/>
      <c r="F168" s="352"/>
      <c r="G168" s="352"/>
      <c r="H168" s="352"/>
      <c r="I168" s="352"/>
      <c r="J168" s="352"/>
      <c r="K168" s="352"/>
      <c r="L168" s="352"/>
      <c r="M168" s="352"/>
      <c r="N168" s="352"/>
      <c r="O168" s="352"/>
      <c r="P168" s="352"/>
      <c r="Q168" s="352"/>
      <c r="R168" s="352"/>
    </row>
    <row r="169" spans="1:18" s="37" customFormat="1" ht="25.5" customHeight="1">
      <c r="A169" s="353" t="s">
        <v>15</v>
      </c>
      <c r="B169" s="355" t="s">
        <v>0</v>
      </c>
      <c r="C169" s="356"/>
      <c r="D169" s="357"/>
      <c r="E169" s="361" t="s">
        <v>1</v>
      </c>
      <c r="F169" s="362"/>
      <c r="G169" s="363"/>
      <c r="H169" s="361" t="s">
        <v>3</v>
      </c>
      <c r="I169" s="362"/>
      <c r="J169" s="363"/>
      <c r="K169" s="361" t="s">
        <v>4</v>
      </c>
      <c r="L169" s="362"/>
      <c r="M169" s="363"/>
      <c r="N169" s="361" t="s">
        <v>6</v>
      </c>
      <c r="O169" s="362"/>
      <c r="P169" s="363"/>
      <c r="Q169" s="361" t="s">
        <v>7</v>
      </c>
      <c r="R169" s="363"/>
    </row>
    <row r="170" spans="1:18" s="37" customFormat="1" ht="51">
      <c r="A170" s="354"/>
      <c r="B170" s="358"/>
      <c r="C170" s="359"/>
      <c r="D170" s="360"/>
      <c r="E170" s="227"/>
      <c r="F170" s="227" t="s">
        <v>96</v>
      </c>
      <c r="G170" s="227" t="s">
        <v>5</v>
      </c>
      <c r="H170" s="227"/>
      <c r="I170" s="228" t="s">
        <v>96</v>
      </c>
      <c r="J170" s="227" t="s">
        <v>5</v>
      </c>
      <c r="K170" s="227"/>
      <c r="L170" s="227" t="s">
        <v>96</v>
      </c>
      <c r="M170" s="227" t="s">
        <v>5</v>
      </c>
      <c r="N170" s="227" t="s">
        <v>2</v>
      </c>
      <c r="O170" s="227" t="s">
        <v>96</v>
      </c>
      <c r="P170" s="227" t="s">
        <v>5</v>
      </c>
      <c r="Q170" s="227" t="s">
        <v>96</v>
      </c>
      <c r="R170" s="227" t="s">
        <v>5</v>
      </c>
    </row>
    <row r="171" spans="1:18" s="37" customFormat="1" ht="25.5" customHeight="1">
      <c r="A171" s="229">
        <v>1</v>
      </c>
      <c r="B171" s="333" t="s">
        <v>41</v>
      </c>
      <c r="C171" s="334"/>
      <c r="D171" s="335"/>
      <c r="E171" s="22"/>
      <c r="F171" s="230">
        <f>F172+F173+F174+F175+F176+F177</f>
        <v>150.2</v>
      </c>
      <c r="G171" s="23">
        <f aca="true" t="shared" si="30" ref="G171:M171">G172+G173+G174+G175+G176+G177</f>
        <v>66932.12400000001</v>
      </c>
      <c r="H171" s="23">
        <f t="shared" si="30"/>
        <v>1508.1</v>
      </c>
      <c r="I171" s="231">
        <f t="shared" si="30"/>
        <v>147.2</v>
      </c>
      <c r="J171" s="23">
        <f>J172+J173+J174+J175+J176+J177</f>
        <v>65595.264</v>
      </c>
      <c r="K171" s="23">
        <f>K172+K173+K174+K175+K176+K177</f>
        <v>453.7</v>
      </c>
      <c r="L171" s="231">
        <f>L172+L173+L174+L175+L176+L177</f>
        <v>153.7</v>
      </c>
      <c r="M171" s="23">
        <f t="shared" si="30"/>
        <v>68491.79400000001</v>
      </c>
      <c r="N171" s="23">
        <f>N172+N173+N174+N175+N176+N177</f>
        <v>3033.1</v>
      </c>
      <c r="O171" s="231">
        <f>O172+O173+O174+O175+O176+O177</f>
        <v>171.7</v>
      </c>
      <c r="P171" s="232">
        <f>P172+P173+P174+P175+P176+P177</f>
        <v>76512.95400000001</v>
      </c>
      <c r="Q171" s="23">
        <f>Q172+Q173+Q174+Q175+Q176+Q177</f>
        <v>622.8</v>
      </c>
      <c r="R171" s="23">
        <f>R172+R173+R174+R175+R176+R177</f>
        <v>277532.136</v>
      </c>
    </row>
    <row r="172" spans="1:18" s="37" customFormat="1" ht="54" customHeight="1">
      <c r="A172" s="229"/>
      <c r="B172" s="330" t="s">
        <v>34</v>
      </c>
      <c r="C172" s="331"/>
      <c r="D172" s="332"/>
      <c r="E172" s="22">
        <v>968.6</v>
      </c>
      <c r="F172" s="233">
        <v>24</v>
      </c>
      <c r="G172" s="234">
        <f>F172*F200</f>
        <v>10694.880000000001</v>
      </c>
      <c r="H172" s="24">
        <v>347.1</v>
      </c>
      <c r="I172" s="235">
        <v>25.5</v>
      </c>
      <c r="J172" s="234">
        <f>I172*F200</f>
        <v>11363.31</v>
      </c>
      <c r="K172" s="24">
        <v>138.9</v>
      </c>
      <c r="L172" s="235">
        <v>24</v>
      </c>
      <c r="M172" s="234">
        <f>L172*G200</f>
        <v>10694.880000000001</v>
      </c>
      <c r="N172" s="24">
        <v>879.1</v>
      </c>
      <c r="O172" s="235">
        <v>38.5</v>
      </c>
      <c r="P172" s="234">
        <f>O172*G200</f>
        <v>17156.37</v>
      </c>
      <c r="Q172" s="24">
        <f aca="true" t="shared" si="31" ref="Q172:R177">F172+I172+L172+O172</f>
        <v>112</v>
      </c>
      <c r="R172" s="24">
        <f>G172+J172+M172+P172</f>
        <v>49909.44</v>
      </c>
    </row>
    <row r="173" spans="1:18" s="37" customFormat="1" ht="46.5" customHeight="1">
      <c r="A173" s="229"/>
      <c r="B173" s="330" t="s">
        <v>35</v>
      </c>
      <c r="C173" s="331"/>
      <c r="D173" s="332"/>
      <c r="E173" s="22">
        <v>275.5</v>
      </c>
      <c r="F173" s="233">
        <v>18</v>
      </c>
      <c r="G173" s="236">
        <f>F173*F200</f>
        <v>8021.16</v>
      </c>
      <c r="H173" s="24">
        <v>101.3</v>
      </c>
      <c r="I173" s="235">
        <v>15.5</v>
      </c>
      <c r="J173" s="234">
        <f>I173*F200</f>
        <v>6907.11</v>
      </c>
      <c r="K173" s="24">
        <v>40.3</v>
      </c>
      <c r="L173" s="235">
        <v>17.5</v>
      </c>
      <c r="M173" s="234">
        <f>L173*G200</f>
        <v>7798.35</v>
      </c>
      <c r="N173" s="24">
        <v>245.5</v>
      </c>
      <c r="O173" s="235">
        <v>16</v>
      </c>
      <c r="P173" s="234">
        <f>O173*G200</f>
        <v>7129.92</v>
      </c>
      <c r="Q173" s="24">
        <f t="shared" si="31"/>
        <v>67</v>
      </c>
      <c r="R173" s="24">
        <f>G173+J173+M173+P173</f>
        <v>29856.54</v>
      </c>
    </row>
    <row r="174" spans="1:18" s="37" customFormat="1" ht="27" customHeight="1">
      <c r="A174" s="229"/>
      <c r="B174" s="330" t="s">
        <v>36</v>
      </c>
      <c r="C174" s="331"/>
      <c r="D174" s="332"/>
      <c r="E174" s="22">
        <v>1020.1</v>
      </c>
      <c r="F174" s="233">
        <v>20</v>
      </c>
      <c r="G174" s="234">
        <f>F174*F200</f>
        <v>8912.4</v>
      </c>
      <c r="H174" s="24">
        <v>343</v>
      </c>
      <c r="I174" s="235">
        <v>24</v>
      </c>
      <c r="J174" s="234">
        <f>I174*F200</f>
        <v>10694.880000000001</v>
      </c>
      <c r="K174" s="24">
        <v>122.2</v>
      </c>
      <c r="L174" s="235">
        <v>24</v>
      </c>
      <c r="M174" s="234">
        <f>L174*G200</f>
        <v>10694.880000000001</v>
      </c>
      <c r="N174" s="24">
        <v>920.9</v>
      </c>
      <c r="O174" s="235">
        <v>22</v>
      </c>
      <c r="P174" s="234">
        <f>O174*G200</f>
        <v>9803.64</v>
      </c>
      <c r="Q174" s="24">
        <f t="shared" si="31"/>
        <v>90</v>
      </c>
      <c r="R174" s="24">
        <f>G174+J174+M174+P174</f>
        <v>40105.8</v>
      </c>
    </row>
    <row r="175" spans="1:18" s="37" customFormat="1" ht="25.5" customHeight="1">
      <c r="A175" s="237"/>
      <c r="B175" s="330" t="s">
        <v>37</v>
      </c>
      <c r="C175" s="331"/>
      <c r="D175" s="332"/>
      <c r="E175" s="238">
        <v>186.3</v>
      </c>
      <c r="F175" s="233">
        <v>18</v>
      </c>
      <c r="G175" s="234">
        <f>F175*F200</f>
        <v>8021.16</v>
      </c>
      <c r="H175" s="24">
        <v>55.3</v>
      </c>
      <c r="I175" s="235">
        <v>12</v>
      </c>
      <c r="J175" s="234">
        <f>I175*F200</f>
        <v>5347.4400000000005</v>
      </c>
      <c r="K175" s="24">
        <v>2.8</v>
      </c>
      <c r="L175" s="235">
        <v>18</v>
      </c>
      <c r="M175" s="234">
        <f>L175*G200</f>
        <v>8021.16</v>
      </c>
      <c r="N175" s="24">
        <v>158.5</v>
      </c>
      <c r="O175" s="235">
        <v>25</v>
      </c>
      <c r="P175" s="234">
        <f>O175*G200</f>
        <v>11140.5</v>
      </c>
      <c r="Q175" s="24">
        <f t="shared" si="31"/>
        <v>73</v>
      </c>
      <c r="R175" s="24">
        <f>G175+J175+M175+P175</f>
        <v>32530.260000000002</v>
      </c>
    </row>
    <row r="176" spans="1:18" s="37" customFormat="1" ht="25.5" customHeight="1">
      <c r="A176" s="237"/>
      <c r="B176" s="330" t="s">
        <v>38</v>
      </c>
      <c r="C176" s="331"/>
      <c r="D176" s="332"/>
      <c r="E176" s="238">
        <v>619</v>
      </c>
      <c r="F176" s="233">
        <v>55.2</v>
      </c>
      <c r="G176" s="234">
        <f>F176*F200</f>
        <v>24598.224000000002</v>
      </c>
      <c r="H176" s="24">
        <v>532.4</v>
      </c>
      <c r="I176" s="235">
        <v>55.2</v>
      </c>
      <c r="J176" s="234">
        <f>I176*F200</f>
        <v>24598.224000000002</v>
      </c>
      <c r="K176" s="24">
        <v>142.3</v>
      </c>
      <c r="L176" s="235">
        <v>55.2</v>
      </c>
      <c r="M176" s="234">
        <f>L176*G200</f>
        <v>24598.224000000002</v>
      </c>
      <c r="N176" s="24">
        <v>646.5</v>
      </c>
      <c r="O176" s="235">
        <v>55.2</v>
      </c>
      <c r="P176" s="234">
        <f>O176*G200</f>
        <v>24598.224000000002</v>
      </c>
      <c r="Q176" s="24">
        <f t="shared" si="31"/>
        <v>220.8</v>
      </c>
      <c r="R176" s="24">
        <f>G176+J176+M176+P176</f>
        <v>98392.89600000001</v>
      </c>
    </row>
    <row r="177" spans="1:18" s="37" customFormat="1" ht="25.5" customHeight="1">
      <c r="A177" s="237"/>
      <c r="B177" s="330" t="s">
        <v>39</v>
      </c>
      <c r="C177" s="331"/>
      <c r="D177" s="332"/>
      <c r="E177" s="238">
        <v>277.52</v>
      </c>
      <c r="F177" s="239">
        <v>15</v>
      </c>
      <c r="G177" s="234">
        <f>F177*F200</f>
        <v>6684.3</v>
      </c>
      <c r="H177" s="24">
        <v>129</v>
      </c>
      <c r="I177" s="240">
        <v>15</v>
      </c>
      <c r="J177" s="234">
        <f>I177*F200</f>
        <v>6684.3</v>
      </c>
      <c r="K177" s="24">
        <v>7.2</v>
      </c>
      <c r="L177" s="240">
        <v>15</v>
      </c>
      <c r="M177" s="234">
        <f>L177*G200</f>
        <v>6684.3</v>
      </c>
      <c r="N177" s="24">
        <v>182.6</v>
      </c>
      <c r="O177" s="240">
        <v>15</v>
      </c>
      <c r="P177" s="234">
        <f>O177*G200</f>
        <v>6684.3</v>
      </c>
      <c r="Q177" s="24">
        <f t="shared" si="31"/>
        <v>60</v>
      </c>
      <c r="R177" s="24">
        <f t="shared" si="31"/>
        <v>26737.2</v>
      </c>
    </row>
    <row r="178" spans="1:18" s="37" customFormat="1" ht="25.5" customHeight="1">
      <c r="A178" s="229">
        <v>2</v>
      </c>
      <c r="B178" s="333" t="s">
        <v>42</v>
      </c>
      <c r="C178" s="334"/>
      <c r="D178" s="335"/>
      <c r="E178" s="238"/>
      <c r="F178" s="241">
        <f aca="true" t="shared" si="32" ref="F178:R178">SUM(F179:F180)</f>
        <v>19.75</v>
      </c>
      <c r="G178" s="23">
        <f t="shared" si="32"/>
        <v>8800.994999999999</v>
      </c>
      <c r="H178" s="23">
        <f t="shared" si="32"/>
        <v>0</v>
      </c>
      <c r="I178" s="242">
        <f t="shared" si="32"/>
        <v>19.75</v>
      </c>
      <c r="J178" s="23">
        <f t="shared" si="32"/>
        <v>8800.994999999999</v>
      </c>
      <c r="K178" s="23">
        <f t="shared" si="32"/>
        <v>0</v>
      </c>
      <c r="L178" s="242">
        <f t="shared" si="32"/>
        <v>19.75</v>
      </c>
      <c r="M178" s="23">
        <f>M179+M180</f>
        <v>8800.994999999999</v>
      </c>
      <c r="N178" s="23">
        <f t="shared" si="32"/>
        <v>0</v>
      </c>
      <c r="O178" s="241">
        <f t="shared" si="32"/>
        <v>19.75</v>
      </c>
      <c r="P178" s="232">
        <f t="shared" si="32"/>
        <v>8800.994999999999</v>
      </c>
      <c r="Q178" s="243">
        <f t="shared" si="32"/>
        <v>79</v>
      </c>
      <c r="R178" s="23">
        <f t="shared" si="32"/>
        <v>35203.979999999996</v>
      </c>
    </row>
    <row r="179" spans="1:18" s="37" customFormat="1" ht="31.5" customHeight="1">
      <c r="A179" s="229"/>
      <c r="B179" s="330" t="s">
        <v>92</v>
      </c>
      <c r="C179" s="350"/>
      <c r="D179" s="351"/>
      <c r="E179" s="238"/>
      <c r="F179" s="244">
        <v>18.5</v>
      </c>
      <c r="G179" s="24">
        <f>F179*F200</f>
        <v>8243.97</v>
      </c>
      <c r="H179" s="24"/>
      <c r="I179" s="245">
        <v>18.5</v>
      </c>
      <c r="J179" s="24">
        <f>I179*F200</f>
        <v>8243.97</v>
      </c>
      <c r="K179" s="24"/>
      <c r="L179" s="245">
        <v>18.5</v>
      </c>
      <c r="M179" s="24">
        <f>L179*G200</f>
        <v>8243.97</v>
      </c>
      <c r="N179" s="24"/>
      <c r="O179" s="244">
        <v>18.5</v>
      </c>
      <c r="P179" s="234">
        <f>O179*G200</f>
        <v>8243.97</v>
      </c>
      <c r="Q179" s="246">
        <f>F179+I179+L179+O179</f>
        <v>74</v>
      </c>
      <c r="R179" s="24">
        <f>G179+J179+M179+P179</f>
        <v>32975.88</v>
      </c>
    </row>
    <row r="180" spans="1:18" s="37" customFormat="1" ht="31.5" customHeight="1">
      <c r="A180" s="229"/>
      <c r="B180" s="330" t="s">
        <v>93</v>
      </c>
      <c r="C180" s="350"/>
      <c r="D180" s="351"/>
      <c r="E180" s="238"/>
      <c r="F180" s="244">
        <v>1.25</v>
      </c>
      <c r="G180" s="24">
        <f>F180*F200</f>
        <v>557.025</v>
      </c>
      <c r="H180" s="24"/>
      <c r="I180" s="245">
        <v>1.25</v>
      </c>
      <c r="J180" s="24">
        <f>I180*F200</f>
        <v>557.025</v>
      </c>
      <c r="K180" s="24"/>
      <c r="L180" s="245">
        <v>1.25</v>
      </c>
      <c r="M180" s="24">
        <f>L180*G200</f>
        <v>557.025</v>
      </c>
      <c r="N180" s="24"/>
      <c r="O180" s="244">
        <v>1.25</v>
      </c>
      <c r="P180" s="234">
        <f>O180*G200</f>
        <v>557.025</v>
      </c>
      <c r="Q180" s="246">
        <f>F180+I180+L180+O180</f>
        <v>5</v>
      </c>
      <c r="R180" s="24">
        <f>G180+J180+M180+P180</f>
        <v>2228.1</v>
      </c>
    </row>
    <row r="181" spans="1:18" s="37" customFormat="1" ht="25.5" customHeight="1">
      <c r="A181" s="229">
        <v>3</v>
      </c>
      <c r="B181" s="333" t="s">
        <v>43</v>
      </c>
      <c r="C181" s="334"/>
      <c r="D181" s="335"/>
      <c r="E181" s="238"/>
      <c r="F181" s="230">
        <f aca="true" t="shared" si="33" ref="F181:R181">SUM(F182:F183)</f>
        <v>1.8</v>
      </c>
      <c r="G181" s="23">
        <f t="shared" si="33"/>
        <v>802.116</v>
      </c>
      <c r="H181" s="23">
        <f t="shared" si="33"/>
        <v>0</v>
      </c>
      <c r="I181" s="231">
        <f t="shared" si="33"/>
        <v>5.2</v>
      </c>
      <c r="J181" s="23">
        <f t="shared" si="33"/>
        <v>2317.224</v>
      </c>
      <c r="K181" s="23">
        <f t="shared" si="33"/>
        <v>0</v>
      </c>
      <c r="L181" s="231">
        <f t="shared" si="33"/>
        <v>5.5</v>
      </c>
      <c r="M181" s="23">
        <f>M182</f>
        <v>2450.91</v>
      </c>
      <c r="N181" s="23">
        <f t="shared" si="33"/>
        <v>0</v>
      </c>
      <c r="O181" s="231">
        <f t="shared" si="33"/>
        <v>8.8</v>
      </c>
      <c r="P181" s="232">
        <f t="shared" si="33"/>
        <v>3921.456</v>
      </c>
      <c r="Q181" s="23">
        <f t="shared" si="33"/>
        <v>21.3</v>
      </c>
      <c r="R181" s="23">
        <f t="shared" si="33"/>
        <v>9491.706</v>
      </c>
    </row>
    <row r="182" spans="1:18" s="37" customFormat="1" ht="27" customHeight="1">
      <c r="A182" s="339"/>
      <c r="B182" s="341" t="s">
        <v>44</v>
      </c>
      <c r="C182" s="342"/>
      <c r="D182" s="343"/>
      <c r="E182" s="238"/>
      <c r="F182" s="466">
        <v>1.8</v>
      </c>
      <c r="G182" s="457">
        <f>F182*F200</f>
        <v>802.116</v>
      </c>
      <c r="H182" s="24"/>
      <c r="I182" s="460">
        <v>5.2</v>
      </c>
      <c r="J182" s="457">
        <f>I182*F200</f>
        <v>2317.224</v>
      </c>
      <c r="K182" s="24"/>
      <c r="L182" s="460">
        <v>5.5</v>
      </c>
      <c r="M182" s="457">
        <f>L182*G200</f>
        <v>2450.91</v>
      </c>
      <c r="N182" s="24"/>
      <c r="O182" s="460">
        <v>8.8</v>
      </c>
      <c r="P182" s="464">
        <f>O182*G200</f>
        <v>3921.456</v>
      </c>
      <c r="Q182" s="457">
        <f>F182+I182+L182+O182</f>
        <v>21.3</v>
      </c>
      <c r="R182" s="457">
        <f>G182+J182+M182+P182</f>
        <v>9491.706</v>
      </c>
    </row>
    <row r="183" spans="1:18" s="37" customFormat="1" ht="25.5" customHeight="1">
      <c r="A183" s="340"/>
      <c r="B183" s="344"/>
      <c r="C183" s="345"/>
      <c r="D183" s="346"/>
      <c r="E183" s="238"/>
      <c r="F183" s="467"/>
      <c r="G183" s="340"/>
      <c r="H183" s="24"/>
      <c r="I183" s="340"/>
      <c r="J183" s="340">
        <f>(I183/3*296.21)+(I183/3*2*661.31)</f>
        <v>0</v>
      </c>
      <c r="K183" s="24"/>
      <c r="L183" s="340"/>
      <c r="M183" s="340"/>
      <c r="N183" s="24"/>
      <c r="O183" s="340"/>
      <c r="P183" s="465"/>
      <c r="Q183" s="340"/>
      <c r="R183" s="340"/>
    </row>
    <row r="184" spans="1:18" s="37" customFormat="1" ht="25.5" customHeight="1">
      <c r="A184" s="229">
        <v>4</v>
      </c>
      <c r="B184" s="333" t="s">
        <v>47</v>
      </c>
      <c r="C184" s="334"/>
      <c r="D184" s="335"/>
      <c r="E184" s="238"/>
      <c r="F184" s="230">
        <f>F185+F186+F187+F188+F189</f>
        <v>93.97999999999999</v>
      </c>
      <c r="G184" s="23">
        <f>G185+G186+G187+G188+G189</f>
        <v>41879.3676</v>
      </c>
      <c r="H184" s="23"/>
      <c r="I184" s="231">
        <f>I185+I186+I187+I188+I189</f>
        <v>84.15</v>
      </c>
      <c r="J184" s="23">
        <f>J185+J186+J187+J188+J189</f>
        <v>37498.923</v>
      </c>
      <c r="K184" s="23"/>
      <c r="L184" s="231">
        <f>L185+L186+L187+L188+L189</f>
        <v>72.05</v>
      </c>
      <c r="M184" s="23">
        <f>M185+M186+M187+M188+M189</f>
        <v>32106.921</v>
      </c>
      <c r="N184" s="23"/>
      <c r="O184" s="231">
        <f>O185+O186+O187+O188+O189</f>
        <v>68.05</v>
      </c>
      <c r="P184" s="232">
        <f>P185+P186+P187+P188+P189</f>
        <v>30324.441</v>
      </c>
      <c r="Q184" s="23">
        <f>Q185+Q186+Q187+Q188+Q189</f>
        <v>318.23</v>
      </c>
      <c r="R184" s="23">
        <f>R185+R186+R187+R188+R189</f>
        <v>141809.6526</v>
      </c>
    </row>
    <row r="185" spans="1:18" s="37" customFormat="1" ht="33" customHeight="1">
      <c r="A185" s="237"/>
      <c r="B185" s="330" t="s">
        <v>89</v>
      </c>
      <c r="C185" s="331"/>
      <c r="D185" s="332"/>
      <c r="E185" s="238"/>
      <c r="F185" s="233">
        <v>7</v>
      </c>
      <c r="G185" s="24">
        <f>F185*F200</f>
        <v>3119.34</v>
      </c>
      <c r="H185" s="24"/>
      <c r="I185" s="235">
        <v>6.3</v>
      </c>
      <c r="J185" s="24">
        <f>I185*F200</f>
        <v>2807.406</v>
      </c>
      <c r="K185" s="24"/>
      <c r="L185" s="235">
        <v>6.3</v>
      </c>
      <c r="M185" s="24">
        <f>L185*G200</f>
        <v>2807.406</v>
      </c>
      <c r="N185" s="24"/>
      <c r="O185" s="235">
        <v>6.3</v>
      </c>
      <c r="P185" s="234">
        <f>O185*G200</f>
        <v>2807.406</v>
      </c>
      <c r="Q185" s="24">
        <f aca="true" t="shared" si="34" ref="Q185:R189">F185+I185+L185+O185</f>
        <v>25.900000000000002</v>
      </c>
      <c r="R185" s="24">
        <f t="shared" si="34"/>
        <v>11541.558</v>
      </c>
    </row>
    <row r="186" spans="1:18" s="37" customFormat="1" ht="36" customHeight="1">
      <c r="A186" s="237"/>
      <c r="B186" s="330" t="s">
        <v>112</v>
      </c>
      <c r="C186" s="331"/>
      <c r="D186" s="332"/>
      <c r="E186" s="238"/>
      <c r="F186" s="233">
        <v>35</v>
      </c>
      <c r="G186" s="24">
        <f>F186*F200</f>
        <v>15596.7</v>
      </c>
      <c r="H186" s="24"/>
      <c r="I186" s="235">
        <v>35</v>
      </c>
      <c r="J186" s="24">
        <f>I186*F200</f>
        <v>15596.7</v>
      </c>
      <c r="K186" s="24"/>
      <c r="L186" s="235">
        <v>35</v>
      </c>
      <c r="M186" s="24">
        <f>L186*G200</f>
        <v>15596.7</v>
      </c>
      <c r="N186" s="24"/>
      <c r="O186" s="235">
        <v>35</v>
      </c>
      <c r="P186" s="234">
        <f>O186*G200</f>
        <v>15596.7</v>
      </c>
      <c r="Q186" s="24">
        <f t="shared" si="34"/>
        <v>140</v>
      </c>
      <c r="R186" s="24">
        <f t="shared" si="34"/>
        <v>62386.8</v>
      </c>
    </row>
    <row r="187" spans="1:18" s="37" customFormat="1" ht="31.5" customHeight="1">
      <c r="A187" s="237"/>
      <c r="B187" s="330" t="s">
        <v>110</v>
      </c>
      <c r="C187" s="331"/>
      <c r="D187" s="332"/>
      <c r="E187" s="238"/>
      <c r="F187" s="233">
        <v>36.73</v>
      </c>
      <c r="G187" s="24">
        <f>F187*F200</f>
        <v>16367.622599999999</v>
      </c>
      <c r="H187" s="24"/>
      <c r="I187" s="235">
        <v>27.6</v>
      </c>
      <c r="J187" s="24">
        <f>I187*F200</f>
        <v>12299.112000000001</v>
      </c>
      <c r="K187" s="24"/>
      <c r="L187" s="235">
        <v>22</v>
      </c>
      <c r="M187" s="24">
        <f>L187*G200</f>
        <v>9803.64</v>
      </c>
      <c r="N187" s="24"/>
      <c r="O187" s="235">
        <v>22</v>
      </c>
      <c r="P187" s="234">
        <f>O187*G200</f>
        <v>9803.64</v>
      </c>
      <c r="Q187" s="24">
        <f t="shared" si="34"/>
        <v>108.33</v>
      </c>
      <c r="R187" s="24">
        <f t="shared" si="34"/>
        <v>48274.014599999995</v>
      </c>
    </row>
    <row r="188" spans="1:18" s="37" customFormat="1" ht="30" customHeight="1">
      <c r="A188" s="237"/>
      <c r="B188" s="330" t="s">
        <v>103</v>
      </c>
      <c r="C188" s="331"/>
      <c r="D188" s="332"/>
      <c r="E188" s="238">
        <v>112.1</v>
      </c>
      <c r="F188" s="233">
        <v>13.5</v>
      </c>
      <c r="G188" s="24">
        <f>F188*F200</f>
        <v>6015.87</v>
      </c>
      <c r="H188" s="24"/>
      <c r="I188" s="235">
        <v>13.5</v>
      </c>
      <c r="J188" s="24">
        <f>I188*F200</f>
        <v>6015.87</v>
      </c>
      <c r="K188" s="24"/>
      <c r="L188" s="235">
        <v>7</v>
      </c>
      <c r="M188" s="24">
        <f>L188*G200</f>
        <v>3119.34</v>
      </c>
      <c r="N188" s="24"/>
      <c r="O188" s="235">
        <v>3</v>
      </c>
      <c r="P188" s="234">
        <f>O188*G200</f>
        <v>1336.8600000000001</v>
      </c>
      <c r="Q188" s="24">
        <f t="shared" si="34"/>
        <v>37</v>
      </c>
      <c r="R188" s="24">
        <f t="shared" si="34"/>
        <v>16487.94</v>
      </c>
    </row>
    <row r="189" spans="1:18" s="37" customFormat="1" ht="30" customHeight="1">
      <c r="A189" s="237"/>
      <c r="B189" s="347" t="s">
        <v>99</v>
      </c>
      <c r="C189" s="348"/>
      <c r="D189" s="349"/>
      <c r="E189" s="238"/>
      <c r="F189" s="233">
        <v>1.75</v>
      </c>
      <c r="G189" s="24">
        <f>F189*F200</f>
        <v>779.835</v>
      </c>
      <c r="H189" s="24"/>
      <c r="I189" s="235">
        <v>1.75</v>
      </c>
      <c r="J189" s="24">
        <f>I189*F200</f>
        <v>779.835</v>
      </c>
      <c r="K189" s="24"/>
      <c r="L189" s="235">
        <v>1.75</v>
      </c>
      <c r="M189" s="24">
        <f>G200*L189</f>
        <v>779.835</v>
      </c>
      <c r="N189" s="24"/>
      <c r="O189" s="235">
        <v>1.75</v>
      </c>
      <c r="P189" s="234">
        <f>O189*G200</f>
        <v>779.835</v>
      </c>
      <c r="Q189" s="24">
        <f t="shared" si="34"/>
        <v>7</v>
      </c>
      <c r="R189" s="24">
        <f t="shared" si="34"/>
        <v>3119.34</v>
      </c>
    </row>
    <row r="190" spans="1:18" s="37" customFormat="1" ht="33" customHeight="1">
      <c r="A190" s="229">
        <v>5</v>
      </c>
      <c r="B190" s="333" t="s">
        <v>53</v>
      </c>
      <c r="C190" s="334"/>
      <c r="D190" s="335"/>
      <c r="E190" s="238"/>
      <c r="F190" s="230">
        <f>F191+F192+F193</f>
        <v>7.6</v>
      </c>
      <c r="G190" s="23">
        <f>G191+G192+G193</f>
        <v>3386.712</v>
      </c>
      <c r="H190" s="23"/>
      <c r="I190" s="231">
        <f>I191+I192+I193</f>
        <v>7.6</v>
      </c>
      <c r="J190" s="23">
        <f>J191+J192+J193</f>
        <v>3386.712</v>
      </c>
      <c r="K190" s="23"/>
      <c r="L190" s="231">
        <f>L191+L192+L193</f>
        <v>7.6</v>
      </c>
      <c r="M190" s="23">
        <f>M191+M192+M193</f>
        <v>3386.712</v>
      </c>
      <c r="N190" s="23"/>
      <c r="O190" s="231">
        <f>O191+O192+O193</f>
        <v>7.6</v>
      </c>
      <c r="P190" s="232">
        <f>P191+P192+P193</f>
        <v>3386.712</v>
      </c>
      <c r="Q190" s="23">
        <f>Q191+Q192+Q193</f>
        <v>30.4</v>
      </c>
      <c r="R190" s="23">
        <f>R191+R192+R193</f>
        <v>13546.848</v>
      </c>
    </row>
    <row r="191" spans="1:18" s="37" customFormat="1" ht="31.5" customHeight="1">
      <c r="A191" s="237"/>
      <c r="B191" s="327" t="s">
        <v>104</v>
      </c>
      <c r="C191" s="328"/>
      <c r="D191" s="329"/>
      <c r="E191" s="238"/>
      <c r="F191" s="233">
        <v>2.3</v>
      </c>
      <c r="G191" s="24">
        <f>F191*F200</f>
        <v>1024.926</v>
      </c>
      <c r="H191" s="24"/>
      <c r="I191" s="235">
        <v>2.3</v>
      </c>
      <c r="J191" s="24">
        <f>I191*F200</f>
        <v>1024.926</v>
      </c>
      <c r="K191" s="24"/>
      <c r="L191" s="235">
        <v>2.3</v>
      </c>
      <c r="M191" s="24">
        <f>L191*G200</f>
        <v>1024.926</v>
      </c>
      <c r="N191" s="24"/>
      <c r="O191" s="235">
        <v>2.3</v>
      </c>
      <c r="P191" s="234">
        <f>O191*G200</f>
        <v>1024.926</v>
      </c>
      <c r="Q191" s="24">
        <f aca="true" t="shared" si="35" ref="Q191:R193">F191+I191+L191+O191</f>
        <v>9.2</v>
      </c>
      <c r="R191" s="24">
        <f t="shared" si="35"/>
        <v>4099.704</v>
      </c>
    </row>
    <row r="192" spans="1:18" s="37" customFormat="1" ht="34.5" customHeight="1">
      <c r="A192" s="237"/>
      <c r="B192" s="330" t="s">
        <v>55</v>
      </c>
      <c r="C192" s="331"/>
      <c r="D192" s="332"/>
      <c r="E192" s="238"/>
      <c r="F192" s="233">
        <v>2.3</v>
      </c>
      <c r="G192" s="234">
        <f>F192*F200</f>
        <v>1024.926</v>
      </c>
      <c r="H192" s="24"/>
      <c r="I192" s="235">
        <v>2.3</v>
      </c>
      <c r="J192" s="234">
        <f>I192*F200</f>
        <v>1024.926</v>
      </c>
      <c r="K192" s="24"/>
      <c r="L192" s="235">
        <v>2.3</v>
      </c>
      <c r="M192" s="234">
        <f>L192*G200</f>
        <v>1024.926</v>
      </c>
      <c r="N192" s="24"/>
      <c r="O192" s="235">
        <v>2.3</v>
      </c>
      <c r="P192" s="234">
        <f>O192*G200</f>
        <v>1024.926</v>
      </c>
      <c r="Q192" s="24">
        <f t="shared" si="35"/>
        <v>9.2</v>
      </c>
      <c r="R192" s="234">
        <f t="shared" si="35"/>
        <v>4099.704</v>
      </c>
    </row>
    <row r="193" spans="1:18" s="37" customFormat="1" ht="31.5" customHeight="1">
      <c r="A193" s="237"/>
      <c r="B193" s="330" t="s">
        <v>80</v>
      </c>
      <c r="C193" s="331"/>
      <c r="D193" s="332"/>
      <c r="E193" s="238"/>
      <c r="F193" s="233">
        <v>3</v>
      </c>
      <c r="G193" s="24">
        <f>SUM(F193)*F200</f>
        <v>1336.8600000000001</v>
      </c>
      <c r="H193" s="24"/>
      <c r="I193" s="235">
        <v>3</v>
      </c>
      <c r="J193" s="24">
        <f>I193*F200</f>
        <v>1336.8600000000001</v>
      </c>
      <c r="K193" s="24"/>
      <c r="L193" s="235">
        <v>3</v>
      </c>
      <c r="M193" s="24">
        <f>L193*G200</f>
        <v>1336.8600000000001</v>
      </c>
      <c r="N193" s="24"/>
      <c r="O193" s="235">
        <v>3</v>
      </c>
      <c r="P193" s="234">
        <f>O193*G200</f>
        <v>1336.8600000000001</v>
      </c>
      <c r="Q193" s="24">
        <f t="shared" si="35"/>
        <v>12</v>
      </c>
      <c r="R193" s="24">
        <f t="shared" si="35"/>
        <v>5347.4400000000005</v>
      </c>
    </row>
    <row r="194" spans="1:18" s="37" customFormat="1" ht="31.5" customHeight="1">
      <c r="A194" s="229">
        <v>6</v>
      </c>
      <c r="B194" s="333" t="s">
        <v>56</v>
      </c>
      <c r="C194" s="334"/>
      <c r="D194" s="335"/>
      <c r="E194" s="238"/>
      <c r="F194" s="241">
        <v>0</v>
      </c>
      <c r="G194" s="23">
        <v>0</v>
      </c>
      <c r="H194" s="23"/>
      <c r="I194" s="242">
        <v>0</v>
      </c>
      <c r="J194" s="23">
        <v>0</v>
      </c>
      <c r="K194" s="23"/>
      <c r="L194" s="242">
        <v>0</v>
      </c>
      <c r="M194" s="23">
        <f>L194*F200</f>
        <v>0</v>
      </c>
      <c r="N194" s="23"/>
      <c r="O194" s="242">
        <v>0</v>
      </c>
      <c r="P194" s="232">
        <f>O194*F200</f>
        <v>0</v>
      </c>
      <c r="Q194" s="23">
        <v>0</v>
      </c>
      <c r="R194" s="23">
        <v>0</v>
      </c>
    </row>
    <row r="195" spans="1:18" s="37" customFormat="1" ht="33" customHeight="1">
      <c r="A195" s="229">
        <v>7</v>
      </c>
      <c r="B195" s="336" t="s">
        <v>81</v>
      </c>
      <c r="C195" s="337"/>
      <c r="D195" s="338"/>
      <c r="E195" s="238"/>
      <c r="F195" s="241">
        <f>SUM(F196:F196)</f>
        <v>3</v>
      </c>
      <c r="G195" s="23">
        <f>SUM(G196:G196)</f>
        <v>1336.8600000000001</v>
      </c>
      <c r="H195" s="23">
        <f>SUM(H196:H196)</f>
        <v>0</v>
      </c>
      <c r="I195" s="242">
        <f>SUM(I196:I196)</f>
        <v>3</v>
      </c>
      <c r="J195" s="23">
        <f>SUM(J196:J196)</f>
        <v>1336.8600000000001</v>
      </c>
      <c r="K195" s="23">
        <f aca="true" t="shared" si="36" ref="K195:R195">SUM(K196:K196)</f>
        <v>0</v>
      </c>
      <c r="L195" s="242">
        <f t="shared" si="36"/>
        <v>3</v>
      </c>
      <c r="M195" s="23">
        <f t="shared" si="36"/>
        <v>1336.8600000000001</v>
      </c>
      <c r="N195" s="23">
        <f t="shared" si="36"/>
        <v>0</v>
      </c>
      <c r="O195" s="242">
        <f t="shared" si="36"/>
        <v>3</v>
      </c>
      <c r="P195" s="232">
        <f t="shared" si="36"/>
        <v>1336.8600000000001</v>
      </c>
      <c r="Q195" s="232">
        <f t="shared" si="36"/>
        <v>12</v>
      </c>
      <c r="R195" s="23">
        <f t="shared" si="36"/>
        <v>5347.4400000000005</v>
      </c>
    </row>
    <row r="196" spans="1:18" s="37" customFormat="1" ht="30" customHeight="1">
      <c r="A196" s="229"/>
      <c r="B196" s="330" t="s">
        <v>82</v>
      </c>
      <c r="C196" s="331"/>
      <c r="D196" s="332"/>
      <c r="E196" s="238"/>
      <c r="F196" s="244">
        <v>3</v>
      </c>
      <c r="G196" s="24">
        <f>SUM(F196)*F200</f>
        <v>1336.8600000000001</v>
      </c>
      <c r="H196" s="24"/>
      <c r="I196" s="245">
        <v>3</v>
      </c>
      <c r="J196" s="24">
        <f>F200*I196</f>
        <v>1336.8600000000001</v>
      </c>
      <c r="K196" s="24"/>
      <c r="L196" s="245">
        <v>3</v>
      </c>
      <c r="M196" s="24">
        <f>L196*G200</f>
        <v>1336.8600000000001</v>
      </c>
      <c r="N196" s="24"/>
      <c r="O196" s="245">
        <v>3</v>
      </c>
      <c r="P196" s="234">
        <f>O196*G200</f>
        <v>1336.8600000000001</v>
      </c>
      <c r="Q196" s="234">
        <f>F196+I196+L196+O196</f>
        <v>12</v>
      </c>
      <c r="R196" s="24">
        <f>G196+J196+M196+P196</f>
        <v>5347.4400000000005</v>
      </c>
    </row>
    <row r="197" spans="1:18" s="37" customFormat="1" ht="42" customHeight="1">
      <c r="A197" s="237"/>
      <c r="B197" s="321" t="s">
        <v>19</v>
      </c>
      <c r="C197" s="322"/>
      <c r="D197" s="323"/>
      <c r="E197" s="22" t="e">
        <f>#REF!+#REF!+#REF!+E172+E173+E174+E175+E176+E177+E188+#REF!+#REF!+#REF!</f>
        <v>#REF!</v>
      </c>
      <c r="F197" s="231">
        <f>F171+F178+F181+F184+F190+F194+F195</f>
        <v>276.33000000000004</v>
      </c>
      <c r="G197" s="23">
        <f>G171+G178+G181+G184+G190+G195</f>
        <v>123138.1746</v>
      </c>
      <c r="H197" s="23" t="e">
        <f>#REF!+H171+H178+H181+H184+H190+H194+H195</f>
        <v>#REF!</v>
      </c>
      <c r="I197" s="231">
        <f>+I171+I178+I181+I184+I190+I194+I195</f>
        <v>266.9</v>
      </c>
      <c r="J197" s="23">
        <f>J171+J178+J181+J184+J190+J195</f>
        <v>118935.97799999999</v>
      </c>
      <c r="K197" s="23" t="e">
        <f>#REF!+K171+K178+K181+K184+K190+K194+K195</f>
        <v>#REF!</v>
      </c>
      <c r="L197" s="231">
        <f>L171+L178+L181+L184+L190+L194+L195</f>
        <v>261.6</v>
      </c>
      <c r="M197" s="23">
        <f>M171+M178+M181+M184+M190+M195</f>
        <v>116574.19200000001</v>
      </c>
      <c r="N197" s="23" t="e">
        <f>#REF!+N171+N178+N181+N184+N190+N194+N195</f>
        <v>#REF!</v>
      </c>
      <c r="O197" s="231">
        <f>+O171+O178+O181+O184+O190+O194+O195</f>
        <v>278.90000000000003</v>
      </c>
      <c r="P197" s="232">
        <f>P171+P178+P181+P184+P190+P195</f>
        <v>124283.41800000002</v>
      </c>
      <c r="Q197" s="23">
        <f>Q171+Q178+Q181+Q184+Q190+Q194+Q195</f>
        <v>1083.73</v>
      </c>
      <c r="R197" s="23">
        <f>R171+R178+R181+R184+R190+R194+R195</f>
        <v>482931.76259999996</v>
      </c>
    </row>
    <row r="198" spans="1:18" s="37" customFormat="1" ht="65.25" customHeight="1">
      <c r="A198" s="247"/>
      <c r="B198" s="324" t="s">
        <v>17</v>
      </c>
      <c r="C198" s="325"/>
      <c r="D198" s="326"/>
      <c r="E198" s="461" t="s">
        <v>145</v>
      </c>
      <c r="F198" s="462"/>
      <c r="G198" s="462"/>
      <c r="H198" s="462"/>
      <c r="I198" s="462"/>
      <c r="J198" s="462"/>
      <c r="K198" s="462"/>
      <c r="L198" s="462"/>
      <c r="M198" s="462"/>
      <c r="N198" s="462"/>
      <c r="O198" s="462"/>
      <c r="P198" s="462"/>
      <c r="Q198" s="462"/>
      <c r="R198" s="463"/>
    </row>
    <row r="199" spans="6:7" s="37" customFormat="1" ht="25.5" customHeight="1">
      <c r="F199" s="166"/>
      <c r="G199" s="166"/>
    </row>
    <row r="200" spans="6:7" s="37" customFormat="1" ht="25.5" customHeight="1">
      <c r="F200" s="77">
        <v>445.62</v>
      </c>
      <c r="G200" s="77">
        <v>445.62</v>
      </c>
    </row>
    <row r="201" spans="4:12" ht="25.5" customHeight="1">
      <c r="D201" s="166"/>
      <c r="E201" s="166"/>
      <c r="G201" s="7"/>
      <c r="H201" s="166"/>
      <c r="I201" s="166"/>
      <c r="J201" s="166"/>
      <c r="K201" s="166"/>
      <c r="L201" s="166"/>
    </row>
    <row r="202" spans="1:18" ht="25.5" customHeight="1">
      <c r="A202" s="534"/>
      <c r="B202" s="534"/>
      <c r="C202" s="534"/>
      <c r="D202" s="534"/>
      <c r="E202" s="534"/>
      <c r="F202" s="534"/>
      <c r="G202" s="534"/>
      <c r="H202" s="534"/>
      <c r="I202" s="534"/>
      <c r="J202" s="534"/>
      <c r="K202" s="534"/>
      <c r="L202" s="534"/>
      <c r="M202" s="534"/>
      <c r="N202" s="534"/>
      <c r="O202" s="534"/>
      <c r="P202" s="534"/>
      <c r="Q202" s="534"/>
      <c r="R202" s="534"/>
    </row>
    <row r="203" ht="25.5" customHeight="1"/>
    <row r="204" ht="25.5" customHeight="1">
      <c r="Q204" s="266">
        <f>R197+R164+R130+R47+'гор. вода 2024'!S147+8791862.85</f>
        <v>124527163.96137996</v>
      </c>
    </row>
    <row r="205" spans="1:18" ht="25.5">
      <c r="A205" s="248"/>
      <c r="B205" s="110"/>
      <c r="C205" s="111"/>
      <c r="D205" s="111"/>
      <c r="E205" s="249"/>
      <c r="F205" s="112"/>
      <c r="G205" s="113"/>
      <c r="H205" s="114"/>
      <c r="I205" s="115"/>
      <c r="J205" s="113"/>
      <c r="K205" s="114"/>
      <c r="L205" s="115"/>
      <c r="M205" s="113"/>
      <c r="N205" s="114"/>
      <c r="O205" s="115"/>
      <c r="P205" s="116"/>
      <c r="Q205" s="117"/>
      <c r="R205" s="113"/>
    </row>
    <row r="206" spans="1:18" ht="25.5">
      <c r="A206" s="118"/>
      <c r="B206" s="318"/>
      <c r="C206" s="318"/>
      <c r="D206" s="318"/>
      <c r="E206" s="119"/>
      <c r="F206" s="120"/>
      <c r="G206" s="121"/>
      <c r="H206" s="122"/>
      <c r="I206" s="120"/>
      <c r="J206" s="121"/>
      <c r="K206" s="122"/>
      <c r="L206" s="120"/>
      <c r="M206" s="121"/>
      <c r="N206" s="122"/>
      <c r="O206" s="120"/>
      <c r="P206" s="123"/>
      <c r="Q206" s="122"/>
      <c r="R206" s="121"/>
    </row>
    <row r="207" spans="1:18" ht="25.5">
      <c r="A207" s="124"/>
      <c r="B207" s="319"/>
      <c r="C207" s="319"/>
      <c r="D207" s="319"/>
      <c r="E207" s="320"/>
      <c r="F207" s="320"/>
      <c r="G207" s="320"/>
      <c r="H207" s="320"/>
      <c r="I207" s="320"/>
      <c r="J207" s="320"/>
      <c r="K207" s="320"/>
      <c r="L207" s="320"/>
      <c r="M207" s="320"/>
      <c r="N207" s="320"/>
      <c r="O207" s="320"/>
      <c r="P207" s="320"/>
      <c r="Q207" s="320"/>
      <c r="R207" s="320"/>
    </row>
    <row r="208" spans="1:18" ht="25.5">
      <c r="A208" s="125"/>
      <c r="B208" s="125"/>
      <c r="C208" s="125"/>
      <c r="D208" s="125"/>
      <c r="E208" s="125"/>
      <c r="F208" s="125"/>
      <c r="G208" s="126"/>
      <c r="H208" s="125"/>
      <c r="I208" s="125"/>
      <c r="J208" s="126"/>
      <c r="K208" s="125"/>
      <c r="L208" s="125"/>
      <c r="M208" s="126"/>
      <c r="N208" s="125"/>
      <c r="O208" s="125"/>
      <c r="P208" s="126"/>
      <c r="Q208" s="125"/>
      <c r="R208" s="126"/>
    </row>
    <row r="209" spans="1:18" ht="25.5">
      <c r="A209" s="125"/>
      <c r="B209" s="125"/>
      <c r="C209" s="125"/>
      <c r="D209" s="125"/>
      <c r="E209" s="125"/>
      <c r="F209" s="125"/>
      <c r="G209" s="126"/>
      <c r="H209" s="125"/>
      <c r="I209" s="125"/>
      <c r="J209" s="126"/>
      <c r="K209" s="125"/>
      <c r="L209" s="125"/>
      <c r="M209" s="126"/>
      <c r="N209" s="125"/>
      <c r="O209" s="125"/>
      <c r="P209" s="126"/>
      <c r="Q209" s="125"/>
      <c r="R209" s="126"/>
    </row>
    <row r="210" spans="1:18" ht="25.5">
      <c r="A210" s="125"/>
      <c r="B210" s="125"/>
      <c r="C210" s="125"/>
      <c r="D210" s="125"/>
      <c r="E210" s="125"/>
      <c r="F210" s="125"/>
      <c r="G210" s="126"/>
      <c r="H210" s="125"/>
      <c r="I210" s="125"/>
      <c r="J210" s="126"/>
      <c r="K210" s="125"/>
      <c r="L210" s="125"/>
      <c r="M210" s="126"/>
      <c r="N210" s="125"/>
      <c r="O210" s="125"/>
      <c r="P210" s="126"/>
      <c r="Q210" s="125"/>
      <c r="R210" s="126"/>
    </row>
    <row r="211" spans="1:18" ht="25.5">
      <c r="A211" s="125"/>
      <c r="B211" s="125"/>
      <c r="C211" s="125"/>
      <c r="D211" s="125"/>
      <c r="E211" s="125"/>
      <c r="F211" s="125"/>
      <c r="G211" s="126"/>
      <c r="H211" s="125"/>
      <c r="I211" s="125"/>
      <c r="J211" s="126"/>
      <c r="K211" s="125"/>
      <c r="L211" s="125"/>
      <c r="M211" s="126"/>
      <c r="N211" s="125"/>
      <c r="O211" s="125"/>
      <c r="P211" s="126"/>
      <c r="Q211" s="125"/>
      <c r="R211" s="126"/>
    </row>
  </sheetData>
  <sheetProtection/>
  <mergeCells count="241">
    <mergeCell ref="Q1:R1"/>
    <mergeCell ref="Q2:R2"/>
    <mergeCell ref="Q4:R4"/>
    <mergeCell ref="Q3:R3"/>
    <mergeCell ref="Q5:R5"/>
    <mergeCell ref="A202:R202"/>
    <mergeCell ref="P6:R6"/>
    <mergeCell ref="A8:R8"/>
    <mergeCell ref="A9:R9"/>
    <mergeCell ref="A10:A11"/>
    <mergeCell ref="B10:D11"/>
    <mergeCell ref="E10:G10"/>
    <mergeCell ref="H10:J10"/>
    <mergeCell ref="K10:M10"/>
    <mergeCell ref="N10:P10"/>
    <mergeCell ref="Q10:R10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M25:M26"/>
    <mergeCell ref="O25:O26"/>
    <mergeCell ref="B22:D22"/>
    <mergeCell ref="B23:D23"/>
    <mergeCell ref="B24:D24"/>
    <mergeCell ref="A25:A26"/>
    <mergeCell ref="B25:D26"/>
    <mergeCell ref="F25:F26"/>
    <mergeCell ref="P25:P26"/>
    <mergeCell ref="Q25:Q26"/>
    <mergeCell ref="R25:R26"/>
    <mergeCell ref="B27:D27"/>
    <mergeCell ref="B28:D28"/>
    <mergeCell ref="B29:D29"/>
    <mergeCell ref="G25:G26"/>
    <mergeCell ref="I25:I26"/>
    <mergeCell ref="J25:J26"/>
    <mergeCell ref="L25:L26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E48:R48"/>
    <mergeCell ref="A51:R51"/>
    <mergeCell ref="A52:A53"/>
    <mergeCell ref="B52:D53"/>
    <mergeCell ref="E52:G52"/>
    <mergeCell ref="H52:J52"/>
    <mergeCell ref="K52:M52"/>
    <mergeCell ref="N52:P52"/>
    <mergeCell ref="Q52:R52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92:D92"/>
    <mergeCell ref="E92:R92"/>
    <mergeCell ref="P96:R96"/>
    <mergeCell ref="P97:R97"/>
    <mergeCell ref="P98:R98"/>
    <mergeCell ref="A100:R100"/>
    <mergeCell ref="A101:A102"/>
    <mergeCell ref="B101:D102"/>
    <mergeCell ref="E101:G101"/>
    <mergeCell ref="H101:J101"/>
    <mergeCell ref="K101:M101"/>
    <mergeCell ref="N101:P101"/>
    <mergeCell ref="Q101:R101"/>
    <mergeCell ref="B103:D103"/>
    <mergeCell ref="B104:D104"/>
    <mergeCell ref="B105:D105"/>
    <mergeCell ref="B106:D106"/>
    <mergeCell ref="B107:D107"/>
    <mergeCell ref="B108:D108"/>
    <mergeCell ref="B109:D109"/>
    <mergeCell ref="B110:D110"/>
    <mergeCell ref="B111:D111"/>
    <mergeCell ref="B112:D112"/>
    <mergeCell ref="B113:D113"/>
    <mergeCell ref="B114:D114"/>
    <mergeCell ref="B115:D115"/>
    <mergeCell ref="B116:D116"/>
    <mergeCell ref="B117:D117"/>
    <mergeCell ref="B118:D118"/>
    <mergeCell ref="B119:D119"/>
    <mergeCell ref="B120:D120"/>
    <mergeCell ref="B121:D121"/>
    <mergeCell ref="B122:D122"/>
    <mergeCell ref="B123:D123"/>
    <mergeCell ref="B124:D124"/>
    <mergeCell ref="B125:D125"/>
    <mergeCell ref="B126:D126"/>
    <mergeCell ref="B127:D127"/>
    <mergeCell ref="B128:D128"/>
    <mergeCell ref="B129:D129"/>
    <mergeCell ref="B130:D130"/>
    <mergeCell ref="B131:D131"/>
    <mergeCell ref="E131:R131"/>
    <mergeCell ref="A134:R134"/>
    <mergeCell ref="A135:A136"/>
    <mergeCell ref="B135:D136"/>
    <mergeCell ref="E135:G135"/>
    <mergeCell ref="H135:J135"/>
    <mergeCell ref="K135:M135"/>
    <mergeCell ref="N135:P135"/>
    <mergeCell ref="Q135:R135"/>
    <mergeCell ref="B137:D137"/>
    <mergeCell ref="B138:D138"/>
    <mergeCell ref="B139:D139"/>
    <mergeCell ref="B140:D140"/>
    <mergeCell ref="B141:D141"/>
    <mergeCell ref="B142:D142"/>
    <mergeCell ref="B143:D143"/>
    <mergeCell ref="B144:D144"/>
    <mergeCell ref="B145:D145"/>
    <mergeCell ref="B146:D146"/>
    <mergeCell ref="B147:D147"/>
    <mergeCell ref="B148:D148"/>
    <mergeCell ref="B149:D149"/>
    <mergeCell ref="B150:D150"/>
    <mergeCell ref="B151:D151"/>
    <mergeCell ref="B152:D152"/>
    <mergeCell ref="B153:D153"/>
    <mergeCell ref="B154:D154"/>
    <mergeCell ref="B155:D155"/>
    <mergeCell ref="B156:D156"/>
    <mergeCell ref="B157:D157"/>
    <mergeCell ref="B158:D158"/>
    <mergeCell ref="B159:D159"/>
    <mergeCell ref="B160:D160"/>
    <mergeCell ref="B161:D161"/>
    <mergeCell ref="B162:D162"/>
    <mergeCell ref="B163:D163"/>
    <mergeCell ref="B164:D164"/>
    <mergeCell ref="B165:D165"/>
    <mergeCell ref="E165:R165"/>
    <mergeCell ref="A168:R168"/>
    <mergeCell ref="A169:A170"/>
    <mergeCell ref="B169:D170"/>
    <mergeCell ref="E169:G169"/>
    <mergeCell ref="H169:J169"/>
    <mergeCell ref="K169:M169"/>
    <mergeCell ref="N169:P169"/>
    <mergeCell ref="Q169:R169"/>
    <mergeCell ref="A182:A183"/>
    <mergeCell ref="B182:D183"/>
    <mergeCell ref="B171:D171"/>
    <mergeCell ref="B172:D172"/>
    <mergeCell ref="B173:D173"/>
    <mergeCell ref="B174:D174"/>
    <mergeCell ref="B175:D175"/>
    <mergeCell ref="B176:D176"/>
    <mergeCell ref="L182:L183"/>
    <mergeCell ref="M182:M183"/>
    <mergeCell ref="B177:D177"/>
    <mergeCell ref="B178:D178"/>
    <mergeCell ref="B179:D179"/>
    <mergeCell ref="B180:D180"/>
    <mergeCell ref="B181:D181"/>
    <mergeCell ref="O182:O183"/>
    <mergeCell ref="P182:P183"/>
    <mergeCell ref="Q182:Q183"/>
    <mergeCell ref="R182:R183"/>
    <mergeCell ref="B184:D184"/>
    <mergeCell ref="B185:D185"/>
    <mergeCell ref="F182:F183"/>
    <mergeCell ref="G182:G183"/>
    <mergeCell ref="I182:I183"/>
    <mergeCell ref="J182:J183"/>
    <mergeCell ref="B197:D197"/>
    <mergeCell ref="B186:D186"/>
    <mergeCell ref="B187:D187"/>
    <mergeCell ref="B188:D188"/>
    <mergeCell ref="B189:D189"/>
    <mergeCell ref="B190:D190"/>
    <mergeCell ref="B191:D191"/>
    <mergeCell ref="B198:D198"/>
    <mergeCell ref="E198:R198"/>
    <mergeCell ref="B206:D206"/>
    <mergeCell ref="B207:D207"/>
    <mergeCell ref="E207:R207"/>
    <mergeCell ref="B192:D192"/>
    <mergeCell ref="B193:D193"/>
    <mergeCell ref="B194:D194"/>
    <mergeCell ref="B195:D195"/>
    <mergeCell ref="B196:D196"/>
  </mergeCells>
  <printOptions/>
  <pageMargins left="0" right="0" top="0.7480314960629921" bottom="0.7480314960629921" header="0.31496062992125984" footer="0.31496062992125984"/>
  <pageSetup fitToHeight="0" fitToWidth="1" horizontalDpi="600" verticalDpi="600" orientation="landscape" paperSize="9" scale="37" r:id="rId1"/>
  <rowBreaks count="5" manualBreakCount="5">
    <brk id="50" max="17" man="1"/>
    <brk id="95" max="17" man="1"/>
    <brk id="133" max="17" man="1"/>
    <brk id="167" max="17" man="1"/>
    <brk id="206" max="17" man="1"/>
  </rowBreaks>
  <colBreaks count="1" manualBreakCount="1">
    <brk id="19" max="12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6"/>
  <sheetViews>
    <sheetView view="pageBreakPreview" zoomScale="60" zoomScaleNormal="85" zoomScalePageLayoutView="0" workbookViewId="0" topLeftCell="A123">
      <selection activeCell="M152" sqref="M152"/>
    </sheetView>
  </sheetViews>
  <sheetFormatPr defaultColWidth="9.140625" defaultRowHeight="12.75"/>
  <cols>
    <col min="1" max="1" width="6.7109375" style="7" customWidth="1"/>
    <col min="2" max="2" width="9.140625" style="7" customWidth="1"/>
    <col min="3" max="3" width="21.140625" style="7" customWidth="1"/>
    <col min="4" max="4" width="59.421875" style="7" customWidth="1"/>
    <col min="5" max="5" width="23.7109375" style="7" customWidth="1"/>
    <col min="6" max="6" width="14.421875" style="7" hidden="1" customWidth="1"/>
    <col min="7" max="7" width="24.7109375" style="7" customWidth="1"/>
    <col min="8" max="8" width="37.28125" style="7" customWidth="1"/>
    <col min="9" max="9" width="9.8515625" style="7" hidden="1" customWidth="1"/>
    <col min="10" max="10" width="29.421875" style="7" customWidth="1"/>
    <col min="11" max="11" width="31.421875" style="7" customWidth="1"/>
    <col min="12" max="12" width="9.8515625" style="7" hidden="1" customWidth="1"/>
    <col min="13" max="13" width="28.140625" style="7" customWidth="1"/>
    <col min="14" max="14" width="30.421875" style="7" customWidth="1"/>
    <col min="15" max="15" width="9.8515625" style="7" hidden="1" customWidth="1"/>
    <col min="16" max="16" width="27.00390625" style="7" customWidth="1"/>
    <col min="17" max="18" width="29.28125" style="7" customWidth="1"/>
    <col min="19" max="19" width="35.00390625" style="7" customWidth="1"/>
    <col min="20" max="20" width="18.00390625" style="47" customWidth="1"/>
    <col min="21" max="21" width="22.421875" style="7" bestFit="1" customWidth="1"/>
    <col min="22" max="22" width="31.140625" style="7" customWidth="1"/>
    <col min="23" max="23" width="10.28125" style="7" bestFit="1" customWidth="1"/>
    <col min="24" max="16384" width="9.140625" style="7" customWidth="1"/>
  </cols>
  <sheetData>
    <row r="1" spans="1:23" ht="33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281"/>
      <c r="P1" s="281"/>
      <c r="Q1" s="40"/>
      <c r="R1" s="40"/>
      <c r="S1" s="281"/>
      <c r="U1" s="9"/>
      <c r="V1" s="9"/>
      <c r="W1" s="9"/>
    </row>
    <row r="2" spans="1:23" ht="35.25" hidden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281"/>
      <c r="P2" s="281"/>
      <c r="Q2" s="468"/>
      <c r="R2" s="468"/>
      <c r="S2" s="468"/>
      <c r="U2" s="9"/>
      <c r="V2" s="9"/>
      <c r="W2" s="9"/>
    </row>
    <row r="3" spans="1:23" ht="35.25" hidden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81"/>
      <c r="P3" s="281"/>
      <c r="Q3" s="468"/>
      <c r="R3" s="468"/>
      <c r="S3" s="468"/>
      <c r="U3" s="9"/>
      <c r="V3" s="9"/>
      <c r="W3" s="9"/>
    </row>
    <row r="4" spans="1:23" ht="35.25" hidden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281"/>
      <c r="P4" s="281"/>
      <c r="Q4" s="468"/>
      <c r="R4" s="468"/>
      <c r="S4" s="468"/>
      <c r="U4" s="9"/>
      <c r="V4" s="9"/>
      <c r="W4" s="9"/>
    </row>
    <row r="5" spans="1:23" ht="35.25" hidden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281"/>
      <c r="P5" s="281"/>
      <c r="Q5" s="281"/>
      <c r="R5" s="281"/>
      <c r="S5" s="281"/>
      <c r="U5" s="9"/>
      <c r="V5" s="9"/>
      <c r="W5" s="9"/>
    </row>
    <row r="6" spans="1:23" ht="33.75" customHeight="1" hidden="1">
      <c r="A6" s="458" t="s">
        <v>66</v>
      </c>
      <c r="B6" s="458"/>
      <c r="C6" s="458"/>
      <c r="D6" s="458"/>
      <c r="E6" s="458"/>
      <c r="F6" s="458"/>
      <c r="G6" s="458"/>
      <c r="H6" s="458"/>
      <c r="I6" s="458"/>
      <c r="J6" s="458"/>
      <c r="K6" s="458"/>
      <c r="L6" s="458"/>
      <c r="M6" s="458"/>
      <c r="N6" s="458"/>
      <c r="O6" s="458"/>
      <c r="P6" s="458"/>
      <c r="Q6" s="458"/>
      <c r="R6" s="458"/>
      <c r="S6" s="458"/>
      <c r="U6" s="9"/>
      <c r="V6" s="9"/>
      <c r="W6" s="9"/>
    </row>
    <row r="7" spans="1:23" ht="18.75" customHeight="1" hidden="1">
      <c r="A7" s="469" t="s">
        <v>15</v>
      </c>
      <c r="B7" s="451" t="s">
        <v>0</v>
      </c>
      <c r="C7" s="452"/>
      <c r="D7" s="453"/>
      <c r="E7" s="278"/>
      <c r="F7" s="437" t="s">
        <v>1</v>
      </c>
      <c r="G7" s="438"/>
      <c r="H7" s="439"/>
      <c r="I7" s="437" t="s">
        <v>3</v>
      </c>
      <c r="J7" s="438"/>
      <c r="K7" s="439"/>
      <c r="L7" s="437" t="s">
        <v>4</v>
      </c>
      <c r="M7" s="438"/>
      <c r="N7" s="439"/>
      <c r="O7" s="437" t="s">
        <v>6</v>
      </c>
      <c r="P7" s="438"/>
      <c r="Q7" s="439"/>
      <c r="R7" s="437" t="s">
        <v>7</v>
      </c>
      <c r="S7" s="439"/>
      <c r="V7" s="9"/>
      <c r="W7" s="9"/>
    </row>
    <row r="8" spans="1:23" ht="53.25" hidden="1">
      <c r="A8" s="470"/>
      <c r="B8" s="454"/>
      <c r="C8" s="455"/>
      <c r="D8" s="456"/>
      <c r="E8" s="280"/>
      <c r="F8" s="277"/>
      <c r="G8" s="277" t="s">
        <v>2</v>
      </c>
      <c r="H8" s="277" t="s">
        <v>5</v>
      </c>
      <c r="I8" s="277"/>
      <c r="J8" s="277" t="s">
        <v>2</v>
      </c>
      <c r="K8" s="277" t="s">
        <v>5</v>
      </c>
      <c r="L8" s="277"/>
      <c r="M8" s="277" t="s">
        <v>2</v>
      </c>
      <c r="N8" s="277" t="s">
        <v>5</v>
      </c>
      <c r="O8" s="277" t="s">
        <v>2</v>
      </c>
      <c r="P8" s="277" t="s">
        <v>2</v>
      </c>
      <c r="Q8" s="277" t="s">
        <v>5</v>
      </c>
      <c r="R8" s="277" t="s">
        <v>2</v>
      </c>
      <c r="S8" s="277" t="s">
        <v>5</v>
      </c>
      <c r="V8" s="9"/>
      <c r="W8" s="9"/>
    </row>
    <row r="9" spans="1:23" ht="30" customHeight="1" hidden="1">
      <c r="A9" s="11">
        <v>1</v>
      </c>
      <c r="B9" s="471" t="s">
        <v>33</v>
      </c>
      <c r="C9" s="472"/>
      <c r="D9" s="473"/>
      <c r="E9" s="284"/>
      <c r="F9" s="11">
        <v>22.6</v>
      </c>
      <c r="G9" s="41">
        <v>22.6</v>
      </c>
      <c r="H9" s="6">
        <f>G9*G36</f>
        <v>60523.252</v>
      </c>
      <c r="I9" s="6">
        <v>7.9</v>
      </c>
      <c r="J9" s="6">
        <v>7.5</v>
      </c>
      <c r="K9" s="6">
        <f>J9*G36</f>
        <v>20085.15</v>
      </c>
      <c r="L9" s="6">
        <v>2.9</v>
      </c>
      <c r="M9" s="6">
        <v>2.4</v>
      </c>
      <c r="N9" s="6">
        <f>M9*H36</f>
        <v>7174.727999999999</v>
      </c>
      <c r="O9" s="6">
        <v>20.6</v>
      </c>
      <c r="P9" s="6">
        <v>18.7</v>
      </c>
      <c r="Q9" s="6">
        <f>P9*H36</f>
        <v>55903.08899999999</v>
      </c>
      <c r="R9" s="6">
        <f aca="true" t="shared" si="0" ref="R9:S17">G9+J9+M9+P9</f>
        <v>51.2</v>
      </c>
      <c r="S9" s="6">
        <f t="shared" si="0"/>
        <v>143686.21899999998</v>
      </c>
      <c r="T9" s="47" t="s">
        <v>21</v>
      </c>
      <c r="U9" s="10"/>
      <c r="V9" s="8">
        <f>H9+K9+N9+Q9</f>
        <v>143686.21899999998</v>
      </c>
      <c r="W9" s="9">
        <f>G9+J9+M9+P9</f>
        <v>51.2</v>
      </c>
    </row>
    <row r="10" spans="1:23" ht="30" customHeight="1" hidden="1">
      <c r="A10" s="11">
        <v>2</v>
      </c>
      <c r="B10" s="471" t="s">
        <v>41</v>
      </c>
      <c r="C10" s="472"/>
      <c r="D10" s="473"/>
      <c r="E10" s="284"/>
      <c r="F10" s="11"/>
      <c r="G10" s="41">
        <f>G11+G12+G13+G14+G15+G16</f>
        <v>3047.7000000000003</v>
      </c>
      <c r="H10" s="6">
        <f>H11+H12+H13+H14+H15+H16</f>
        <v>8161801.554</v>
      </c>
      <c r="I10" s="6"/>
      <c r="J10" s="6">
        <f>J11+J12+J13+J14+J15+J16</f>
        <v>894.2</v>
      </c>
      <c r="K10" s="6">
        <f>K11+K12+K13+K14+K15+K16</f>
        <v>2394685.484</v>
      </c>
      <c r="L10" s="6"/>
      <c r="M10" s="6">
        <f>M11+M12+M13+M14+M15+M16</f>
        <v>284.29999999999995</v>
      </c>
      <c r="N10" s="6">
        <f>N11+N12+N13+N14+N15+N16</f>
        <v>849906.321</v>
      </c>
      <c r="O10" s="6"/>
      <c r="P10" s="6">
        <f>P11+P12+P13+P14+P15+P16</f>
        <v>2169.5</v>
      </c>
      <c r="Q10" s="6">
        <f>Q11+Q12+Q13+Q14+Q15+Q16</f>
        <v>6485655.165</v>
      </c>
      <c r="R10" s="6">
        <f>R11+R12+R13+R14+R15+R16</f>
        <v>6395.7</v>
      </c>
      <c r="S10" s="6">
        <f>S11+S12+S13+S14+S15+S16</f>
        <v>17892048.524</v>
      </c>
      <c r="T10" s="47" t="s">
        <v>21</v>
      </c>
      <c r="U10" s="10"/>
      <c r="V10" s="8"/>
      <c r="W10" s="9"/>
    </row>
    <row r="11" spans="1:23" ht="33.75" customHeight="1" hidden="1">
      <c r="A11" s="11"/>
      <c r="B11" s="411" t="s">
        <v>34</v>
      </c>
      <c r="C11" s="412"/>
      <c r="D11" s="413"/>
      <c r="E11" s="275"/>
      <c r="F11" s="11">
        <v>968.6</v>
      </c>
      <c r="G11" s="42">
        <v>780</v>
      </c>
      <c r="H11" s="12">
        <f>G11*G36</f>
        <v>2088855.6</v>
      </c>
      <c r="I11" s="12">
        <v>347.1</v>
      </c>
      <c r="J11" s="12">
        <v>150</v>
      </c>
      <c r="K11" s="12">
        <f>J11*G36</f>
        <v>401703</v>
      </c>
      <c r="L11" s="12">
        <v>138.9</v>
      </c>
      <c r="M11" s="12">
        <v>50</v>
      </c>
      <c r="N11" s="12">
        <f>M11*H36</f>
        <v>149473.5</v>
      </c>
      <c r="O11" s="12">
        <v>879.1</v>
      </c>
      <c r="P11" s="12">
        <v>290</v>
      </c>
      <c r="Q11" s="12">
        <f>P11*H36</f>
        <v>866946.2999999999</v>
      </c>
      <c r="R11" s="12">
        <f t="shared" si="0"/>
        <v>1270</v>
      </c>
      <c r="S11" s="12">
        <f t="shared" si="0"/>
        <v>3506978.4</v>
      </c>
      <c r="T11" s="47" t="s">
        <v>21</v>
      </c>
      <c r="U11" s="10"/>
      <c r="V11" s="8">
        <f aca="true" t="shared" si="1" ref="V11:V28">H11+K11+N11+Q11</f>
        <v>3506978.4</v>
      </c>
      <c r="W11" s="9">
        <f aca="true" t="shared" si="2" ref="W11:W28">G11+J11+M11+P11</f>
        <v>1270</v>
      </c>
    </row>
    <row r="12" spans="1:23" ht="31.5" customHeight="1" hidden="1">
      <c r="A12" s="11"/>
      <c r="B12" s="411" t="s">
        <v>35</v>
      </c>
      <c r="C12" s="412"/>
      <c r="D12" s="413"/>
      <c r="E12" s="275"/>
      <c r="F12" s="11">
        <v>275.5</v>
      </c>
      <c r="G12" s="42">
        <v>260.8</v>
      </c>
      <c r="H12" s="12">
        <f>G12*G36</f>
        <v>698427.616</v>
      </c>
      <c r="I12" s="12">
        <v>101.3</v>
      </c>
      <c r="J12" s="12">
        <v>82.4</v>
      </c>
      <c r="K12" s="12">
        <f>J12*G36</f>
        <v>220668.84800000003</v>
      </c>
      <c r="L12" s="12">
        <v>40.3</v>
      </c>
      <c r="M12" s="12">
        <v>24.8</v>
      </c>
      <c r="N12" s="12">
        <f>M12*H36</f>
        <v>74138.856</v>
      </c>
      <c r="O12" s="12">
        <v>245.5</v>
      </c>
      <c r="P12" s="12">
        <v>214.4</v>
      </c>
      <c r="Q12" s="12">
        <f>P12*H36</f>
        <v>640942.368</v>
      </c>
      <c r="R12" s="12">
        <f t="shared" si="0"/>
        <v>582.4000000000001</v>
      </c>
      <c r="S12" s="12">
        <f t="shared" si="0"/>
        <v>1634177.688</v>
      </c>
      <c r="T12" s="47" t="s">
        <v>21</v>
      </c>
      <c r="U12" s="10"/>
      <c r="V12" s="8">
        <f t="shared" si="1"/>
        <v>1634177.688</v>
      </c>
      <c r="W12" s="9">
        <f t="shared" si="2"/>
        <v>582.4000000000001</v>
      </c>
    </row>
    <row r="13" spans="1:23" ht="29.25" customHeight="1" hidden="1">
      <c r="A13" s="11"/>
      <c r="B13" s="411" t="s">
        <v>36</v>
      </c>
      <c r="C13" s="412"/>
      <c r="D13" s="413"/>
      <c r="E13" s="275"/>
      <c r="F13" s="11">
        <v>1020.1</v>
      </c>
      <c r="G13" s="42">
        <v>993.2</v>
      </c>
      <c r="H13" s="12">
        <f>G13*G36</f>
        <v>2659809.464</v>
      </c>
      <c r="I13" s="12">
        <v>343</v>
      </c>
      <c r="J13" s="12">
        <v>313.8</v>
      </c>
      <c r="K13" s="12">
        <f>J13*G36</f>
        <v>840362.676</v>
      </c>
      <c r="L13" s="12">
        <v>122.2</v>
      </c>
      <c r="M13" s="12">
        <v>95.1</v>
      </c>
      <c r="N13" s="12">
        <f>M13*H36</f>
        <v>284298.59699999995</v>
      </c>
      <c r="O13" s="12">
        <v>920.9</v>
      </c>
      <c r="P13" s="12">
        <v>816.6</v>
      </c>
      <c r="Q13" s="12">
        <f>P13*H36</f>
        <v>2441201.202</v>
      </c>
      <c r="R13" s="12">
        <f t="shared" si="0"/>
        <v>2218.7</v>
      </c>
      <c r="S13" s="12">
        <f t="shared" si="0"/>
        <v>6225671.939</v>
      </c>
      <c r="T13" s="47" t="s">
        <v>21</v>
      </c>
      <c r="U13" s="10"/>
      <c r="V13" s="8">
        <f t="shared" si="1"/>
        <v>6225671.939</v>
      </c>
      <c r="W13" s="9">
        <f t="shared" si="2"/>
        <v>2218.7</v>
      </c>
    </row>
    <row r="14" spans="1:23" ht="35.25" customHeight="1" hidden="1">
      <c r="A14" s="5"/>
      <c r="B14" s="411" t="s">
        <v>37</v>
      </c>
      <c r="C14" s="412"/>
      <c r="D14" s="413"/>
      <c r="E14" s="275"/>
      <c r="F14" s="5">
        <v>186.3</v>
      </c>
      <c r="G14" s="42">
        <v>215.9</v>
      </c>
      <c r="H14" s="12">
        <f>G14*G36</f>
        <v>578184.518</v>
      </c>
      <c r="I14" s="12">
        <v>55.3</v>
      </c>
      <c r="J14" s="12">
        <v>74.5</v>
      </c>
      <c r="K14" s="12">
        <f>J14*G36</f>
        <v>199512.49</v>
      </c>
      <c r="L14" s="12">
        <v>2.8</v>
      </c>
      <c r="M14" s="12">
        <v>24.7</v>
      </c>
      <c r="N14" s="12">
        <f>M14*H36</f>
        <v>73839.909</v>
      </c>
      <c r="O14" s="12">
        <v>158.5</v>
      </c>
      <c r="P14" s="12">
        <v>181.1</v>
      </c>
      <c r="Q14" s="12">
        <f>P14*H36</f>
        <v>541393.017</v>
      </c>
      <c r="R14" s="12">
        <f t="shared" si="0"/>
        <v>496.19999999999993</v>
      </c>
      <c r="S14" s="12">
        <f t="shared" si="0"/>
        <v>1392929.934</v>
      </c>
      <c r="T14" s="47" t="s">
        <v>21</v>
      </c>
      <c r="U14" s="10"/>
      <c r="V14" s="8">
        <f t="shared" si="1"/>
        <v>1392929.934</v>
      </c>
      <c r="W14" s="9">
        <f t="shared" si="2"/>
        <v>496.19999999999993</v>
      </c>
    </row>
    <row r="15" spans="1:23" ht="30" customHeight="1" hidden="1">
      <c r="A15" s="5"/>
      <c r="B15" s="411" t="s">
        <v>38</v>
      </c>
      <c r="C15" s="412"/>
      <c r="D15" s="413"/>
      <c r="E15" s="275"/>
      <c r="F15" s="5">
        <v>619</v>
      </c>
      <c r="G15" s="42">
        <v>550.4</v>
      </c>
      <c r="H15" s="12">
        <f>G15*G36</f>
        <v>1473982.2079999999</v>
      </c>
      <c r="I15" s="12">
        <v>532.4</v>
      </c>
      <c r="J15" s="12">
        <v>193.1</v>
      </c>
      <c r="K15" s="12">
        <f>J15*G36</f>
        <v>517125.66199999995</v>
      </c>
      <c r="L15" s="12">
        <v>142.3</v>
      </c>
      <c r="M15" s="12">
        <v>65</v>
      </c>
      <c r="N15" s="12">
        <f>M15*H36</f>
        <v>194315.55</v>
      </c>
      <c r="O15" s="12">
        <v>646.5</v>
      </c>
      <c r="P15" s="12">
        <v>463.1</v>
      </c>
      <c r="Q15" s="12">
        <f>P15*H36</f>
        <v>1384423.557</v>
      </c>
      <c r="R15" s="12">
        <f t="shared" si="0"/>
        <v>1271.6</v>
      </c>
      <c r="S15" s="12">
        <f t="shared" si="0"/>
        <v>3569846.977</v>
      </c>
      <c r="T15" s="47" t="s">
        <v>21</v>
      </c>
      <c r="U15" s="10"/>
      <c r="V15" s="8">
        <f t="shared" si="1"/>
        <v>3569846.977</v>
      </c>
      <c r="W15" s="9">
        <f t="shared" si="2"/>
        <v>1271.6</v>
      </c>
    </row>
    <row r="16" spans="1:23" ht="52.5" customHeight="1" hidden="1">
      <c r="A16" s="5"/>
      <c r="B16" s="411" t="s">
        <v>39</v>
      </c>
      <c r="C16" s="412"/>
      <c r="D16" s="413"/>
      <c r="E16" s="275"/>
      <c r="F16" s="5">
        <v>277.52</v>
      </c>
      <c r="G16" s="42">
        <v>247.4</v>
      </c>
      <c r="H16" s="12">
        <f>G16*G36</f>
        <v>662542.148</v>
      </c>
      <c r="I16" s="12">
        <v>129</v>
      </c>
      <c r="J16" s="12">
        <v>80.4</v>
      </c>
      <c r="K16" s="12">
        <f>J16*G36</f>
        <v>215312.80800000002</v>
      </c>
      <c r="L16" s="12">
        <v>7.2</v>
      </c>
      <c r="M16" s="12">
        <v>24.7</v>
      </c>
      <c r="N16" s="12">
        <f>M16*H36</f>
        <v>73839.909</v>
      </c>
      <c r="O16" s="12">
        <v>182.6</v>
      </c>
      <c r="P16" s="12">
        <v>204.3</v>
      </c>
      <c r="Q16" s="12">
        <f>P16*H36</f>
        <v>610748.721</v>
      </c>
      <c r="R16" s="12">
        <f t="shared" si="0"/>
        <v>556.8</v>
      </c>
      <c r="S16" s="12">
        <f t="shared" si="0"/>
        <v>1562443.5860000001</v>
      </c>
      <c r="T16" s="47" t="s">
        <v>21</v>
      </c>
      <c r="U16" s="10"/>
      <c r="V16" s="8">
        <f t="shared" si="1"/>
        <v>1562443.5860000001</v>
      </c>
      <c r="W16" s="9">
        <f t="shared" si="2"/>
        <v>556.8</v>
      </c>
    </row>
    <row r="17" spans="1:23" ht="30.75" customHeight="1" hidden="1">
      <c r="A17" s="11">
        <v>3</v>
      </c>
      <c r="B17" s="471" t="s">
        <v>42</v>
      </c>
      <c r="C17" s="472"/>
      <c r="D17" s="473"/>
      <c r="E17" s="284"/>
      <c r="F17" s="5"/>
      <c r="G17" s="41">
        <v>362.4</v>
      </c>
      <c r="H17" s="6">
        <f>G17*G36</f>
        <v>970514.448</v>
      </c>
      <c r="I17" s="6"/>
      <c r="J17" s="6">
        <v>118.4</v>
      </c>
      <c r="K17" s="6">
        <f>J17*G36</f>
        <v>317077.568</v>
      </c>
      <c r="L17" s="6"/>
      <c r="M17" s="6">
        <v>36.5</v>
      </c>
      <c r="N17" s="6">
        <f>M17*H36</f>
        <v>109115.655</v>
      </c>
      <c r="O17" s="6"/>
      <c r="P17" s="6">
        <v>300</v>
      </c>
      <c r="Q17" s="6">
        <f>P17*H36</f>
        <v>896840.9999999999</v>
      </c>
      <c r="R17" s="6">
        <f t="shared" si="0"/>
        <v>817.3</v>
      </c>
      <c r="S17" s="6">
        <f t="shared" si="0"/>
        <v>2293548.671</v>
      </c>
      <c r="U17" s="10"/>
      <c r="V17" s="8"/>
      <c r="W17" s="9">
        <f t="shared" si="2"/>
        <v>817.3</v>
      </c>
    </row>
    <row r="18" spans="1:23" ht="39" customHeight="1" hidden="1">
      <c r="A18" s="11">
        <v>4</v>
      </c>
      <c r="B18" s="471" t="s">
        <v>43</v>
      </c>
      <c r="C18" s="472"/>
      <c r="D18" s="473"/>
      <c r="E18" s="284"/>
      <c r="F18" s="5"/>
      <c r="G18" s="41">
        <f>G19+G20+G21</f>
        <v>40.4</v>
      </c>
      <c r="H18" s="6">
        <f>H19+H20+H21</f>
        <v>108192.008</v>
      </c>
      <c r="I18" s="6"/>
      <c r="J18" s="6">
        <f>J19+J20+J21</f>
        <v>13.200000000000001</v>
      </c>
      <c r="K18" s="6">
        <f>K19+K20+K21</f>
        <v>35349.864</v>
      </c>
      <c r="L18" s="6"/>
      <c r="M18" s="6">
        <f>M19+M20+M21</f>
        <v>4.2</v>
      </c>
      <c r="N18" s="6">
        <f>N19+N20+N21</f>
        <v>12555.774</v>
      </c>
      <c r="O18" s="6"/>
      <c r="P18" s="6">
        <f>P19+P20+P21</f>
        <v>33.5</v>
      </c>
      <c r="Q18" s="6">
        <f>Q19+Q20+Q21</f>
        <v>100147.245</v>
      </c>
      <c r="R18" s="6">
        <f>R19+R20+R21</f>
        <v>91.30000000000001</v>
      </c>
      <c r="S18" s="6">
        <f>S19+S20+S21</f>
        <v>256244.891</v>
      </c>
      <c r="U18" s="8"/>
      <c r="V18" s="8"/>
      <c r="W18" s="9"/>
    </row>
    <row r="19" spans="1:23" ht="27" customHeight="1" hidden="1">
      <c r="A19" s="5"/>
      <c r="B19" s="411" t="s">
        <v>44</v>
      </c>
      <c r="C19" s="412"/>
      <c r="D19" s="413"/>
      <c r="E19" s="275"/>
      <c r="F19" s="5"/>
      <c r="G19" s="42">
        <v>23.3</v>
      </c>
      <c r="H19" s="12">
        <f>G19*G36</f>
        <v>62397.866</v>
      </c>
      <c r="I19" s="12"/>
      <c r="J19" s="12">
        <v>7.5</v>
      </c>
      <c r="K19" s="12">
        <f>J19*G36</f>
        <v>20085.15</v>
      </c>
      <c r="L19" s="12"/>
      <c r="M19" s="12">
        <v>2.4</v>
      </c>
      <c r="N19" s="12">
        <f>M19*H36</f>
        <v>7174.727999999999</v>
      </c>
      <c r="O19" s="12"/>
      <c r="P19" s="12">
        <v>19.3</v>
      </c>
      <c r="Q19" s="12">
        <f>P19*H36</f>
        <v>57696.771</v>
      </c>
      <c r="R19" s="12">
        <f aca="true" t="shared" si="3" ref="R19:S21">G19+J19+M19+P19</f>
        <v>52.5</v>
      </c>
      <c r="S19" s="12">
        <f t="shared" si="3"/>
        <v>147354.515</v>
      </c>
      <c r="U19" s="8"/>
      <c r="V19" s="8"/>
      <c r="W19" s="9"/>
    </row>
    <row r="20" spans="1:23" ht="25.5" customHeight="1" hidden="1">
      <c r="A20" s="5"/>
      <c r="B20" s="411" t="s">
        <v>45</v>
      </c>
      <c r="C20" s="412"/>
      <c r="D20" s="413"/>
      <c r="E20" s="275"/>
      <c r="F20" s="5"/>
      <c r="G20" s="42">
        <v>2.4</v>
      </c>
      <c r="H20" s="12">
        <f>G20*G36</f>
        <v>6427.248</v>
      </c>
      <c r="I20" s="12"/>
      <c r="J20" s="12">
        <v>0.8</v>
      </c>
      <c r="K20" s="12">
        <f>J20*G36</f>
        <v>2142.416</v>
      </c>
      <c r="L20" s="12"/>
      <c r="M20" s="12">
        <v>0.2</v>
      </c>
      <c r="N20" s="12">
        <f>M20*H36</f>
        <v>597.894</v>
      </c>
      <c r="O20" s="12"/>
      <c r="P20" s="12">
        <v>2</v>
      </c>
      <c r="Q20" s="12">
        <f>P20*H36</f>
        <v>5978.94</v>
      </c>
      <c r="R20" s="12">
        <f t="shared" si="3"/>
        <v>5.4</v>
      </c>
      <c r="S20" s="12">
        <f t="shared" si="3"/>
        <v>15146.498</v>
      </c>
      <c r="U20" s="8"/>
      <c r="V20" s="8"/>
      <c r="W20" s="9"/>
    </row>
    <row r="21" spans="1:23" ht="26.25" customHeight="1" hidden="1">
      <c r="A21" s="5"/>
      <c r="B21" s="411" t="s">
        <v>46</v>
      </c>
      <c r="C21" s="412"/>
      <c r="D21" s="413"/>
      <c r="E21" s="275"/>
      <c r="F21" s="5"/>
      <c r="G21" s="42">
        <v>14.7</v>
      </c>
      <c r="H21" s="12">
        <f>G21*G36</f>
        <v>39366.894</v>
      </c>
      <c r="I21" s="12"/>
      <c r="J21" s="12">
        <v>4.9</v>
      </c>
      <c r="K21" s="12">
        <f>J21*G36</f>
        <v>13122.298</v>
      </c>
      <c r="L21" s="12"/>
      <c r="M21" s="12">
        <v>1.6</v>
      </c>
      <c r="N21" s="12">
        <f>M21*H36</f>
        <v>4783.152</v>
      </c>
      <c r="O21" s="12"/>
      <c r="P21" s="12">
        <v>12.2</v>
      </c>
      <c r="Q21" s="12">
        <f>P21*H36</f>
        <v>36471.53399999999</v>
      </c>
      <c r="R21" s="12">
        <f t="shared" si="3"/>
        <v>33.400000000000006</v>
      </c>
      <c r="S21" s="12">
        <f t="shared" si="3"/>
        <v>93743.878</v>
      </c>
      <c r="U21" s="8"/>
      <c r="V21" s="8"/>
      <c r="W21" s="9"/>
    </row>
    <row r="22" spans="1:23" ht="29.25" customHeight="1" hidden="1">
      <c r="A22" s="11">
        <v>5</v>
      </c>
      <c r="B22" s="471" t="s">
        <v>47</v>
      </c>
      <c r="C22" s="472"/>
      <c r="D22" s="473"/>
      <c r="E22" s="284"/>
      <c r="F22" s="5"/>
      <c r="G22" s="41">
        <f>G23+G24+G25+G26+G27+G28</f>
        <v>589.7</v>
      </c>
      <c r="H22" s="6">
        <f>H23+H24+H25+H26+H27+H28</f>
        <v>1579228.3939999996</v>
      </c>
      <c r="I22" s="6"/>
      <c r="J22" s="6">
        <f>J23+J24+J25+J26+J27+J28</f>
        <v>216.9</v>
      </c>
      <c r="K22" s="6">
        <f>K23+K24+K25+K26+K27+K28</f>
        <v>580862.5380000001</v>
      </c>
      <c r="L22" s="6"/>
      <c r="M22" s="6">
        <f>M23+M24+M25+M26+M27+M28</f>
        <v>24.800000000000004</v>
      </c>
      <c r="N22" s="6">
        <f>N23+N24+N25+N26+N27+N28</f>
        <v>74138.856</v>
      </c>
      <c r="O22" s="6"/>
      <c r="P22" s="6">
        <f>P23+P24+P25+P26+P27+P28</f>
        <v>407.8999999999999</v>
      </c>
      <c r="Q22" s="6">
        <f>Q23+Q24+Q25+Q26+Q27+Q28</f>
        <v>1219404.813</v>
      </c>
      <c r="R22" s="6">
        <f>R23+R24+R25+R26+R27+R28</f>
        <v>1239.2999999999997</v>
      </c>
      <c r="S22" s="6">
        <f>S23+S24+S25+S26+S27+S28</f>
        <v>3453634.601</v>
      </c>
      <c r="U22" s="8"/>
      <c r="V22" s="8"/>
      <c r="W22" s="9"/>
    </row>
    <row r="23" spans="1:23" ht="30" customHeight="1" hidden="1">
      <c r="A23" s="5"/>
      <c r="B23" s="411" t="s">
        <v>48</v>
      </c>
      <c r="C23" s="412"/>
      <c r="D23" s="413"/>
      <c r="E23" s="275"/>
      <c r="F23" s="5"/>
      <c r="G23" s="42">
        <v>19.7</v>
      </c>
      <c r="H23" s="12">
        <f>G23*G36</f>
        <v>52756.994</v>
      </c>
      <c r="I23" s="12"/>
      <c r="J23" s="12">
        <v>6.7</v>
      </c>
      <c r="K23" s="12">
        <f>J23*G36</f>
        <v>17942.734</v>
      </c>
      <c r="L23" s="12"/>
      <c r="M23" s="12">
        <v>2.3</v>
      </c>
      <c r="N23" s="12">
        <f>M23*H36</f>
        <v>6875.780999999999</v>
      </c>
      <c r="O23" s="12"/>
      <c r="P23" s="12">
        <v>17.2</v>
      </c>
      <c r="Q23" s="12">
        <f>P23*H36</f>
        <v>51418.88399999999</v>
      </c>
      <c r="R23" s="12">
        <f aca="true" t="shared" si="4" ref="R23:S28">G23+J23+M23+P23</f>
        <v>45.9</v>
      </c>
      <c r="S23" s="12">
        <f t="shared" si="4"/>
        <v>128994.393</v>
      </c>
      <c r="U23" s="8"/>
      <c r="V23" s="8"/>
      <c r="W23" s="9"/>
    </row>
    <row r="24" spans="1:23" ht="28.5" customHeight="1" hidden="1">
      <c r="A24" s="5"/>
      <c r="B24" s="411" t="s">
        <v>49</v>
      </c>
      <c r="C24" s="412"/>
      <c r="D24" s="413"/>
      <c r="E24" s="275"/>
      <c r="F24" s="5"/>
      <c r="G24" s="42">
        <v>317.5</v>
      </c>
      <c r="H24" s="12">
        <f>G24*G36</f>
        <v>850271.35</v>
      </c>
      <c r="I24" s="12"/>
      <c r="J24" s="12">
        <v>111.7</v>
      </c>
      <c r="K24" s="12">
        <f>J24*G36</f>
        <v>299134.83400000003</v>
      </c>
      <c r="L24" s="12"/>
      <c r="M24" s="12">
        <v>5.7</v>
      </c>
      <c r="N24" s="12">
        <f>M24*H36</f>
        <v>17039.979</v>
      </c>
      <c r="O24" s="12"/>
      <c r="P24" s="12">
        <v>205.7</v>
      </c>
      <c r="Q24" s="12">
        <f>P24*H36</f>
        <v>614933.9789999999</v>
      </c>
      <c r="R24" s="12">
        <f t="shared" si="4"/>
        <v>640.5999999999999</v>
      </c>
      <c r="S24" s="12">
        <f t="shared" si="4"/>
        <v>1781380.142</v>
      </c>
      <c r="U24" s="8"/>
      <c r="V24" s="8"/>
      <c r="W24" s="9"/>
    </row>
    <row r="25" spans="1:23" ht="32.25" customHeight="1" hidden="1">
      <c r="A25" s="5"/>
      <c r="B25" s="411" t="s">
        <v>50</v>
      </c>
      <c r="C25" s="412"/>
      <c r="D25" s="413"/>
      <c r="E25" s="275"/>
      <c r="F25" s="5"/>
      <c r="G25" s="42">
        <v>88.5</v>
      </c>
      <c r="H25" s="12">
        <f>G25*G36</f>
        <v>237004.77</v>
      </c>
      <c r="I25" s="12"/>
      <c r="J25" s="12">
        <v>28.3</v>
      </c>
      <c r="K25" s="12">
        <f>J25*G36</f>
        <v>75787.966</v>
      </c>
      <c r="L25" s="12"/>
      <c r="M25" s="12">
        <v>4.8</v>
      </c>
      <c r="N25" s="12">
        <f>M25*H36</f>
        <v>14349.455999999998</v>
      </c>
      <c r="O25" s="12"/>
      <c r="P25" s="12">
        <v>76.4</v>
      </c>
      <c r="Q25" s="12">
        <f>P25*H36</f>
        <v>228395.508</v>
      </c>
      <c r="R25" s="12">
        <f t="shared" si="4"/>
        <v>198</v>
      </c>
      <c r="S25" s="12">
        <f t="shared" si="4"/>
        <v>555537.7</v>
      </c>
      <c r="U25" s="8"/>
      <c r="V25" s="8"/>
      <c r="W25" s="9"/>
    </row>
    <row r="26" spans="1:23" ht="28.5" customHeight="1" hidden="1">
      <c r="A26" s="5"/>
      <c r="B26" s="411" t="s">
        <v>40</v>
      </c>
      <c r="C26" s="412"/>
      <c r="D26" s="413"/>
      <c r="E26" s="275"/>
      <c r="F26" s="5">
        <v>112.1</v>
      </c>
      <c r="G26" s="42">
        <v>70.8</v>
      </c>
      <c r="H26" s="12">
        <f>G26*G36</f>
        <v>189603.816</v>
      </c>
      <c r="I26" s="12"/>
      <c r="J26" s="12">
        <v>33.6</v>
      </c>
      <c r="K26" s="12">
        <f>J26*G36</f>
        <v>89981.47200000001</v>
      </c>
      <c r="L26" s="12"/>
      <c r="M26" s="12">
        <v>6.8</v>
      </c>
      <c r="N26" s="12">
        <f>M26*H36</f>
        <v>20328.395999999997</v>
      </c>
      <c r="O26" s="12"/>
      <c r="P26" s="12">
        <v>40.5</v>
      </c>
      <c r="Q26" s="12">
        <f>P26*H36</f>
        <v>121073.53499999999</v>
      </c>
      <c r="R26" s="12">
        <f t="shared" si="4"/>
        <v>151.7</v>
      </c>
      <c r="S26" s="12">
        <f t="shared" si="4"/>
        <v>420987.219</v>
      </c>
      <c r="T26" s="47" t="s">
        <v>21</v>
      </c>
      <c r="U26" s="8">
        <f>4206.13*P26</f>
        <v>170348.265</v>
      </c>
      <c r="V26" s="8">
        <f t="shared" si="1"/>
        <v>420987.219</v>
      </c>
      <c r="W26" s="9">
        <f t="shared" si="2"/>
        <v>151.7</v>
      </c>
    </row>
    <row r="27" spans="1:23" ht="33" customHeight="1" hidden="1">
      <c r="A27" s="5"/>
      <c r="B27" s="411" t="s">
        <v>51</v>
      </c>
      <c r="C27" s="412"/>
      <c r="D27" s="413"/>
      <c r="E27" s="275"/>
      <c r="F27" s="5">
        <v>87.8</v>
      </c>
      <c r="G27" s="42">
        <v>30.2</v>
      </c>
      <c r="H27" s="12">
        <f>G27*G36</f>
        <v>80876.204</v>
      </c>
      <c r="I27" s="12"/>
      <c r="J27" s="12">
        <v>9.6</v>
      </c>
      <c r="K27" s="12">
        <f>J27*G36</f>
        <v>25708.992</v>
      </c>
      <c r="L27" s="12"/>
      <c r="M27" s="12">
        <v>3.1</v>
      </c>
      <c r="N27" s="12">
        <f>M27*H36</f>
        <v>9267.357</v>
      </c>
      <c r="O27" s="12"/>
      <c r="P27" s="12">
        <v>25.9</v>
      </c>
      <c r="Q27" s="12">
        <f>P27*H36</f>
        <v>77427.27299999999</v>
      </c>
      <c r="R27" s="12">
        <f t="shared" si="4"/>
        <v>68.8</v>
      </c>
      <c r="S27" s="12">
        <f t="shared" si="4"/>
        <v>193279.826</v>
      </c>
      <c r="T27" s="47" t="s">
        <v>21</v>
      </c>
      <c r="U27" s="8">
        <f>4206.13*P27</f>
        <v>108938.76699999999</v>
      </c>
      <c r="V27" s="8">
        <f t="shared" si="1"/>
        <v>193279.826</v>
      </c>
      <c r="W27" s="9">
        <f t="shared" si="2"/>
        <v>68.8</v>
      </c>
    </row>
    <row r="28" spans="1:23" ht="26.25" customHeight="1" hidden="1">
      <c r="A28" s="5"/>
      <c r="B28" s="411" t="s">
        <v>52</v>
      </c>
      <c r="C28" s="412"/>
      <c r="D28" s="413"/>
      <c r="E28" s="275"/>
      <c r="F28" s="5">
        <v>331.5</v>
      </c>
      <c r="G28" s="42">
        <v>63</v>
      </c>
      <c r="H28" s="12">
        <f>G28*G36</f>
        <v>168715.26</v>
      </c>
      <c r="I28" s="12"/>
      <c r="J28" s="12">
        <v>27</v>
      </c>
      <c r="K28" s="12">
        <f>J28*G36</f>
        <v>72306.54</v>
      </c>
      <c r="L28" s="12"/>
      <c r="M28" s="12">
        <v>2.1</v>
      </c>
      <c r="N28" s="12">
        <f>M28*H36</f>
        <v>6277.887</v>
      </c>
      <c r="O28" s="12"/>
      <c r="P28" s="12">
        <v>42.2</v>
      </c>
      <c r="Q28" s="12">
        <f>P28*H36</f>
        <v>126155.634</v>
      </c>
      <c r="R28" s="12">
        <f t="shared" si="4"/>
        <v>134.3</v>
      </c>
      <c r="S28" s="12">
        <f t="shared" si="4"/>
        <v>373455.321</v>
      </c>
      <c r="T28" s="47" t="s">
        <v>21</v>
      </c>
      <c r="U28" s="8">
        <f>4206.13*P28</f>
        <v>177498.68600000002</v>
      </c>
      <c r="V28" s="8">
        <f t="shared" si="1"/>
        <v>373455.321</v>
      </c>
      <c r="W28" s="9">
        <f t="shared" si="2"/>
        <v>134.3</v>
      </c>
    </row>
    <row r="29" spans="1:23" ht="28.5" customHeight="1" hidden="1">
      <c r="A29" s="11">
        <v>6</v>
      </c>
      <c r="B29" s="471" t="s">
        <v>53</v>
      </c>
      <c r="C29" s="472"/>
      <c r="D29" s="473"/>
      <c r="E29" s="284"/>
      <c r="F29" s="5"/>
      <c r="G29" s="41">
        <f>G30+G31</f>
        <v>224.79999999999998</v>
      </c>
      <c r="H29" s="6">
        <f>H30+H31</f>
        <v>602018.896</v>
      </c>
      <c r="I29" s="6"/>
      <c r="J29" s="6">
        <f>J30+J31</f>
        <v>73.6</v>
      </c>
      <c r="K29" s="6">
        <f>K30+K31</f>
        <v>197102.272</v>
      </c>
      <c r="L29" s="6"/>
      <c r="M29" s="6">
        <f>M30+M31</f>
        <v>23.2</v>
      </c>
      <c r="N29" s="6">
        <f>N30+N31</f>
        <v>69355.704</v>
      </c>
      <c r="O29" s="6"/>
      <c r="P29" s="6">
        <f>P30+P31</f>
        <v>186.39999999999998</v>
      </c>
      <c r="Q29" s="6">
        <f>Q30+Q31</f>
        <v>557237.2079999999</v>
      </c>
      <c r="R29" s="6">
        <f>R30+R31</f>
        <v>508</v>
      </c>
      <c r="S29" s="6">
        <f>S30+S31</f>
        <v>1425714.08</v>
      </c>
      <c r="U29" s="8"/>
      <c r="V29" s="8"/>
      <c r="W29" s="9"/>
    </row>
    <row r="30" spans="1:23" ht="28.5" customHeight="1" hidden="1">
      <c r="A30" s="5"/>
      <c r="B30" s="411" t="s">
        <v>54</v>
      </c>
      <c r="C30" s="412"/>
      <c r="D30" s="413"/>
      <c r="E30" s="275"/>
      <c r="F30" s="5"/>
      <c r="G30" s="42">
        <v>87.6</v>
      </c>
      <c r="H30" s="12">
        <f>G30*G36</f>
        <v>234594.552</v>
      </c>
      <c r="I30" s="12"/>
      <c r="J30" s="12">
        <v>30.2</v>
      </c>
      <c r="K30" s="12">
        <f>J30*G36</f>
        <v>80876.204</v>
      </c>
      <c r="L30" s="12"/>
      <c r="M30" s="12">
        <v>10.1</v>
      </c>
      <c r="N30" s="12">
        <f>M30*H36</f>
        <v>30193.646999999997</v>
      </c>
      <c r="O30" s="12"/>
      <c r="P30" s="12">
        <v>73.6</v>
      </c>
      <c r="Q30" s="12">
        <f>P30*H36</f>
        <v>220024.99199999997</v>
      </c>
      <c r="R30" s="12">
        <f aca="true" t="shared" si="5" ref="R30:S32">G30+J30+M30+P30</f>
        <v>201.5</v>
      </c>
      <c r="S30" s="12">
        <f t="shared" si="5"/>
        <v>565689.395</v>
      </c>
      <c r="U30" s="8"/>
      <c r="V30" s="8"/>
      <c r="W30" s="9"/>
    </row>
    <row r="31" spans="1:23" ht="27" customHeight="1" hidden="1">
      <c r="A31" s="5"/>
      <c r="B31" s="411" t="s">
        <v>55</v>
      </c>
      <c r="C31" s="412"/>
      <c r="D31" s="413"/>
      <c r="E31" s="275"/>
      <c r="F31" s="5"/>
      <c r="G31" s="42">
        <v>137.2</v>
      </c>
      <c r="H31" s="12">
        <f>G31*G36</f>
        <v>367424.344</v>
      </c>
      <c r="I31" s="12"/>
      <c r="J31" s="12">
        <v>43.4</v>
      </c>
      <c r="K31" s="12">
        <f>J31*G36</f>
        <v>116226.068</v>
      </c>
      <c r="L31" s="12"/>
      <c r="M31" s="12">
        <v>13.1</v>
      </c>
      <c r="N31" s="12">
        <f>M31*H36</f>
        <v>39162.05699999999</v>
      </c>
      <c r="O31" s="12"/>
      <c r="P31" s="12">
        <v>112.8</v>
      </c>
      <c r="Q31" s="12">
        <f>P31*H36</f>
        <v>337212.21599999996</v>
      </c>
      <c r="R31" s="12">
        <f t="shared" si="5"/>
        <v>306.5</v>
      </c>
      <c r="S31" s="12">
        <f t="shared" si="5"/>
        <v>860024.6849999999</v>
      </c>
      <c r="U31" s="8"/>
      <c r="V31" s="8"/>
      <c r="W31" s="9"/>
    </row>
    <row r="32" spans="1:23" ht="27" customHeight="1" hidden="1">
      <c r="A32" s="11">
        <v>7</v>
      </c>
      <c r="B32" s="471" t="s">
        <v>56</v>
      </c>
      <c r="C32" s="472"/>
      <c r="D32" s="473"/>
      <c r="E32" s="284"/>
      <c r="F32" s="5"/>
      <c r="G32" s="41">
        <v>127</v>
      </c>
      <c r="H32" s="6">
        <f>G32*G36</f>
        <v>340108.54</v>
      </c>
      <c r="I32" s="6"/>
      <c r="J32" s="6">
        <v>43.6</v>
      </c>
      <c r="K32" s="6">
        <f>J32*G36</f>
        <v>116761.672</v>
      </c>
      <c r="L32" s="6"/>
      <c r="M32" s="6">
        <v>14.4</v>
      </c>
      <c r="N32" s="6">
        <f>M32*H36</f>
        <v>43048.367999999995</v>
      </c>
      <c r="O32" s="6"/>
      <c r="P32" s="6">
        <v>106.3</v>
      </c>
      <c r="Q32" s="6">
        <f>P32*H36</f>
        <v>317780.66099999996</v>
      </c>
      <c r="R32" s="6">
        <f t="shared" si="5"/>
        <v>291.3</v>
      </c>
      <c r="S32" s="6">
        <f t="shared" si="5"/>
        <v>817699.2409999999</v>
      </c>
      <c r="U32" s="8"/>
      <c r="V32" s="8"/>
      <c r="W32" s="9"/>
    </row>
    <row r="33" spans="1:23" ht="26.25" customHeight="1" hidden="1">
      <c r="A33" s="5"/>
      <c r="B33" s="474" t="s">
        <v>19</v>
      </c>
      <c r="C33" s="475"/>
      <c r="D33" s="476"/>
      <c r="E33" s="287"/>
      <c r="F33" s="11" t="e">
        <f>F9+#REF!+#REF!+F11+F12+F13+F14+F15+F16+F26+F27+F28+#REF!</f>
        <v>#REF!</v>
      </c>
      <c r="G33" s="6">
        <f>G9+G10+G17+G18+G22+G29+G32</f>
        <v>4414.6</v>
      </c>
      <c r="H33" s="6">
        <f>H9+H10+H17+H18+H22+H29+H32</f>
        <v>11822387.091999998</v>
      </c>
      <c r="I33" s="6">
        <f aca="true" t="shared" si="6" ref="I33:O33">I9+I11+I12+I13+I14+I15+I16+I26+I27+I28</f>
        <v>1516</v>
      </c>
      <c r="J33" s="6">
        <f>J9+J10+J17+J18+J22+J29+J32</f>
        <v>1367.3999999999999</v>
      </c>
      <c r="K33" s="6">
        <f>K9+K10+K17+K18+K22+K29+K32</f>
        <v>3661924.548</v>
      </c>
      <c r="L33" s="6">
        <f t="shared" si="6"/>
        <v>456.6</v>
      </c>
      <c r="M33" s="6">
        <f>M9+M10+M17+M18+M22+M29+M32</f>
        <v>389.7999999999999</v>
      </c>
      <c r="N33" s="6">
        <f>N9+N10+N17+N18+N22+N29+N32</f>
        <v>1165295.406</v>
      </c>
      <c r="O33" s="6">
        <f t="shared" si="6"/>
        <v>3053.7</v>
      </c>
      <c r="P33" s="6">
        <f>P9+P10+P17+P18+P22+P29+P32</f>
        <v>3222.3</v>
      </c>
      <c r="Q33" s="6">
        <f>Q9+Q10+Q17+Q22+Q29+Q32+Q18</f>
        <v>9632969.181</v>
      </c>
      <c r="R33" s="6">
        <f>R9+R10+R17+R18+R22+R29+R32</f>
        <v>9394.099999999999</v>
      </c>
      <c r="S33" s="6">
        <f>S9+S10+S17+S18+S22+S29+S32</f>
        <v>26282576.227</v>
      </c>
      <c r="T33" s="48"/>
      <c r="U33" s="13"/>
      <c r="V33" s="9"/>
      <c r="W33" s="9"/>
    </row>
    <row r="34" spans="1:23" ht="25.5" customHeight="1" hidden="1">
      <c r="A34" s="43"/>
      <c r="B34" s="477" t="s">
        <v>8</v>
      </c>
      <c r="C34" s="478"/>
      <c r="D34" s="479"/>
      <c r="E34" s="288"/>
      <c r="F34" s="437" t="s">
        <v>64</v>
      </c>
      <c r="G34" s="438"/>
      <c r="H34" s="438"/>
      <c r="I34" s="438"/>
      <c r="J34" s="438"/>
      <c r="K34" s="438"/>
      <c r="L34" s="438"/>
      <c r="M34" s="438"/>
      <c r="N34" s="438"/>
      <c r="O34" s="438"/>
      <c r="P34" s="438"/>
      <c r="Q34" s="438"/>
      <c r="R34" s="438"/>
      <c r="S34" s="439"/>
      <c r="U34" s="9"/>
      <c r="V34" s="9"/>
      <c r="W34" s="9"/>
    </row>
    <row r="35" spans="1:23" ht="15.75" customHeight="1" hidden="1">
      <c r="A35" s="14"/>
      <c r="B35" s="15"/>
      <c r="C35" s="15"/>
      <c r="D35" s="15"/>
      <c r="E35" s="15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U35" s="9"/>
      <c r="V35" s="9"/>
      <c r="W35" s="9"/>
    </row>
    <row r="36" spans="1:23" ht="28.5" customHeight="1" hidden="1">
      <c r="A36" s="17"/>
      <c r="B36" s="18"/>
      <c r="C36" s="18"/>
      <c r="D36" s="19"/>
      <c r="E36" s="19"/>
      <c r="F36" s="20" t="s">
        <v>11</v>
      </c>
      <c r="G36" s="1">
        <v>2678.02</v>
      </c>
      <c r="H36" s="2">
        <v>2989.47</v>
      </c>
      <c r="I36" s="20" t="s">
        <v>16</v>
      </c>
      <c r="J36" s="20"/>
      <c r="K36" s="20"/>
      <c r="L36" s="20"/>
      <c r="M36" s="20"/>
      <c r="N36" s="18"/>
      <c r="O36" s="21"/>
      <c r="P36" s="21"/>
      <c r="Q36" s="21"/>
      <c r="R36" s="21"/>
      <c r="S36" s="21"/>
      <c r="U36" s="9"/>
      <c r="V36" s="9"/>
      <c r="W36" s="9"/>
    </row>
    <row r="37" spans="1:23" ht="20.25" customHeight="1" hidden="1">
      <c r="A37" s="458" t="s">
        <v>67</v>
      </c>
      <c r="B37" s="458"/>
      <c r="C37" s="458"/>
      <c r="D37" s="458"/>
      <c r="E37" s="458"/>
      <c r="F37" s="458"/>
      <c r="G37" s="458"/>
      <c r="H37" s="458"/>
      <c r="I37" s="458"/>
      <c r="J37" s="458"/>
      <c r="K37" s="458"/>
      <c r="L37" s="458"/>
      <c r="M37" s="458"/>
      <c r="N37" s="458"/>
      <c r="O37" s="458"/>
      <c r="P37" s="458"/>
      <c r="Q37" s="458"/>
      <c r="R37" s="458"/>
      <c r="S37" s="458"/>
      <c r="U37" s="9"/>
      <c r="V37" s="9"/>
      <c r="W37" s="9"/>
    </row>
    <row r="38" spans="1:23" ht="19.5" customHeight="1" hidden="1">
      <c r="A38" s="450" t="s">
        <v>15</v>
      </c>
      <c r="B38" s="451" t="s">
        <v>0</v>
      </c>
      <c r="C38" s="452"/>
      <c r="D38" s="453"/>
      <c r="E38" s="279"/>
      <c r="F38" s="372" t="s">
        <v>1</v>
      </c>
      <c r="G38" s="372"/>
      <c r="H38" s="372"/>
      <c r="I38" s="372" t="s">
        <v>3</v>
      </c>
      <c r="J38" s="372"/>
      <c r="K38" s="372"/>
      <c r="L38" s="372" t="s">
        <v>4</v>
      </c>
      <c r="M38" s="372"/>
      <c r="N38" s="372"/>
      <c r="O38" s="372" t="s">
        <v>6</v>
      </c>
      <c r="P38" s="372"/>
      <c r="Q38" s="372"/>
      <c r="R38" s="372" t="s">
        <v>7</v>
      </c>
      <c r="S38" s="372"/>
      <c r="U38" s="9"/>
      <c r="V38" s="9"/>
      <c r="W38" s="9"/>
    </row>
    <row r="39" spans="1:23" ht="30" customHeight="1" hidden="1">
      <c r="A39" s="450"/>
      <c r="B39" s="454"/>
      <c r="C39" s="455"/>
      <c r="D39" s="456"/>
      <c r="E39" s="280"/>
      <c r="F39" s="274"/>
      <c r="G39" s="274" t="s">
        <v>9</v>
      </c>
      <c r="H39" s="274" t="s">
        <v>5</v>
      </c>
      <c r="I39" s="274" t="s">
        <v>9</v>
      </c>
      <c r="J39" s="274" t="s">
        <v>9</v>
      </c>
      <c r="K39" s="274" t="s">
        <v>5</v>
      </c>
      <c r="L39" s="274" t="s">
        <v>9</v>
      </c>
      <c r="M39" s="274" t="s">
        <v>9</v>
      </c>
      <c r="N39" s="274" t="s">
        <v>5</v>
      </c>
      <c r="O39" s="274" t="s">
        <v>9</v>
      </c>
      <c r="P39" s="274" t="s">
        <v>9</v>
      </c>
      <c r="Q39" s="274" t="s">
        <v>5</v>
      </c>
      <c r="R39" s="274" t="s">
        <v>9</v>
      </c>
      <c r="S39" s="274" t="s">
        <v>5</v>
      </c>
      <c r="U39" s="9"/>
      <c r="V39" s="9"/>
      <c r="W39" s="9"/>
    </row>
    <row r="40" spans="1:23" ht="30" customHeight="1" hidden="1">
      <c r="A40" s="22">
        <v>1</v>
      </c>
      <c r="B40" s="480" t="s">
        <v>33</v>
      </c>
      <c r="C40" s="481"/>
      <c r="D40" s="482"/>
      <c r="E40" s="289"/>
      <c r="F40" s="22">
        <v>1800</v>
      </c>
      <c r="G40" s="23">
        <v>1750</v>
      </c>
      <c r="H40" s="23">
        <f>G40*G65</f>
        <v>8792.7</v>
      </c>
      <c r="I40" s="23">
        <v>1200</v>
      </c>
      <c r="J40" s="23">
        <v>1750</v>
      </c>
      <c r="K40" s="23">
        <f>J40*G65</f>
        <v>8792.7</v>
      </c>
      <c r="L40" s="23">
        <v>1500</v>
      </c>
      <c r="M40" s="23">
        <v>1750</v>
      </c>
      <c r="N40" s="23">
        <f>M40*H65</f>
        <v>9759.75</v>
      </c>
      <c r="O40" s="23">
        <v>1500</v>
      </c>
      <c r="P40" s="23">
        <v>1751.1</v>
      </c>
      <c r="Q40" s="23">
        <f>P40*H65</f>
        <v>9765.884699999999</v>
      </c>
      <c r="R40" s="23">
        <f>G40+J40+M40+P40</f>
        <v>7001.1</v>
      </c>
      <c r="S40" s="23">
        <f>H40+K40+N40+Q40</f>
        <v>37111.034700000004</v>
      </c>
      <c r="T40" s="47" t="s">
        <v>21</v>
      </c>
      <c r="U40" s="9">
        <f>5.629*P40</f>
        <v>9856.941899999998</v>
      </c>
      <c r="V40" s="8">
        <f>H40+K40+N40+Q40</f>
        <v>37111.034700000004</v>
      </c>
      <c r="W40" s="9">
        <f>G40+J40+M40+P40</f>
        <v>7001.1</v>
      </c>
    </row>
    <row r="41" spans="1:23" ht="30" customHeight="1" hidden="1">
      <c r="A41" s="11">
        <v>2</v>
      </c>
      <c r="B41" s="471" t="s">
        <v>41</v>
      </c>
      <c r="C41" s="472"/>
      <c r="D41" s="473"/>
      <c r="E41" s="284"/>
      <c r="F41" s="22"/>
      <c r="G41" s="23">
        <f>G42+G43+G44+G45+G46+G47</f>
        <v>181078</v>
      </c>
      <c r="H41" s="23">
        <f>H42+H43+H44+H45+H46+H47</f>
        <v>909808.3032000001</v>
      </c>
      <c r="I41" s="23"/>
      <c r="J41" s="23">
        <f>J42+J43+J44+J45+J46+J47</f>
        <v>182881</v>
      </c>
      <c r="K41" s="23">
        <f>K42+K43+K44+K45+K46+K47</f>
        <v>918867.2964000001</v>
      </c>
      <c r="L41" s="23"/>
      <c r="M41" s="23">
        <f>M42+M43+M44+M45+M46+M47</f>
        <v>167091</v>
      </c>
      <c r="N41" s="23">
        <f>N42+N43+N44+N45+N46+N47</f>
        <v>931866.507</v>
      </c>
      <c r="O41" s="23"/>
      <c r="P41" s="23">
        <f>P42+P43+P44+P45+P46+P47</f>
        <v>250747</v>
      </c>
      <c r="Q41" s="23">
        <f>Q42+Q43+Q44+Q45+Q46+Q47</f>
        <v>1398416.019</v>
      </c>
      <c r="R41" s="23">
        <f>R42+R43+R44+R45+R46+R47</f>
        <v>781797</v>
      </c>
      <c r="S41" s="23">
        <f>S42+S43+S44+S45+S46+S47</f>
        <v>4158958.1255999994</v>
      </c>
      <c r="U41" s="9"/>
      <c r="V41" s="8"/>
      <c r="W41" s="9"/>
    </row>
    <row r="42" spans="1:23" ht="33" customHeight="1" hidden="1">
      <c r="A42" s="11"/>
      <c r="B42" s="411" t="s">
        <v>34</v>
      </c>
      <c r="C42" s="412"/>
      <c r="D42" s="413"/>
      <c r="E42" s="275"/>
      <c r="F42" s="11">
        <v>53000</v>
      </c>
      <c r="G42" s="12">
        <v>40000</v>
      </c>
      <c r="H42" s="12">
        <f>G42*G65</f>
        <v>200976</v>
      </c>
      <c r="I42" s="12">
        <v>36000</v>
      </c>
      <c r="J42" s="12">
        <v>43500</v>
      </c>
      <c r="K42" s="12">
        <f>J42*G65</f>
        <v>218561.4</v>
      </c>
      <c r="L42" s="12">
        <v>24000</v>
      </c>
      <c r="M42" s="12">
        <v>25200</v>
      </c>
      <c r="N42" s="12">
        <f>M42*H65</f>
        <v>140540.4</v>
      </c>
      <c r="O42" s="12">
        <v>50000</v>
      </c>
      <c r="P42" s="12">
        <v>64000</v>
      </c>
      <c r="Q42" s="12">
        <f>P42*H65</f>
        <v>356928</v>
      </c>
      <c r="R42" s="12">
        <f aca="true" t="shared" si="7" ref="R42:S48">G42+J42+M42+P42</f>
        <v>172700</v>
      </c>
      <c r="S42" s="12">
        <f t="shared" si="7"/>
        <v>917005.8</v>
      </c>
      <c r="T42" s="47" t="s">
        <v>21</v>
      </c>
      <c r="U42" s="9">
        <f aca="true" t="shared" si="8" ref="U42:U52">5.629*P42</f>
        <v>360256</v>
      </c>
      <c r="V42" s="8">
        <f aca="true" t="shared" si="9" ref="V42:V51">H42+K42+N42+Q42</f>
        <v>917005.8</v>
      </c>
      <c r="W42" s="9">
        <f>G42+J42+M42+P42</f>
        <v>172700</v>
      </c>
    </row>
    <row r="43" spans="1:23" ht="33.75" customHeight="1" hidden="1">
      <c r="A43" s="22"/>
      <c r="B43" s="327" t="s">
        <v>57</v>
      </c>
      <c r="C43" s="328"/>
      <c r="D43" s="329"/>
      <c r="E43" s="270"/>
      <c r="F43" s="22">
        <v>27000</v>
      </c>
      <c r="G43" s="24">
        <v>23250</v>
      </c>
      <c r="H43" s="24">
        <f>G43*G65</f>
        <v>116817.3</v>
      </c>
      <c r="I43" s="24">
        <v>17000</v>
      </c>
      <c r="J43" s="24">
        <v>17820</v>
      </c>
      <c r="K43" s="24">
        <f>J43*G65</f>
        <v>89534.808</v>
      </c>
      <c r="L43" s="24">
        <v>19000</v>
      </c>
      <c r="M43" s="24">
        <v>18549</v>
      </c>
      <c r="N43" s="24">
        <f>M43*H65</f>
        <v>103447.773</v>
      </c>
      <c r="O43" s="24">
        <v>41000</v>
      </c>
      <c r="P43" s="24">
        <v>35010</v>
      </c>
      <c r="Q43" s="24">
        <f>P43*H65</f>
        <v>195250.77</v>
      </c>
      <c r="R43" s="24">
        <f t="shared" si="7"/>
        <v>94629</v>
      </c>
      <c r="S43" s="24">
        <f t="shared" si="7"/>
        <v>505050.65099999995</v>
      </c>
      <c r="T43" s="47" t="s">
        <v>21</v>
      </c>
      <c r="U43" s="9">
        <f t="shared" si="8"/>
        <v>197071.28999999998</v>
      </c>
      <c r="V43" s="8">
        <f t="shared" si="9"/>
        <v>505050.65099999995</v>
      </c>
      <c r="W43" s="9">
        <f aca="true" t="shared" si="10" ref="W43:W52">G43+J43+M43+P43</f>
        <v>94629</v>
      </c>
    </row>
    <row r="44" spans="1:23" ht="35.25" customHeight="1" hidden="1">
      <c r="A44" s="11"/>
      <c r="B44" s="411" t="s">
        <v>36</v>
      </c>
      <c r="C44" s="412"/>
      <c r="D44" s="413"/>
      <c r="E44" s="275"/>
      <c r="F44" s="11">
        <v>70000</v>
      </c>
      <c r="G44" s="12">
        <v>29500</v>
      </c>
      <c r="H44" s="12">
        <f>G44*G65</f>
        <v>148219.8</v>
      </c>
      <c r="I44" s="12">
        <v>55000</v>
      </c>
      <c r="J44" s="12">
        <v>46750</v>
      </c>
      <c r="K44" s="12">
        <f>J44*G65</f>
        <v>234890.7</v>
      </c>
      <c r="L44" s="12">
        <v>45000</v>
      </c>
      <c r="M44" s="12">
        <v>38250</v>
      </c>
      <c r="N44" s="12">
        <f>M44*H65</f>
        <v>213320.25</v>
      </c>
      <c r="O44" s="12">
        <v>70000</v>
      </c>
      <c r="P44" s="12">
        <v>39500</v>
      </c>
      <c r="Q44" s="12">
        <f>P44*H65</f>
        <v>220291.5</v>
      </c>
      <c r="R44" s="12">
        <f t="shared" si="7"/>
        <v>154000</v>
      </c>
      <c r="S44" s="12">
        <f t="shared" si="7"/>
        <v>816722.25</v>
      </c>
      <c r="T44" s="47" t="s">
        <v>21</v>
      </c>
      <c r="U44" s="9">
        <f t="shared" si="8"/>
        <v>222345.49999999997</v>
      </c>
      <c r="V44" s="8">
        <f t="shared" si="9"/>
        <v>816722.25</v>
      </c>
      <c r="W44" s="9">
        <f t="shared" si="10"/>
        <v>154000</v>
      </c>
    </row>
    <row r="45" spans="1:23" ht="30.75" customHeight="1" hidden="1">
      <c r="A45" s="5"/>
      <c r="B45" s="483" t="s">
        <v>37</v>
      </c>
      <c r="C45" s="483"/>
      <c r="D45" s="483"/>
      <c r="E45" s="290"/>
      <c r="F45" s="5">
        <v>17000</v>
      </c>
      <c r="G45" s="12">
        <v>49478</v>
      </c>
      <c r="H45" s="12">
        <f>G45*G65</f>
        <v>248597.2632</v>
      </c>
      <c r="I45" s="12">
        <v>14000</v>
      </c>
      <c r="J45" s="12">
        <v>40561</v>
      </c>
      <c r="K45" s="12">
        <f>J45*G65</f>
        <v>203794.68839999998</v>
      </c>
      <c r="L45" s="12">
        <v>13000</v>
      </c>
      <c r="M45" s="12">
        <v>34292</v>
      </c>
      <c r="N45" s="12">
        <f>M45*H65</f>
        <v>191246.484</v>
      </c>
      <c r="O45" s="12">
        <v>24000</v>
      </c>
      <c r="P45" s="12">
        <v>62737</v>
      </c>
      <c r="Q45" s="12">
        <f>P45*H65</f>
        <v>349884.249</v>
      </c>
      <c r="R45" s="12">
        <f t="shared" si="7"/>
        <v>187068</v>
      </c>
      <c r="S45" s="12">
        <f t="shared" si="7"/>
        <v>993522.6846</v>
      </c>
      <c r="T45" s="47" t="s">
        <v>21</v>
      </c>
      <c r="U45" s="9">
        <f t="shared" si="8"/>
        <v>353146.573</v>
      </c>
      <c r="V45" s="8">
        <f t="shared" si="9"/>
        <v>993522.6846</v>
      </c>
      <c r="W45" s="9">
        <f t="shared" si="10"/>
        <v>187068</v>
      </c>
    </row>
    <row r="46" spans="1:23" ht="29.25" customHeight="1" hidden="1">
      <c r="A46" s="5"/>
      <c r="B46" s="483" t="s">
        <v>38</v>
      </c>
      <c r="C46" s="483"/>
      <c r="D46" s="483"/>
      <c r="E46" s="290"/>
      <c r="F46" s="5">
        <v>31000</v>
      </c>
      <c r="G46" s="12">
        <v>29350</v>
      </c>
      <c r="H46" s="12">
        <f>G46*G65</f>
        <v>147466.13999999998</v>
      </c>
      <c r="I46" s="12">
        <v>27000</v>
      </c>
      <c r="J46" s="12">
        <v>25950</v>
      </c>
      <c r="K46" s="12">
        <f>J46*G65</f>
        <v>130383.18</v>
      </c>
      <c r="L46" s="12">
        <v>58000</v>
      </c>
      <c r="M46" s="12">
        <v>43300</v>
      </c>
      <c r="N46" s="12">
        <f>M46*H65</f>
        <v>241484.1</v>
      </c>
      <c r="O46" s="12">
        <v>44000</v>
      </c>
      <c r="P46" s="12">
        <v>37400</v>
      </c>
      <c r="Q46" s="12">
        <f>P46*H65</f>
        <v>208579.8</v>
      </c>
      <c r="R46" s="12">
        <f t="shared" si="7"/>
        <v>136000</v>
      </c>
      <c r="S46" s="12">
        <f t="shared" si="7"/>
        <v>727913.22</v>
      </c>
      <c r="T46" s="47" t="s">
        <v>21</v>
      </c>
      <c r="U46" s="9">
        <f t="shared" si="8"/>
        <v>210524.59999999998</v>
      </c>
      <c r="V46" s="8">
        <f t="shared" si="9"/>
        <v>727913.22</v>
      </c>
      <c r="W46" s="9">
        <f t="shared" si="10"/>
        <v>136000</v>
      </c>
    </row>
    <row r="47" spans="1:23" ht="46.5" customHeight="1" hidden="1">
      <c r="A47" s="5"/>
      <c r="B47" s="483" t="s">
        <v>39</v>
      </c>
      <c r="C47" s="483"/>
      <c r="D47" s="483"/>
      <c r="E47" s="290"/>
      <c r="F47" s="5">
        <v>8000</v>
      </c>
      <c r="G47" s="12">
        <v>9500</v>
      </c>
      <c r="H47" s="12">
        <f>G47*G65</f>
        <v>47731.8</v>
      </c>
      <c r="I47" s="12">
        <v>12000</v>
      </c>
      <c r="J47" s="12">
        <v>8300</v>
      </c>
      <c r="K47" s="12">
        <f>J47*G65</f>
        <v>41702.52</v>
      </c>
      <c r="L47" s="12">
        <v>9000</v>
      </c>
      <c r="M47" s="12">
        <v>7500</v>
      </c>
      <c r="N47" s="12">
        <f>M47*H65</f>
        <v>41827.5</v>
      </c>
      <c r="O47" s="12">
        <v>15000</v>
      </c>
      <c r="P47" s="12">
        <v>12100</v>
      </c>
      <c r="Q47" s="12">
        <f>P47*H65</f>
        <v>67481.7</v>
      </c>
      <c r="R47" s="12">
        <f t="shared" si="7"/>
        <v>37400</v>
      </c>
      <c r="S47" s="12">
        <f t="shared" si="7"/>
        <v>198743.52000000002</v>
      </c>
      <c r="T47" s="47" t="s">
        <v>21</v>
      </c>
      <c r="U47" s="9">
        <f t="shared" si="8"/>
        <v>68110.9</v>
      </c>
      <c r="V47" s="8">
        <f t="shared" si="9"/>
        <v>198743.52000000002</v>
      </c>
      <c r="W47" s="9">
        <f t="shared" si="10"/>
        <v>37400</v>
      </c>
    </row>
    <row r="48" spans="1:23" ht="27" customHeight="1" hidden="1">
      <c r="A48" s="11">
        <v>3</v>
      </c>
      <c r="B48" s="471" t="s">
        <v>42</v>
      </c>
      <c r="C48" s="472"/>
      <c r="D48" s="473"/>
      <c r="E48" s="284"/>
      <c r="F48" s="11">
        <v>9000</v>
      </c>
      <c r="G48" s="6">
        <v>35398</v>
      </c>
      <c r="H48" s="6">
        <f>G48*G65</f>
        <v>177853.7112</v>
      </c>
      <c r="I48" s="6"/>
      <c r="J48" s="6">
        <v>25770</v>
      </c>
      <c r="K48" s="6">
        <f>J48*G65</f>
        <v>129478.788</v>
      </c>
      <c r="L48" s="6"/>
      <c r="M48" s="6">
        <v>28284</v>
      </c>
      <c r="N48" s="6">
        <f>M48*H65</f>
        <v>157739.868</v>
      </c>
      <c r="O48" s="6"/>
      <c r="P48" s="6">
        <v>35088</v>
      </c>
      <c r="Q48" s="6">
        <f>P48*H65</f>
        <v>195685.776</v>
      </c>
      <c r="R48" s="6">
        <f t="shared" si="7"/>
        <v>124540</v>
      </c>
      <c r="S48" s="6">
        <f t="shared" si="7"/>
        <v>660758.1432</v>
      </c>
      <c r="T48" s="47" t="s">
        <v>21</v>
      </c>
      <c r="U48" s="9">
        <f t="shared" si="8"/>
        <v>197510.35199999998</v>
      </c>
      <c r="V48" s="8">
        <f t="shared" si="9"/>
        <v>660758.1432</v>
      </c>
      <c r="W48" s="9">
        <f t="shared" si="10"/>
        <v>124540</v>
      </c>
    </row>
    <row r="49" spans="1:23" ht="28.5" customHeight="1" hidden="1">
      <c r="A49" s="11">
        <v>4</v>
      </c>
      <c r="B49" s="471" t="s">
        <v>43</v>
      </c>
      <c r="C49" s="472"/>
      <c r="D49" s="473"/>
      <c r="E49" s="284"/>
      <c r="F49" s="11">
        <v>20000</v>
      </c>
      <c r="G49" s="6">
        <f>G50+G51+G52</f>
        <v>33699</v>
      </c>
      <c r="H49" s="6">
        <f>H50+H51+H52</f>
        <v>169317.25559999997</v>
      </c>
      <c r="I49" s="6"/>
      <c r="J49" s="6">
        <f>J50+J51+J52</f>
        <v>22466</v>
      </c>
      <c r="K49" s="6">
        <f>K50+K51+K52</f>
        <v>112878.1704</v>
      </c>
      <c r="L49" s="6"/>
      <c r="M49" s="6">
        <f>M50+M51+M52</f>
        <v>22466</v>
      </c>
      <c r="N49" s="6">
        <f>N50+N51+N52</f>
        <v>125292.882</v>
      </c>
      <c r="O49" s="6"/>
      <c r="P49" s="6">
        <f>P50+P51+P52</f>
        <v>33699</v>
      </c>
      <c r="Q49" s="6">
        <f>Q50+Q51+Q52</f>
        <v>187939.323</v>
      </c>
      <c r="R49" s="6">
        <f>R50+R51+R52</f>
        <v>112330</v>
      </c>
      <c r="S49" s="6">
        <f>S50+S51+S52</f>
        <v>595427.6309999999</v>
      </c>
      <c r="T49" s="47" t="s">
        <v>21</v>
      </c>
      <c r="U49" s="9">
        <f t="shared" si="8"/>
        <v>189691.67099999997</v>
      </c>
      <c r="V49" s="8">
        <f t="shared" si="9"/>
        <v>595427.6309999999</v>
      </c>
      <c r="W49" s="9">
        <f t="shared" si="10"/>
        <v>112330</v>
      </c>
    </row>
    <row r="50" spans="1:23" ht="28.5" customHeight="1" hidden="1">
      <c r="A50" s="5"/>
      <c r="B50" s="411" t="s">
        <v>44</v>
      </c>
      <c r="C50" s="412"/>
      <c r="D50" s="413"/>
      <c r="E50" s="275"/>
      <c r="F50" s="5"/>
      <c r="G50" s="12">
        <v>5264</v>
      </c>
      <c r="H50" s="12">
        <f>G50*G65</f>
        <v>26448.4416</v>
      </c>
      <c r="I50" s="12"/>
      <c r="J50" s="12">
        <v>3510</v>
      </c>
      <c r="K50" s="12">
        <f>J50*G65</f>
        <v>17635.644</v>
      </c>
      <c r="L50" s="12"/>
      <c r="M50" s="12">
        <v>3510</v>
      </c>
      <c r="N50" s="12">
        <f>M50*H65</f>
        <v>19575.27</v>
      </c>
      <c r="O50" s="12"/>
      <c r="P50" s="12">
        <v>5264</v>
      </c>
      <c r="Q50" s="12">
        <f>P50*H65</f>
        <v>29357.328</v>
      </c>
      <c r="R50" s="12">
        <f aca="true" t="shared" si="11" ref="R50:S52">G50+J50+M50+P50</f>
        <v>17548</v>
      </c>
      <c r="S50" s="12">
        <f t="shared" si="11"/>
        <v>93016.68359999999</v>
      </c>
      <c r="U50" s="9"/>
      <c r="V50" s="8"/>
      <c r="W50" s="9"/>
    </row>
    <row r="51" spans="1:23" ht="27" customHeight="1" hidden="1">
      <c r="A51" s="5"/>
      <c r="B51" s="411" t="s">
        <v>58</v>
      </c>
      <c r="C51" s="412"/>
      <c r="D51" s="413"/>
      <c r="E51" s="275"/>
      <c r="F51" s="5">
        <v>29400</v>
      </c>
      <c r="G51" s="12">
        <v>23198</v>
      </c>
      <c r="H51" s="12">
        <f>G51*G65</f>
        <v>116556.0312</v>
      </c>
      <c r="I51" s="12"/>
      <c r="J51" s="12">
        <v>15465</v>
      </c>
      <c r="K51" s="12">
        <f>J51*G65</f>
        <v>77702.346</v>
      </c>
      <c r="L51" s="12"/>
      <c r="M51" s="12">
        <v>15465</v>
      </c>
      <c r="N51" s="12">
        <f>M51*H65</f>
        <v>86248.305</v>
      </c>
      <c r="O51" s="12"/>
      <c r="P51" s="12">
        <v>23198</v>
      </c>
      <c r="Q51" s="12">
        <f>P51*H65</f>
        <v>129375.246</v>
      </c>
      <c r="R51" s="12">
        <f t="shared" si="11"/>
        <v>77326</v>
      </c>
      <c r="S51" s="12">
        <f t="shared" si="11"/>
        <v>409881.92819999997</v>
      </c>
      <c r="T51" s="47" t="s">
        <v>21</v>
      </c>
      <c r="U51" s="9">
        <f t="shared" si="8"/>
        <v>130581.54199999999</v>
      </c>
      <c r="V51" s="8">
        <f t="shared" si="9"/>
        <v>409881.92819999997</v>
      </c>
      <c r="W51" s="9">
        <f t="shared" si="10"/>
        <v>77326</v>
      </c>
    </row>
    <row r="52" spans="1:23" ht="27" customHeight="1" hidden="1">
      <c r="A52" s="5"/>
      <c r="B52" s="411" t="s">
        <v>59</v>
      </c>
      <c r="C52" s="412"/>
      <c r="D52" s="413"/>
      <c r="E52" s="275"/>
      <c r="F52" s="5"/>
      <c r="G52" s="12">
        <v>5237</v>
      </c>
      <c r="H52" s="12">
        <f>G52*G65</f>
        <v>26312.7828</v>
      </c>
      <c r="I52" s="12"/>
      <c r="J52" s="12">
        <v>3491</v>
      </c>
      <c r="K52" s="12">
        <f>J52*G65</f>
        <v>17540.1804</v>
      </c>
      <c r="L52" s="12"/>
      <c r="M52" s="12">
        <v>3491</v>
      </c>
      <c r="N52" s="12">
        <f>M52*H65</f>
        <v>19469.307</v>
      </c>
      <c r="O52" s="12"/>
      <c r="P52" s="12">
        <v>5237</v>
      </c>
      <c r="Q52" s="12">
        <f>P52*H65</f>
        <v>29206.749</v>
      </c>
      <c r="R52" s="12">
        <f t="shared" si="11"/>
        <v>17456</v>
      </c>
      <c r="S52" s="12">
        <f t="shared" si="11"/>
        <v>92529.0192</v>
      </c>
      <c r="U52" s="9">
        <f t="shared" si="8"/>
        <v>29479.072999999997</v>
      </c>
      <c r="V52" s="8"/>
      <c r="W52" s="9">
        <f t="shared" si="10"/>
        <v>17456</v>
      </c>
    </row>
    <row r="53" spans="1:23" ht="27" customHeight="1" hidden="1">
      <c r="A53" s="11">
        <v>5</v>
      </c>
      <c r="B53" s="471" t="s">
        <v>47</v>
      </c>
      <c r="C53" s="472"/>
      <c r="D53" s="473"/>
      <c r="E53" s="284"/>
      <c r="F53" s="5"/>
      <c r="G53" s="6">
        <f>G54+G55+G56+G57+G58+G59</f>
        <v>22584</v>
      </c>
      <c r="H53" s="6">
        <f>H54+H55+H56+H57+H58+H59</f>
        <v>113471.0496</v>
      </c>
      <c r="I53" s="6"/>
      <c r="J53" s="6">
        <f>J54+J55+J56+J57+J58+J59</f>
        <v>19435</v>
      </c>
      <c r="K53" s="6">
        <f>K54+K55+K56+K57+K58+K59</f>
        <v>97649.21399999998</v>
      </c>
      <c r="L53" s="6"/>
      <c r="M53" s="6">
        <f>M54+M55+M56+M57+M58+M59</f>
        <v>24051</v>
      </c>
      <c r="N53" s="6">
        <f>N54+N55+N56+N57+N58+N59</f>
        <v>134132.427</v>
      </c>
      <c r="O53" s="6"/>
      <c r="P53" s="6">
        <f>P54+P55+P56+P57+P58+P59</f>
        <v>23137</v>
      </c>
      <c r="Q53" s="6">
        <f>Q54+Q55+Q56+Q57+Q58+Q59</f>
        <v>129035.049</v>
      </c>
      <c r="R53" s="6">
        <f>R54+R55+R56+R57+R58+R59</f>
        <v>89207</v>
      </c>
      <c r="S53" s="6">
        <f>S54+S55+S56++S57+S58+S59</f>
        <v>474287.7396</v>
      </c>
      <c r="U53" s="9"/>
      <c r="V53" s="8"/>
      <c r="W53" s="9"/>
    </row>
    <row r="54" spans="1:23" ht="27" customHeight="1" hidden="1">
      <c r="A54" s="5"/>
      <c r="B54" s="411" t="s">
        <v>48</v>
      </c>
      <c r="C54" s="412"/>
      <c r="D54" s="413"/>
      <c r="E54" s="275"/>
      <c r="F54" s="5"/>
      <c r="G54" s="12">
        <v>3093</v>
      </c>
      <c r="H54" s="26">
        <f>G54*G65</f>
        <v>15540.4692</v>
      </c>
      <c r="I54" s="12"/>
      <c r="J54" s="12">
        <v>2715</v>
      </c>
      <c r="K54" s="12">
        <f>J54*G65</f>
        <v>13641.246</v>
      </c>
      <c r="L54" s="12"/>
      <c r="M54" s="12">
        <v>2752</v>
      </c>
      <c r="N54" s="12">
        <f>M54*H65</f>
        <v>15347.904</v>
      </c>
      <c r="O54" s="12"/>
      <c r="P54" s="12">
        <v>2588</v>
      </c>
      <c r="Q54" s="12">
        <f>P54*H65</f>
        <v>14433.276</v>
      </c>
      <c r="R54" s="12">
        <f aca="true" t="shared" si="12" ref="R54:S59">G54+J54+M54+P54</f>
        <v>11148</v>
      </c>
      <c r="S54" s="12">
        <f t="shared" si="12"/>
        <v>58962.8952</v>
      </c>
      <c r="U54" s="9"/>
      <c r="V54" s="8"/>
      <c r="W54" s="9"/>
    </row>
    <row r="55" spans="1:23" ht="27" customHeight="1" hidden="1">
      <c r="A55" s="5"/>
      <c r="B55" s="411" t="s">
        <v>49</v>
      </c>
      <c r="C55" s="412"/>
      <c r="D55" s="413"/>
      <c r="E55" s="275"/>
      <c r="F55" s="5"/>
      <c r="G55" s="12">
        <v>5045</v>
      </c>
      <c r="H55" s="12">
        <f>G55*G65</f>
        <v>25348.097999999998</v>
      </c>
      <c r="I55" s="12"/>
      <c r="J55" s="12">
        <v>3390</v>
      </c>
      <c r="K55" s="12">
        <f>J55*G65</f>
        <v>17032.716</v>
      </c>
      <c r="L55" s="12"/>
      <c r="M55" s="12">
        <v>5675</v>
      </c>
      <c r="N55" s="12">
        <f>M55*H65</f>
        <v>31649.475</v>
      </c>
      <c r="O55" s="12"/>
      <c r="P55" s="12">
        <v>6890</v>
      </c>
      <c r="Q55" s="12">
        <f>P55*H65</f>
        <v>38425.53</v>
      </c>
      <c r="R55" s="12">
        <f t="shared" si="12"/>
        <v>21000</v>
      </c>
      <c r="S55" s="12">
        <f t="shared" si="12"/>
        <v>112455.81899999999</v>
      </c>
      <c r="U55" s="9"/>
      <c r="V55" s="8"/>
      <c r="W55" s="9"/>
    </row>
    <row r="56" spans="1:23" ht="27" customHeight="1" hidden="1">
      <c r="A56" s="5"/>
      <c r="B56" s="411" t="s">
        <v>50</v>
      </c>
      <c r="C56" s="412"/>
      <c r="D56" s="413"/>
      <c r="E56" s="275"/>
      <c r="F56" s="5"/>
      <c r="G56" s="12">
        <v>5253</v>
      </c>
      <c r="H56" s="12">
        <f>G56*G65</f>
        <v>26393.1732</v>
      </c>
      <c r="I56" s="12"/>
      <c r="J56" s="12">
        <v>5294</v>
      </c>
      <c r="K56" s="12">
        <f>J56*G65</f>
        <v>26599.1736</v>
      </c>
      <c r="L56" s="12"/>
      <c r="M56" s="12">
        <v>7570</v>
      </c>
      <c r="N56" s="12">
        <f>M56*H65</f>
        <v>42217.89</v>
      </c>
      <c r="O56" s="12"/>
      <c r="P56" s="12">
        <v>4038</v>
      </c>
      <c r="Q56" s="12">
        <f>P56*H65</f>
        <v>22519.926</v>
      </c>
      <c r="R56" s="12">
        <f t="shared" si="12"/>
        <v>22155</v>
      </c>
      <c r="S56" s="12">
        <f t="shared" si="12"/>
        <v>117730.16279999999</v>
      </c>
      <c r="U56" s="9"/>
      <c r="V56" s="8"/>
      <c r="W56" s="9"/>
    </row>
    <row r="57" spans="1:23" ht="27" customHeight="1" hidden="1">
      <c r="A57" s="5"/>
      <c r="B57" s="483" t="s">
        <v>40</v>
      </c>
      <c r="C57" s="483"/>
      <c r="D57" s="483"/>
      <c r="E57" s="290"/>
      <c r="F57" s="5"/>
      <c r="G57" s="12">
        <v>3278</v>
      </c>
      <c r="H57" s="12">
        <f>G57*G65</f>
        <v>16469.9832</v>
      </c>
      <c r="I57" s="12"/>
      <c r="J57" s="12">
        <v>2211</v>
      </c>
      <c r="K57" s="12">
        <f>J57*G65</f>
        <v>11108.9484</v>
      </c>
      <c r="L57" s="12"/>
      <c r="M57" s="12">
        <v>2959</v>
      </c>
      <c r="N57" s="12">
        <f>M57*H65</f>
        <v>16502.343</v>
      </c>
      <c r="O57" s="12"/>
      <c r="P57" s="12">
        <v>3696</v>
      </c>
      <c r="Q57" s="12">
        <f>P57*H65</f>
        <v>20612.592</v>
      </c>
      <c r="R57" s="12">
        <f t="shared" si="12"/>
        <v>12144</v>
      </c>
      <c r="S57" s="12">
        <f t="shared" si="12"/>
        <v>64693.866599999994</v>
      </c>
      <c r="U57" s="9"/>
      <c r="V57" s="8"/>
      <c r="W57" s="9"/>
    </row>
    <row r="58" spans="1:23" ht="27" customHeight="1" hidden="1">
      <c r="A58" s="5"/>
      <c r="B58" s="483" t="s">
        <v>51</v>
      </c>
      <c r="C58" s="483"/>
      <c r="D58" s="483"/>
      <c r="E58" s="290"/>
      <c r="F58" s="5"/>
      <c r="G58" s="12">
        <v>1865</v>
      </c>
      <c r="H58" s="12">
        <f>G58*G65</f>
        <v>9370.506</v>
      </c>
      <c r="I58" s="12"/>
      <c r="J58" s="12">
        <v>1775</v>
      </c>
      <c r="K58" s="12">
        <f>J58*G65</f>
        <v>8918.31</v>
      </c>
      <c r="L58" s="12"/>
      <c r="M58" s="12">
        <v>1145</v>
      </c>
      <c r="N58" s="12">
        <f>M58*H65</f>
        <v>6385.665</v>
      </c>
      <c r="O58" s="12"/>
      <c r="P58" s="12">
        <v>1875</v>
      </c>
      <c r="Q58" s="12">
        <f>P58*H65</f>
        <v>10456.875</v>
      </c>
      <c r="R58" s="12">
        <f t="shared" si="12"/>
        <v>6660</v>
      </c>
      <c r="S58" s="12">
        <f t="shared" si="12"/>
        <v>35131.356</v>
      </c>
      <c r="U58" s="9"/>
      <c r="V58" s="8"/>
      <c r="W58" s="9"/>
    </row>
    <row r="59" spans="1:23" ht="27" customHeight="1" hidden="1">
      <c r="A59" s="5"/>
      <c r="B59" s="483" t="s">
        <v>52</v>
      </c>
      <c r="C59" s="483"/>
      <c r="D59" s="483"/>
      <c r="E59" s="290"/>
      <c r="F59" s="5"/>
      <c r="G59" s="12">
        <v>4050</v>
      </c>
      <c r="H59" s="12">
        <f>G59*G65</f>
        <v>20348.82</v>
      </c>
      <c r="I59" s="12"/>
      <c r="J59" s="12">
        <v>4050</v>
      </c>
      <c r="K59" s="12">
        <f>J59*G65</f>
        <v>20348.82</v>
      </c>
      <c r="L59" s="12"/>
      <c r="M59" s="12">
        <v>3950</v>
      </c>
      <c r="N59" s="12">
        <f>M59*H65</f>
        <v>22029.15</v>
      </c>
      <c r="O59" s="12"/>
      <c r="P59" s="12">
        <v>4050</v>
      </c>
      <c r="Q59" s="12">
        <f>P59*H65</f>
        <v>22586.85</v>
      </c>
      <c r="R59" s="12">
        <f t="shared" si="12"/>
        <v>16100</v>
      </c>
      <c r="S59" s="12">
        <f t="shared" si="12"/>
        <v>85313.64</v>
      </c>
      <c r="U59" s="9"/>
      <c r="V59" s="8"/>
      <c r="W59" s="9"/>
    </row>
    <row r="60" spans="1:23" ht="27" customHeight="1" hidden="1">
      <c r="A60" s="11">
        <v>6</v>
      </c>
      <c r="B60" s="471" t="s">
        <v>53</v>
      </c>
      <c r="C60" s="472"/>
      <c r="D60" s="473"/>
      <c r="E60" s="284"/>
      <c r="F60" s="5"/>
      <c r="G60" s="6">
        <f>G61+G62</f>
        <v>60125.76</v>
      </c>
      <c r="H60" s="6">
        <f>H61+H62</f>
        <v>302095.86854399997</v>
      </c>
      <c r="I60" s="6"/>
      <c r="J60" s="6">
        <f>J61+J62</f>
        <v>33427</v>
      </c>
      <c r="K60" s="6">
        <f>K61+K62</f>
        <v>167950.6188</v>
      </c>
      <c r="L60" s="6"/>
      <c r="M60" s="6">
        <f>M61+M62</f>
        <v>27041.07</v>
      </c>
      <c r="N60" s="6">
        <f>N61+N62</f>
        <v>150808.04739000002</v>
      </c>
      <c r="O60" s="6"/>
      <c r="P60" s="6">
        <f>P61+P62</f>
        <v>74463</v>
      </c>
      <c r="Q60" s="6">
        <f>Q61+Q62</f>
        <v>415280.151</v>
      </c>
      <c r="R60" s="6">
        <f>R61+R62</f>
        <v>195056.83000000002</v>
      </c>
      <c r="S60" s="6">
        <f>S61+S62</f>
        <v>1036134.685734</v>
      </c>
      <c r="U60" s="9"/>
      <c r="V60" s="8"/>
      <c r="W60" s="9"/>
    </row>
    <row r="61" spans="1:23" ht="27" customHeight="1" hidden="1">
      <c r="A61" s="5"/>
      <c r="B61" s="411" t="s">
        <v>54</v>
      </c>
      <c r="C61" s="412"/>
      <c r="D61" s="413"/>
      <c r="E61" s="275"/>
      <c r="F61" s="5"/>
      <c r="G61" s="12">
        <v>7650</v>
      </c>
      <c r="H61" s="12">
        <f>G61*G65</f>
        <v>38436.659999999996</v>
      </c>
      <c r="I61" s="12"/>
      <c r="J61" s="12">
        <v>10200</v>
      </c>
      <c r="K61" s="12">
        <f>J61*G65</f>
        <v>51248.88</v>
      </c>
      <c r="L61" s="12"/>
      <c r="M61" s="12">
        <v>7650</v>
      </c>
      <c r="N61" s="12">
        <f>M61*H65</f>
        <v>42664.05</v>
      </c>
      <c r="O61" s="12"/>
      <c r="P61" s="12">
        <v>13600</v>
      </c>
      <c r="Q61" s="12">
        <f>P61*H65</f>
        <v>75847.2</v>
      </c>
      <c r="R61" s="12">
        <f>G61+J61+M61+P61</f>
        <v>39100</v>
      </c>
      <c r="S61" s="12">
        <f>H61+K61+N61+Q61</f>
        <v>208196.78999999998</v>
      </c>
      <c r="U61" s="9"/>
      <c r="V61" s="8"/>
      <c r="W61" s="9"/>
    </row>
    <row r="62" spans="1:23" ht="27" customHeight="1" hidden="1">
      <c r="A62" s="5"/>
      <c r="B62" s="411" t="s">
        <v>55</v>
      </c>
      <c r="C62" s="412"/>
      <c r="D62" s="413"/>
      <c r="E62" s="275"/>
      <c r="F62" s="5"/>
      <c r="G62" s="12">
        <v>52475.76</v>
      </c>
      <c r="H62" s="12">
        <f>G62*G65</f>
        <v>263659.208544</v>
      </c>
      <c r="I62" s="12"/>
      <c r="J62" s="12">
        <v>23227</v>
      </c>
      <c r="K62" s="12">
        <f>J62*G65</f>
        <v>116701.7388</v>
      </c>
      <c r="L62" s="12"/>
      <c r="M62" s="12">
        <v>19391.07</v>
      </c>
      <c r="N62" s="12">
        <f>M62*H65</f>
        <v>108143.99739</v>
      </c>
      <c r="O62" s="12"/>
      <c r="P62" s="12">
        <v>60863</v>
      </c>
      <c r="Q62" s="12">
        <f>P62*H65</f>
        <v>339432.951</v>
      </c>
      <c r="R62" s="12">
        <f>G62+J62+M62+P62</f>
        <v>155956.83000000002</v>
      </c>
      <c r="S62" s="12">
        <f>H62+K62+N62+Q62</f>
        <v>827937.895734</v>
      </c>
      <c r="U62" s="9"/>
      <c r="V62" s="8"/>
      <c r="W62" s="9"/>
    </row>
    <row r="63" spans="1:23" ht="30" customHeight="1" hidden="1">
      <c r="A63" s="5"/>
      <c r="B63" s="484" t="s">
        <v>19</v>
      </c>
      <c r="C63" s="484"/>
      <c r="D63" s="484"/>
      <c r="E63" s="291"/>
      <c r="F63" s="11">
        <f>SUM(F40:F51)</f>
        <v>266200</v>
      </c>
      <c r="G63" s="6">
        <f>G40+G41+G48+G49+G53+G60</f>
        <v>334634.76</v>
      </c>
      <c r="H63" s="6">
        <f>H40+H41+H48+H49+H53+H60</f>
        <v>1681338.888144</v>
      </c>
      <c r="I63" s="6">
        <f>SUM(I40:I51)</f>
        <v>162200</v>
      </c>
      <c r="J63" s="6">
        <f>J40+J41+J48+J49+J53+J60</f>
        <v>285729</v>
      </c>
      <c r="K63" s="6">
        <f>K40+K41+K48+K49+K53+K60</f>
        <v>1435616.7876</v>
      </c>
      <c r="L63" s="6">
        <f>SUM(L40:L51)</f>
        <v>169500</v>
      </c>
      <c r="M63" s="6">
        <f>M40+M41+M48+M49+M53+M60</f>
        <v>270683.07</v>
      </c>
      <c r="N63" s="6">
        <f>N40+N41+N48+N49+N53+N60</f>
        <v>1509599.4813899999</v>
      </c>
      <c r="O63" s="6">
        <f>SUM(O40:O51)</f>
        <v>245500</v>
      </c>
      <c r="P63" s="6">
        <f>P40+P41+P48+P49+P53+P60</f>
        <v>418885.1</v>
      </c>
      <c r="Q63" s="6">
        <f>Q40+Q41+Q48+Q49+Q53+Q60</f>
        <v>2336122.2027000003</v>
      </c>
      <c r="R63" s="6">
        <f>R40+R41+R48+R49+R53+R60</f>
        <v>1309931.9300000002</v>
      </c>
      <c r="S63" s="6">
        <f>S40+S41+S48+S49+S53+S60</f>
        <v>6962677.359834</v>
      </c>
      <c r="T63" s="48"/>
      <c r="U63" s="27"/>
      <c r="V63" s="9"/>
      <c r="W63" s="9"/>
    </row>
    <row r="64" spans="1:23" ht="50.25" customHeight="1" hidden="1">
      <c r="A64" s="38"/>
      <c r="B64" s="485" t="s">
        <v>8</v>
      </c>
      <c r="C64" s="485"/>
      <c r="D64" s="485"/>
      <c r="E64" s="296"/>
      <c r="F64" s="437" t="s">
        <v>68</v>
      </c>
      <c r="G64" s="438"/>
      <c r="H64" s="438"/>
      <c r="I64" s="438"/>
      <c r="J64" s="438"/>
      <c r="K64" s="438"/>
      <c r="L64" s="438"/>
      <c r="M64" s="438"/>
      <c r="N64" s="438"/>
      <c r="O64" s="438"/>
      <c r="P64" s="438"/>
      <c r="Q64" s="438"/>
      <c r="R64" s="438"/>
      <c r="S64" s="439"/>
      <c r="U64" s="9"/>
      <c r="V64" s="9"/>
      <c r="W64" s="9"/>
    </row>
    <row r="65" spans="1:23" ht="32.25" customHeight="1" hidden="1">
      <c r="A65" s="35"/>
      <c r="B65" s="35"/>
      <c r="C65" s="35"/>
      <c r="D65" s="3" t="s">
        <v>14</v>
      </c>
      <c r="E65" s="3"/>
      <c r="F65" s="3">
        <v>4.38</v>
      </c>
      <c r="G65" s="3">
        <v>5.0244</v>
      </c>
      <c r="H65" s="3">
        <v>5.577</v>
      </c>
      <c r="I65" s="4"/>
      <c r="J65" s="4"/>
      <c r="K65" s="32"/>
      <c r="L65" s="32"/>
      <c r="M65" s="32"/>
      <c r="N65" s="35"/>
      <c r="O65" s="35"/>
      <c r="P65" s="35"/>
      <c r="Q65" s="40"/>
      <c r="R65" s="40"/>
      <c r="S65" s="35"/>
      <c r="U65" s="9"/>
      <c r="V65" s="9"/>
      <c r="W65" s="9"/>
    </row>
    <row r="66" spans="1:23" ht="33.75" customHeight="1" hidden="1">
      <c r="A66" s="35"/>
      <c r="B66" s="35"/>
      <c r="C66" s="35"/>
      <c r="D66" s="3" t="s">
        <v>65</v>
      </c>
      <c r="E66" s="3"/>
      <c r="F66" s="3"/>
      <c r="G66" s="3"/>
      <c r="H66" s="3"/>
      <c r="I66" s="4"/>
      <c r="J66" s="4"/>
      <c r="K66" s="32"/>
      <c r="L66" s="32"/>
      <c r="M66" s="32"/>
      <c r="N66" s="35"/>
      <c r="O66" s="35"/>
      <c r="P66" s="35"/>
      <c r="Q66" s="448"/>
      <c r="R66" s="448"/>
      <c r="S66" s="448"/>
      <c r="U66" s="9"/>
      <c r="V66" s="9"/>
      <c r="W66" s="9"/>
    </row>
    <row r="67" spans="1:19" ht="47.25" customHeight="1">
      <c r="A67" s="458" t="s">
        <v>146</v>
      </c>
      <c r="B67" s="458"/>
      <c r="C67" s="458"/>
      <c r="D67" s="458"/>
      <c r="E67" s="458"/>
      <c r="F67" s="458"/>
      <c r="G67" s="458"/>
      <c r="H67" s="458"/>
      <c r="I67" s="458"/>
      <c r="J67" s="458"/>
      <c r="K67" s="458"/>
      <c r="L67" s="458"/>
      <c r="M67" s="458"/>
      <c r="N67" s="458"/>
      <c r="O67" s="458"/>
      <c r="P67" s="458"/>
      <c r="Q67" s="458"/>
      <c r="R67" s="458"/>
      <c r="S67" s="458"/>
    </row>
    <row r="68" spans="1:19" ht="27.75" customHeight="1">
      <c r="A68" s="450" t="s">
        <v>15</v>
      </c>
      <c r="B68" s="451" t="s">
        <v>0</v>
      </c>
      <c r="C68" s="452"/>
      <c r="D68" s="453"/>
      <c r="E68" s="495" t="s">
        <v>69</v>
      </c>
      <c r="F68" s="372" t="s">
        <v>1</v>
      </c>
      <c r="G68" s="372"/>
      <c r="H68" s="372"/>
      <c r="I68" s="372" t="s">
        <v>3</v>
      </c>
      <c r="J68" s="372"/>
      <c r="K68" s="372"/>
      <c r="L68" s="372" t="s">
        <v>4</v>
      </c>
      <c r="M68" s="372"/>
      <c r="N68" s="372"/>
      <c r="O68" s="372" t="s">
        <v>6</v>
      </c>
      <c r="P68" s="372"/>
      <c r="Q68" s="372"/>
      <c r="R68" s="372" t="s">
        <v>7</v>
      </c>
      <c r="S68" s="372"/>
    </row>
    <row r="69" spans="1:19" ht="47.25" customHeight="1">
      <c r="A69" s="450"/>
      <c r="B69" s="454"/>
      <c r="C69" s="455"/>
      <c r="D69" s="456"/>
      <c r="E69" s="496"/>
      <c r="F69" s="274"/>
      <c r="G69" s="274"/>
      <c r="H69" s="274" t="s">
        <v>5</v>
      </c>
      <c r="I69" s="274" t="s">
        <v>10</v>
      </c>
      <c r="J69" s="274"/>
      <c r="K69" s="274" t="s">
        <v>5</v>
      </c>
      <c r="L69" s="274" t="s">
        <v>10</v>
      </c>
      <c r="M69" s="274"/>
      <c r="N69" s="274" t="s">
        <v>5</v>
      </c>
      <c r="O69" s="274" t="s">
        <v>10</v>
      </c>
      <c r="P69" s="274"/>
      <c r="Q69" s="274" t="s">
        <v>5</v>
      </c>
      <c r="R69" s="274" t="s">
        <v>10</v>
      </c>
      <c r="S69" s="274" t="s">
        <v>5</v>
      </c>
    </row>
    <row r="70" spans="1:22" s="68" customFormat="1" ht="45" customHeight="1">
      <c r="A70" s="64">
        <v>1</v>
      </c>
      <c r="B70" s="486" t="s">
        <v>71</v>
      </c>
      <c r="C70" s="487"/>
      <c r="D70" s="488"/>
      <c r="E70" s="65" t="s">
        <v>79</v>
      </c>
      <c r="F70" s="69"/>
      <c r="G70" s="66"/>
      <c r="H70" s="66">
        <f>H73+H76+H79+H82+H85+H88</f>
        <v>474205.8356</v>
      </c>
      <c r="I70" s="66"/>
      <c r="J70" s="66"/>
      <c r="K70" s="66">
        <f>K73+K76+K79+K82+K85+K88</f>
        <v>427806.0257</v>
      </c>
      <c r="L70" s="66"/>
      <c r="M70" s="66"/>
      <c r="N70" s="66">
        <f>N73+N76+N79+N82+N85+N88</f>
        <v>253015.3561</v>
      </c>
      <c r="O70" s="66"/>
      <c r="P70" s="66"/>
      <c r="Q70" s="66">
        <f>Q73+Q76+Q79+Q82+Q85+Q88</f>
        <v>624074.953</v>
      </c>
      <c r="R70" s="66"/>
      <c r="S70" s="66">
        <f>S73+S76+S79+S82+S85+S88</f>
        <v>1779102.1704</v>
      </c>
      <c r="T70" s="67"/>
      <c r="V70" s="71"/>
    </row>
    <row r="71" spans="1:22" ht="45" customHeight="1">
      <c r="A71" s="11"/>
      <c r="B71" s="282"/>
      <c r="C71" s="283"/>
      <c r="D71" s="284"/>
      <c r="E71" s="292" t="s">
        <v>70</v>
      </c>
      <c r="F71" s="5"/>
      <c r="G71" s="44">
        <f>G74+G77+G80+G83+G86+G89</f>
        <v>772.7</v>
      </c>
      <c r="H71" s="44">
        <f aca="true" t="shared" si="13" ref="H71:S71">H74+H77+H80+H83+H86+H89</f>
        <v>91819.94099999999</v>
      </c>
      <c r="I71" s="44">
        <f t="shared" si="13"/>
        <v>0</v>
      </c>
      <c r="J71" s="44">
        <f t="shared" si="13"/>
        <v>697.29</v>
      </c>
      <c r="K71" s="44">
        <f t="shared" si="13"/>
        <v>82858.97069999999</v>
      </c>
      <c r="L71" s="44">
        <f t="shared" si="13"/>
        <v>0</v>
      </c>
      <c r="M71" s="44">
        <f t="shared" si="13"/>
        <v>412.65</v>
      </c>
      <c r="N71" s="44">
        <f t="shared" si="13"/>
        <v>49035.1995</v>
      </c>
      <c r="O71" s="44">
        <f t="shared" si="13"/>
        <v>0</v>
      </c>
      <c r="P71" s="44">
        <f t="shared" si="13"/>
        <v>1016.98</v>
      </c>
      <c r="Q71" s="44">
        <f t="shared" si="13"/>
        <v>120847.7334</v>
      </c>
      <c r="R71" s="44">
        <f t="shared" si="13"/>
        <v>2899.62</v>
      </c>
      <c r="S71" s="44">
        <f t="shared" si="13"/>
        <v>344561.8446</v>
      </c>
      <c r="V71" s="10"/>
    </row>
    <row r="72" spans="1:22" ht="45" customHeight="1">
      <c r="A72" s="11"/>
      <c r="B72" s="489"/>
      <c r="C72" s="490"/>
      <c r="D72" s="491"/>
      <c r="E72" s="292" t="s">
        <v>2</v>
      </c>
      <c r="F72" s="5"/>
      <c r="G72" s="44">
        <f>G75+G78+G81+G84+G87+G90</f>
        <v>43.51</v>
      </c>
      <c r="H72" s="44">
        <f>H75+H78+H81+H84+H87+H90</f>
        <v>382385.89459999994</v>
      </c>
      <c r="I72" s="44"/>
      <c r="J72" s="44">
        <f>J75+J78+J81+J84+J87+J90</f>
        <v>39.25</v>
      </c>
      <c r="K72" s="44">
        <f>K75+K78+K81+K84+K87+K90</f>
        <v>344947.05499999993</v>
      </c>
      <c r="L72" s="44"/>
      <c r="M72" s="44">
        <f>M75+M78+M81+M84+M87+M90</f>
        <v>23.21</v>
      </c>
      <c r="N72" s="44">
        <f>N75+N78+N81+N84+N87+N90</f>
        <v>203980.1566</v>
      </c>
      <c r="O72" s="44"/>
      <c r="P72" s="44">
        <f>P75+P78+P81+P84+P87+P90</f>
        <v>57.26</v>
      </c>
      <c r="Q72" s="44">
        <f>Q75+Q78+Q81+Q84+Q87+Q90</f>
        <v>503227.2195999999</v>
      </c>
      <c r="R72" s="109">
        <f>G72+J72+M72+P72</f>
        <v>163.23</v>
      </c>
      <c r="S72" s="44">
        <f>H72+K72+N72+Q72</f>
        <v>1434540.3257999998</v>
      </c>
      <c r="V72" s="10"/>
    </row>
    <row r="73" spans="1:23" ht="57" customHeight="1">
      <c r="A73" s="11"/>
      <c r="B73" s="411" t="s">
        <v>34</v>
      </c>
      <c r="C73" s="412"/>
      <c r="D73" s="413"/>
      <c r="E73" s="275"/>
      <c r="F73" s="5">
        <v>420</v>
      </c>
      <c r="G73" s="105"/>
      <c r="H73" s="259">
        <f>H74+H75</f>
        <v>101896.6927</v>
      </c>
      <c r="I73" s="259"/>
      <c r="J73" s="259"/>
      <c r="K73" s="259">
        <f>K74+K75</f>
        <v>78693.817</v>
      </c>
      <c r="L73" s="259"/>
      <c r="M73" s="259"/>
      <c r="N73" s="259">
        <f>N74+N75</f>
        <v>73581.705</v>
      </c>
      <c r="O73" s="259"/>
      <c r="P73" s="259"/>
      <c r="Q73" s="259">
        <f>Q74+Q75</f>
        <v>123486.60099999998</v>
      </c>
      <c r="R73" s="259"/>
      <c r="S73" s="259">
        <f>S74+S75</f>
        <v>377658.8157</v>
      </c>
      <c r="U73" s="7">
        <f>37.94*P73</f>
        <v>0</v>
      </c>
      <c r="V73" s="10">
        <f>H73+K73+N73+Q73</f>
        <v>377658.8157</v>
      </c>
      <c r="W73" s="7">
        <f>G73+J73+M73+P73</f>
        <v>0</v>
      </c>
    </row>
    <row r="74" spans="1:22" ht="28.5" customHeight="1">
      <c r="A74" s="11"/>
      <c r="B74" s="492"/>
      <c r="C74" s="493"/>
      <c r="D74" s="494"/>
      <c r="E74" s="295" t="s">
        <v>70</v>
      </c>
      <c r="F74" s="5"/>
      <c r="G74" s="105">
        <v>165.99</v>
      </c>
      <c r="H74" s="105">
        <f>G74*H149</f>
        <v>19724.5917</v>
      </c>
      <c r="I74" s="105"/>
      <c r="J74" s="105">
        <v>128.26</v>
      </c>
      <c r="K74" s="105">
        <f>J74*H149</f>
        <v>15241.135799999998</v>
      </c>
      <c r="L74" s="105"/>
      <c r="M74" s="105">
        <v>120</v>
      </c>
      <c r="N74" s="105">
        <f>M74*J149</f>
        <v>14259.6</v>
      </c>
      <c r="O74" s="105"/>
      <c r="P74" s="105">
        <v>201.24</v>
      </c>
      <c r="Q74" s="105">
        <f>P74*J149</f>
        <v>23913.3492</v>
      </c>
      <c r="R74" s="105">
        <f>G74+J74+M74+P74</f>
        <v>615.49</v>
      </c>
      <c r="S74" s="105">
        <f>H74+K74+N74+Q74</f>
        <v>73138.6767</v>
      </c>
      <c r="V74" s="10"/>
    </row>
    <row r="75" spans="1:22" ht="28.5" customHeight="1">
      <c r="A75" s="11"/>
      <c r="B75" s="492"/>
      <c r="C75" s="493"/>
      <c r="D75" s="494"/>
      <c r="E75" s="295" t="s">
        <v>2</v>
      </c>
      <c r="F75" s="5"/>
      <c r="G75" s="105">
        <v>9.35</v>
      </c>
      <c r="H75" s="105">
        <f>G75*H151</f>
        <v>82172.101</v>
      </c>
      <c r="I75" s="105"/>
      <c r="J75" s="105">
        <v>7.22</v>
      </c>
      <c r="K75" s="105">
        <f>J75*H151</f>
        <v>63452.68119999999</v>
      </c>
      <c r="L75" s="105"/>
      <c r="M75" s="105">
        <v>6.75</v>
      </c>
      <c r="N75" s="105">
        <f>M75*J151</f>
        <v>59322.104999999996</v>
      </c>
      <c r="O75" s="105"/>
      <c r="P75" s="105">
        <v>11.33</v>
      </c>
      <c r="Q75" s="105">
        <f>P75*J151</f>
        <v>99573.25179999998</v>
      </c>
      <c r="R75" s="105">
        <f>G75+J75+M75+P75</f>
        <v>34.65</v>
      </c>
      <c r="S75" s="105">
        <f>H75+K75+N75+Q75</f>
        <v>304520.13899999997</v>
      </c>
      <c r="V75" s="10"/>
    </row>
    <row r="76" spans="1:23" ht="57" customHeight="1">
      <c r="A76" s="11"/>
      <c r="B76" s="411" t="s">
        <v>35</v>
      </c>
      <c r="C76" s="412"/>
      <c r="D76" s="413"/>
      <c r="E76" s="275"/>
      <c r="F76" s="5">
        <v>171</v>
      </c>
      <c r="G76" s="105"/>
      <c r="H76" s="259">
        <f>H77+H78</f>
        <v>27459.808499999996</v>
      </c>
      <c r="I76" s="259"/>
      <c r="J76" s="259"/>
      <c r="K76" s="259">
        <f>K77+K78</f>
        <v>49704.17249999999</v>
      </c>
      <c r="L76" s="259"/>
      <c r="M76" s="259"/>
      <c r="N76" s="259">
        <f>N77+N78</f>
        <v>21813.209499999997</v>
      </c>
      <c r="O76" s="259"/>
      <c r="P76" s="259"/>
      <c r="Q76" s="259">
        <f>Q77+Q78</f>
        <v>39124.7956</v>
      </c>
      <c r="R76" s="259"/>
      <c r="S76" s="259">
        <f>S77+S78</f>
        <v>138101.98609999998</v>
      </c>
      <c r="T76" s="47" t="s">
        <v>77</v>
      </c>
      <c r="U76" s="7">
        <f>37.94*P76</f>
        <v>0</v>
      </c>
      <c r="V76" s="10">
        <f>H76+K76+N76+Q76</f>
        <v>138101.98609999998</v>
      </c>
      <c r="W76" s="7">
        <f>G76+J76+M76+P76</f>
        <v>0</v>
      </c>
    </row>
    <row r="77" spans="1:22" ht="26.25" customHeight="1">
      <c r="A77" s="11"/>
      <c r="B77" s="492"/>
      <c r="C77" s="493"/>
      <c r="D77" s="494"/>
      <c r="E77" s="295" t="s">
        <v>70</v>
      </c>
      <c r="F77" s="5"/>
      <c r="G77" s="105">
        <v>44.71</v>
      </c>
      <c r="H77" s="105">
        <f>G77*H149</f>
        <v>5312.8893</v>
      </c>
      <c r="I77" s="105"/>
      <c r="J77" s="105">
        <v>81.03</v>
      </c>
      <c r="K77" s="105">
        <f>J77*H149</f>
        <v>9628.7949</v>
      </c>
      <c r="L77" s="105"/>
      <c r="M77" s="105">
        <v>35.65</v>
      </c>
      <c r="N77" s="105">
        <f>M77*J149</f>
        <v>4236.2895</v>
      </c>
      <c r="O77" s="105"/>
      <c r="P77" s="105">
        <v>63.74</v>
      </c>
      <c r="Q77" s="105">
        <f>P77*J149</f>
        <v>7574.224200000001</v>
      </c>
      <c r="R77" s="105">
        <f>G77+J77+M77+P77</f>
        <v>225.13000000000002</v>
      </c>
      <c r="S77" s="105">
        <f>H77+K77+N77+Q77</f>
        <v>26752.1979</v>
      </c>
      <c r="V77" s="10"/>
    </row>
    <row r="78" spans="1:22" ht="26.25" customHeight="1">
      <c r="A78" s="11"/>
      <c r="B78" s="492"/>
      <c r="C78" s="493"/>
      <c r="D78" s="494"/>
      <c r="E78" s="295" t="s">
        <v>2</v>
      </c>
      <c r="F78" s="5"/>
      <c r="G78" s="105">
        <v>2.52</v>
      </c>
      <c r="H78" s="105">
        <f>G78*H151</f>
        <v>22146.919199999997</v>
      </c>
      <c r="I78" s="105"/>
      <c r="J78" s="105">
        <v>4.56</v>
      </c>
      <c r="K78" s="105">
        <f>J78*H151</f>
        <v>40075.37759999999</v>
      </c>
      <c r="L78" s="105"/>
      <c r="M78" s="105">
        <v>2</v>
      </c>
      <c r="N78" s="105">
        <f>M78*J151</f>
        <v>17576.92</v>
      </c>
      <c r="O78" s="105"/>
      <c r="P78" s="105">
        <v>3.59</v>
      </c>
      <c r="Q78" s="105">
        <f>P78*J151</f>
        <v>31550.571399999997</v>
      </c>
      <c r="R78" s="156">
        <f>G78+J78+M78+P78</f>
        <v>12.67</v>
      </c>
      <c r="S78" s="105">
        <f>H78+K78+N78+Q78</f>
        <v>111349.7882</v>
      </c>
      <c r="V78" s="10"/>
    </row>
    <row r="79" spans="1:23" ht="51.75" customHeight="1">
      <c r="A79" s="11"/>
      <c r="B79" s="411" t="s">
        <v>36</v>
      </c>
      <c r="C79" s="412"/>
      <c r="D79" s="413"/>
      <c r="E79" s="275"/>
      <c r="F79" s="5">
        <v>213</v>
      </c>
      <c r="G79" s="105"/>
      <c r="H79" s="259">
        <f>H80+H81</f>
        <v>57102.7204</v>
      </c>
      <c r="I79" s="259"/>
      <c r="J79" s="259"/>
      <c r="K79" s="259">
        <f>K80+K81</f>
        <v>63212.55799999999</v>
      </c>
      <c r="L79" s="259"/>
      <c r="M79" s="259"/>
      <c r="N79" s="259">
        <f>N80+N81</f>
        <v>69880.6486</v>
      </c>
      <c r="O79" s="259"/>
      <c r="P79" s="259"/>
      <c r="Q79" s="259">
        <f>Q80+Q81</f>
        <v>92086.98699999998</v>
      </c>
      <c r="R79" s="259"/>
      <c r="S79" s="259">
        <f>S80+S81</f>
        <v>282282.91399999993</v>
      </c>
      <c r="U79" s="7">
        <f>49.34*P79</f>
        <v>0</v>
      </c>
      <c r="V79" s="10">
        <f>H79+K79+N79+Q79</f>
        <v>282282.91399999993</v>
      </c>
      <c r="W79" s="7">
        <f>G79+J79+M79+P79</f>
        <v>0</v>
      </c>
    </row>
    <row r="80" spans="1:22" ht="27" customHeight="1">
      <c r="A80" s="11"/>
      <c r="B80" s="492"/>
      <c r="C80" s="493"/>
      <c r="D80" s="494"/>
      <c r="E80" s="295" t="s">
        <v>70</v>
      </c>
      <c r="F80" s="5"/>
      <c r="G80" s="105">
        <v>93</v>
      </c>
      <c r="H80" s="105">
        <f>G80*H150</f>
        <v>11051.19</v>
      </c>
      <c r="I80" s="105"/>
      <c r="J80" s="105">
        <v>103</v>
      </c>
      <c r="K80" s="105">
        <f>J80*H150</f>
        <v>12239.49</v>
      </c>
      <c r="L80" s="105"/>
      <c r="M80" s="105">
        <v>114</v>
      </c>
      <c r="N80" s="105">
        <f>M80*J150</f>
        <v>13546.619999999999</v>
      </c>
      <c r="O80" s="105"/>
      <c r="P80" s="105">
        <v>150</v>
      </c>
      <c r="Q80" s="105">
        <f>P80*J150</f>
        <v>17824.5</v>
      </c>
      <c r="R80" s="105">
        <f aca="true" t="shared" si="14" ref="R80:R90">G80+J80+M80+P80</f>
        <v>460</v>
      </c>
      <c r="S80" s="105">
        <f>H80+K80+N80+Q80</f>
        <v>54661.8</v>
      </c>
      <c r="T80" s="47" t="s">
        <v>77</v>
      </c>
      <c r="V80" s="10"/>
    </row>
    <row r="81" spans="1:22" ht="28.5" customHeight="1">
      <c r="A81" s="11"/>
      <c r="B81" s="492"/>
      <c r="C81" s="493"/>
      <c r="D81" s="494"/>
      <c r="E81" s="295" t="s">
        <v>2</v>
      </c>
      <c r="F81" s="5"/>
      <c r="G81" s="105">
        <v>5.24</v>
      </c>
      <c r="H81" s="105">
        <f>G81*H152</f>
        <v>46051.530399999996</v>
      </c>
      <c r="I81" s="105"/>
      <c r="J81" s="105">
        <v>5.8</v>
      </c>
      <c r="K81" s="105">
        <f>J81*H152</f>
        <v>50973.06799999999</v>
      </c>
      <c r="L81" s="105"/>
      <c r="M81" s="105">
        <v>6.41</v>
      </c>
      <c r="N81" s="105">
        <f>M81*J152</f>
        <v>56334.0286</v>
      </c>
      <c r="O81" s="105"/>
      <c r="P81" s="105">
        <v>8.45</v>
      </c>
      <c r="Q81" s="105">
        <f>P81*J152</f>
        <v>74262.48699999998</v>
      </c>
      <c r="R81" s="105">
        <f>G81+J81+M81+P81</f>
        <v>25.9</v>
      </c>
      <c r="S81" s="105">
        <f>H81+K81+N81+Q81</f>
        <v>227621.11399999994</v>
      </c>
      <c r="V81" s="10"/>
    </row>
    <row r="82" spans="1:23" ht="45.75" customHeight="1">
      <c r="A82" s="11"/>
      <c r="B82" s="483" t="s">
        <v>37</v>
      </c>
      <c r="C82" s="483"/>
      <c r="D82" s="483"/>
      <c r="E82" s="290"/>
      <c r="F82" s="5">
        <v>0</v>
      </c>
      <c r="G82" s="105"/>
      <c r="H82" s="259">
        <f>H83+H84</f>
        <v>109212.10919999998</v>
      </c>
      <c r="I82" s="259"/>
      <c r="J82" s="259"/>
      <c r="K82" s="259">
        <f>K83+K84</f>
        <v>47850.07939999999</v>
      </c>
      <c r="L82" s="259"/>
      <c r="M82" s="259"/>
      <c r="N82" s="259">
        <f>N83+N84</f>
        <v>20826.1786</v>
      </c>
      <c r="O82" s="259"/>
      <c r="P82" s="259"/>
      <c r="Q82" s="259">
        <f>Q83+Q84</f>
        <v>58307.11099999999</v>
      </c>
      <c r="R82" s="259"/>
      <c r="S82" s="259">
        <f>S83+S84</f>
        <v>236195.47819999995</v>
      </c>
      <c r="U82" s="7">
        <f>49.34*P82</f>
        <v>0</v>
      </c>
      <c r="V82" s="10">
        <f>H82+K82+N82+Q82</f>
        <v>236195.47819999995</v>
      </c>
      <c r="W82" s="7">
        <f>G82+J82+M82+P82</f>
        <v>0</v>
      </c>
    </row>
    <row r="83" spans="1:22" ht="25.5" customHeight="1">
      <c r="A83" s="11"/>
      <c r="B83" s="492"/>
      <c r="C83" s="493"/>
      <c r="D83" s="494"/>
      <c r="E83" s="295" t="s">
        <v>70</v>
      </c>
      <c r="F83" s="5"/>
      <c r="G83" s="105">
        <v>178</v>
      </c>
      <c r="H83" s="105">
        <f>G83*H150</f>
        <v>21151.739999999998</v>
      </c>
      <c r="I83" s="105"/>
      <c r="J83" s="105">
        <v>78</v>
      </c>
      <c r="K83" s="105">
        <f>J83*H150</f>
        <v>9268.74</v>
      </c>
      <c r="L83" s="105"/>
      <c r="M83" s="105">
        <v>34</v>
      </c>
      <c r="N83" s="105">
        <f>M83*J150</f>
        <v>4040.22</v>
      </c>
      <c r="O83" s="105"/>
      <c r="P83" s="105">
        <v>95</v>
      </c>
      <c r="Q83" s="105">
        <f>P83*J150</f>
        <v>11288.85</v>
      </c>
      <c r="R83" s="105">
        <f t="shared" si="14"/>
        <v>385</v>
      </c>
      <c r="S83" s="105">
        <f>H83+K83+N83+Q83</f>
        <v>45749.549999999996</v>
      </c>
      <c r="V83" s="10"/>
    </row>
    <row r="84" spans="1:22" ht="25.5" customHeight="1">
      <c r="A84" s="11"/>
      <c r="B84" s="492"/>
      <c r="C84" s="493"/>
      <c r="D84" s="494"/>
      <c r="E84" s="295" t="s">
        <v>2</v>
      </c>
      <c r="F84" s="5"/>
      <c r="G84" s="105">
        <v>10.02</v>
      </c>
      <c r="H84" s="105">
        <f>G84*H152</f>
        <v>88060.36919999999</v>
      </c>
      <c r="I84" s="105"/>
      <c r="J84" s="105">
        <v>4.39</v>
      </c>
      <c r="K84" s="105">
        <f>J84*H152</f>
        <v>38581.33939999999</v>
      </c>
      <c r="L84" s="105"/>
      <c r="M84" s="105">
        <v>1.91</v>
      </c>
      <c r="N84" s="105">
        <f>M84*J152</f>
        <v>16785.958599999998</v>
      </c>
      <c r="O84" s="105"/>
      <c r="P84" s="105">
        <v>5.35</v>
      </c>
      <c r="Q84" s="105">
        <f>P84*J152</f>
        <v>47018.26099999999</v>
      </c>
      <c r="R84" s="156">
        <f t="shared" si="14"/>
        <v>21.67</v>
      </c>
      <c r="S84" s="105">
        <f>H84+K84+N84+Q84</f>
        <v>190445.92819999997</v>
      </c>
      <c r="V84" s="10"/>
    </row>
    <row r="85" spans="1:23" s="153" customFormat="1" ht="42" customHeight="1">
      <c r="A85" s="148"/>
      <c r="B85" s="533" t="s">
        <v>38</v>
      </c>
      <c r="C85" s="533"/>
      <c r="D85" s="533"/>
      <c r="E85" s="149"/>
      <c r="F85" s="150">
        <v>651</v>
      </c>
      <c r="G85" s="151"/>
      <c r="H85" s="259">
        <f>H86+H87</f>
        <v>164464.3014</v>
      </c>
      <c r="I85" s="259"/>
      <c r="J85" s="259"/>
      <c r="K85" s="259">
        <f>K86+K87</f>
        <v>173629.0578</v>
      </c>
      <c r="L85" s="259"/>
      <c r="M85" s="259"/>
      <c r="N85" s="259">
        <f>N86+N87</f>
        <v>61362.0298</v>
      </c>
      <c r="O85" s="259"/>
      <c r="P85" s="259"/>
      <c r="Q85" s="259">
        <f>Q86+Q87</f>
        <v>296353.1174</v>
      </c>
      <c r="R85" s="259"/>
      <c r="S85" s="259">
        <f>S86+S87</f>
        <v>695808.5064</v>
      </c>
      <c r="T85" s="152"/>
      <c r="U85" s="153">
        <f>37.94*P85</f>
        <v>0</v>
      </c>
      <c r="V85" s="154">
        <f>H85+K85+N85+Q85</f>
        <v>695808.5064000001</v>
      </c>
      <c r="W85" s="153">
        <f>G85+J85+M85+P85</f>
        <v>0</v>
      </c>
    </row>
    <row r="86" spans="1:22" ht="25.5" customHeight="1">
      <c r="A86" s="11"/>
      <c r="B86" s="492"/>
      <c r="C86" s="493"/>
      <c r="D86" s="494"/>
      <c r="E86" s="295" t="s">
        <v>70</v>
      </c>
      <c r="F86" s="5"/>
      <c r="G86" s="105">
        <v>268</v>
      </c>
      <c r="H86" s="105">
        <f>G86*H149</f>
        <v>31846.44</v>
      </c>
      <c r="I86" s="105"/>
      <c r="J86" s="105">
        <v>283</v>
      </c>
      <c r="K86" s="105">
        <f>J86*H149</f>
        <v>33628.89</v>
      </c>
      <c r="L86" s="105"/>
      <c r="M86" s="105">
        <v>100</v>
      </c>
      <c r="N86" s="105">
        <f>M86*J149</f>
        <v>11883</v>
      </c>
      <c r="O86" s="105"/>
      <c r="P86" s="105">
        <v>483</v>
      </c>
      <c r="Q86" s="105">
        <f>P86*J149</f>
        <v>57394.89</v>
      </c>
      <c r="R86" s="105">
        <f t="shared" si="14"/>
        <v>1134</v>
      </c>
      <c r="S86" s="105">
        <f>H86+K86+N86+Q86</f>
        <v>134753.22</v>
      </c>
      <c r="T86" s="47" t="s">
        <v>77</v>
      </c>
      <c r="V86" s="10"/>
    </row>
    <row r="87" spans="1:22" ht="25.5" customHeight="1">
      <c r="A87" s="11"/>
      <c r="B87" s="492"/>
      <c r="C87" s="493"/>
      <c r="D87" s="494"/>
      <c r="E87" s="295" t="s">
        <v>2</v>
      </c>
      <c r="F87" s="5"/>
      <c r="G87" s="105">
        <v>15.09</v>
      </c>
      <c r="H87" s="105">
        <f>G87*H151</f>
        <v>132617.8614</v>
      </c>
      <c r="I87" s="105"/>
      <c r="J87" s="105">
        <v>15.93</v>
      </c>
      <c r="K87" s="105">
        <f>J87*H151</f>
        <v>140000.1678</v>
      </c>
      <c r="L87" s="105"/>
      <c r="M87" s="105">
        <v>5.63</v>
      </c>
      <c r="N87" s="105">
        <f>M87*J151</f>
        <v>49479.0298</v>
      </c>
      <c r="O87" s="105"/>
      <c r="P87" s="105">
        <v>27.19</v>
      </c>
      <c r="Q87" s="105">
        <f>P87*J151</f>
        <v>238958.22739999997</v>
      </c>
      <c r="R87" s="156">
        <f t="shared" si="14"/>
        <v>63.84</v>
      </c>
      <c r="S87" s="105">
        <f>H87+K87+N87+Q87</f>
        <v>561055.2864</v>
      </c>
      <c r="V87" s="10"/>
    </row>
    <row r="88" spans="1:23" ht="60" customHeight="1">
      <c r="A88" s="11"/>
      <c r="B88" s="483" t="s">
        <v>39</v>
      </c>
      <c r="C88" s="483"/>
      <c r="D88" s="483"/>
      <c r="E88" s="290"/>
      <c r="F88" s="5">
        <v>15.1</v>
      </c>
      <c r="G88" s="105"/>
      <c r="H88" s="259">
        <f>H89+H90</f>
        <v>14070.203399999999</v>
      </c>
      <c r="I88" s="259"/>
      <c r="J88" s="259"/>
      <c r="K88" s="259">
        <f>K89+K90</f>
        <v>14716.341</v>
      </c>
      <c r="L88" s="259"/>
      <c r="M88" s="259"/>
      <c r="N88" s="259">
        <f>N89+N90</f>
        <v>5551.5846</v>
      </c>
      <c r="O88" s="259"/>
      <c r="P88" s="259"/>
      <c r="Q88" s="259">
        <f>Q89+Q90</f>
        <v>14716.341</v>
      </c>
      <c r="R88" s="259"/>
      <c r="S88" s="259">
        <f>S89+S90</f>
        <v>49054.47</v>
      </c>
      <c r="U88" s="7">
        <f>37.94*P88</f>
        <v>0</v>
      </c>
      <c r="V88" s="10">
        <f>H88+K88+N88+Q88</f>
        <v>49054.47</v>
      </c>
      <c r="W88" s="7">
        <f>G88+J88+M88+P88</f>
        <v>0</v>
      </c>
    </row>
    <row r="89" spans="1:22" ht="32.25" customHeight="1">
      <c r="A89" s="11"/>
      <c r="B89" s="492"/>
      <c r="C89" s="493"/>
      <c r="D89" s="494"/>
      <c r="E89" s="295" t="s">
        <v>70</v>
      </c>
      <c r="F89" s="5"/>
      <c r="G89" s="105">
        <v>23</v>
      </c>
      <c r="H89" s="105">
        <f>G89*H149</f>
        <v>2733.09</v>
      </c>
      <c r="I89" s="105"/>
      <c r="J89" s="105">
        <v>24</v>
      </c>
      <c r="K89" s="105">
        <f>J89*H149</f>
        <v>2851.92</v>
      </c>
      <c r="L89" s="105"/>
      <c r="M89" s="105">
        <v>9</v>
      </c>
      <c r="N89" s="105">
        <f>M89*J149</f>
        <v>1069.47</v>
      </c>
      <c r="O89" s="105"/>
      <c r="P89" s="105">
        <v>24</v>
      </c>
      <c r="Q89" s="105">
        <f>P89*J149</f>
        <v>2851.92</v>
      </c>
      <c r="R89" s="105">
        <f t="shared" si="14"/>
        <v>80</v>
      </c>
      <c r="S89" s="105">
        <f>H89+K89+N89+Q89</f>
        <v>9506.400000000001</v>
      </c>
      <c r="T89" s="47" t="s">
        <v>77</v>
      </c>
      <c r="V89" s="10"/>
    </row>
    <row r="90" spans="1:22" ht="33.75" customHeight="1">
      <c r="A90" s="11"/>
      <c r="B90" s="492"/>
      <c r="C90" s="493"/>
      <c r="D90" s="494"/>
      <c r="E90" s="295" t="s">
        <v>2</v>
      </c>
      <c r="F90" s="5"/>
      <c r="G90" s="105">
        <v>1.29</v>
      </c>
      <c r="H90" s="105">
        <f>G90*H151</f>
        <v>11337.113399999998</v>
      </c>
      <c r="I90" s="105"/>
      <c r="J90" s="105">
        <v>1.35</v>
      </c>
      <c r="K90" s="105">
        <f>J90*H151</f>
        <v>11864.421</v>
      </c>
      <c r="L90" s="105"/>
      <c r="M90" s="105">
        <v>0.51</v>
      </c>
      <c r="N90" s="105">
        <f>M90*J151</f>
        <v>4482.1146</v>
      </c>
      <c r="O90" s="105"/>
      <c r="P90" s="105">
        <v>1.35</v>
      </c>
      <c r="Q90" s="105">
        <f>P90*J151</f>
        <v>11864.421</v>
      </c>
      <c r="R90" s="105">
        <f t="shared" si="14"/>
        <v>4.5</v>
      </c>
      <c r="S90" s="105">
        <f>H90+K90+N90+Q90</f>
        <v>39548.07</v>
      </c>
      <c r="V90" s="10"/>
    </row>
    <row r="91" spans="1:23" s="68" customFormat="1" ht="54.75" customHeight="1">
      <c r="A91" s="64">
        <v>2</v>
      </c>
      <c r="B91" s="486" t="s">
        <v>42</v>
      </c>
      <c r="C91" s="487"/>
      <c r="D91" s="488"/>
      <c r="E91" s="65" t="s">
        <v>79</v>
      </c>
      <c r="F91" s="69"/>
      <c r="G91" s="66"/>
      <c r="H91" s="66">
        <f>H94+H97+H100+H103</f>
        <v>2489.6351999999997</v>
      </c>
      <c r="I91" s="66"/>
      <c r="J91" s="66"/>
      <c r="K91" s="66">
        <f>K94+K97+K100+K103</f>
        <v>2562.0719</v>
      </c>
      <c r="L91" s="66"/>
      <c r="M91" s="66"/>
      <c r="N91" s="66">
        <f>N94+N97+N100+N103</f>
        <v>2794.8298999999997</v>
      </c>
      <c r="O91" s="66"/>
      <c r="P91" s="66"/>
      <c r="Q91" s="66">
        <f>Q94+Q97+Q100+Q103</f>
        <v>2720.0661999999998</v>
      </c>
      <c r="R91" s="66"/>
      <c r="S91" s="66">
        <f>S94+S97+S100+S103</f>
        <v>10566.603199999998</v>
      </c>
      <c r="T91" s="67"/>
      <c r="V91" s="71"/>
      <c r="W91" s="68">
        <f>G91+J91+M91+P91</f>
        <v>0</v>
      </c>
    </row>
    <row r="92" spans="1:22" ht="54.75" customHeight="1">
      <c r="A92" s="11"/>
      <c r="B92" s="489"/>
      <c r="C92" s="490"/>
      <c r="D92" s="491"/>
      <c r="E92" s="292" t="s">
        <v>70</v>
      </c>
      <c r="F92" s="5"/>
      <c r="G92" s="109">
        <f>G95+G98+G101+G104</f>
        <v>5.42</v>
      </c>
      <c r="H92" s="44">
        <f>H95+H98+H101+H104</f>
        <v>644.0586</v>
      </c>
      <c r="I92" s="44"/>
      <c r="J92" s="109">
        <f>J95+J98+J101+J104</f>
        <v>5.29</v>
      </c>
      <c r="K92" s="44">
        <f>K95+K98+K101+K104</f>
        <v>628.6107</v>
      </c>
      <c r="L92" s="44"/>
      <c r="M92" s="109">
        <f>M95+M98+M101+M104</f>
        <v>5.03</v>
      </c>
      <c r="N92" s="44">
        <f>N95+N98+N101+N104</f>
        <v>597.7149000000001</v>
      </c>
      <c r="O92" s="44"/>
      <c r="P92" s="109">
        <f>P95+P98+P101+P104</f>
        <v>5.88</v>
      </c>
      <c r="Q92" s="44">
        <f>Q95+Q98+Q101+Q104</f>
        <v>698.7204</v>
      </c>
      <c r="R92" s="109">
        <f>G92+J92+M92+P92</f>
        <v>21.62</v>
      </c>
      <c r="S92" s="44">
        <f>S95+S98+S101+S104</f>
        <v>2569.1045999999997</v>
      </c>
      <c r="V92" s="10"/>
    </row>
    <row r="93" spans="1:22" ht="54.75" customHeight="1">
      <c r="A93" s="11"/>
      <c r="B93" s="489"/>
      <c r="C93" s="490"/>
      <c r="D93" s="491"/>
      <c r="E93" s="292" t="s">
        <v>2</v>
      </c>
      <c r="F93" s="5"/>
      <c r="G93" s="109">
        <f>G96+G99+G102+G105</f>
        <v>0.21000000000000002</v>
      </c>
      <c r="H93" s="109">
        <f aca="true" t="shared" si="15" ref="H93:S93">H96+H99+H102+H105</f>
        <v>1845.5765999999999</v>
      </c>
      <c r="I93" s="109">
        <f t="shared" si="15"/>
        <v>0</v>
      </c>
      <c r="J93" s="109">
        <f t="shared" si="15"/>
        <v>0.22000000000000003</v>
      </c>
      <c r="K93" s="109">
        <f t="shared" si="15"/>
        <v>1933.4612</v>
      </c>
      <c r="L93" s="109">
        <f t="shared" si="15"/>
        <v>0</v>
      </c>
      <c r="M93" s="109">
        <f t="shared" si="15"/>
        <v>0.25</v>
      </c>
      <c r="N93" s="109">
        <f t="shared" si="15"/>
        <v>2197.115</v>
      </c>
      <c r="O93" s="109">
        <f t="shared" si="15"/>
        <v>0</v>
      </c>
      <c r="P93" s="109">
        <f t="shared" si="15"/>
        <v>0.22999999999999998</v>
      </c>
      <c r="Q93" s="109">
        <f t="shared" si="15"/>
        <v>2021.3457999999998</v>
      </c>
      <c r="R93" s="109">
        <f t="shared" si="15"/>
        <v>0.9099999999999999</v>
      </c>
      <c r="S93" s="109">
        <f t="shared" si="15"/>
        <v>7997.498599999999</v>
      </c>
      <c r="V93" s="10"/>
    </row>
    <row r="94" spans="1:22" ht="49.5" customHeight="1">
      <c r="A94" s="11"/>
      <c r="B94" s="364" t="s">
        <v>87</v>
      </c>
      <c r="C94" s="531"/>
      <c r="D94" s="532"/>
      <c r="E94" s="295"/>
      <c r="F94" s="5"/>
      <c r="G94" s="155"/>
      <c r="H94" s="259">
        <f>H95+H96</f>
        <v>135.4662</v>
      </c>
      <c r="I94" s="259"/>
      <c r="J94" s="261"/>
      <c r="K94" s="259">
        <f>K95+K96</f>
        <v>118.83</v>
      </c>
      <c r="L94" s="259"/>
      <c r="M94" s="261"/>
      <c r="N94" s="259">
        <f>N95+N96</f>
        <v>59.415</v>
      </c>
      <c r="O94" s="259"/>
      <c r="P94" s="261"/>
      <c r="Q94" s="259">
        <f>Q95+Q96</f>
        <v>142.596</v>
      </c>
      <c r="R94" s="261"/>
      <c r="S94" s="259">
        <f>S95+S96</f>
        <v>456.3072</v>
      </c>
      <c r="V94" s="10"/>
    </row>
    <row r="95" spans="1:22" ht="39.75" customHeight="1">
      <c r="A95" s="11"/>
      <c r="B95" s="492"/>
      <c r="C95" s="493"/>
      <c r="D95" s="494"/>
      <c r="E95" s="295" t="s">
        <v>70</v>
      </c>
      <c r="F95" s="5"/>
      <c r="G95" s="108">
        <v>1.14</v>
      </c>
      <c r="H95" s="105">
        <f>G95*H149</f>
        <v>135.4662</v>
      </c>
      <c r="I95" s="105"/>
      <c r="J95" s="156">
        <v>1</v>
      </c>
      <c r="K95" s="105">
        <f>J95*H149</f>
        <v>118.83</v>
      </c>
      <c r="L95" s="105"/>
      <c r="M95" s="108">
        <v>0.5</v>
      </c>
      <c r="N95" s="105">
        <f>M95*J149</f>
        <v>59.415</v>
      </c>
      <c r="O95" s="105"/>
      <c r="P95" s="108">
        <v>1.2</v>
      </c>
      <c r="Q95" s="105">
        <f>P95*J149</f>
        <v>142.596</v>
      </c>
      <c r="R95" s="108">
        <f>G95+J95+M95+P95</f>
        <v>3.84</v>
      </c>
      <c r="S95" s="105">
        <f>H95+K95+N95+Q95</f>
        <v>456.3072</v>
      </c>
      <c r="V95" s="10"/>
    </row>
    <row r="96" spans="1:22" ht="34.5" customHeight="1">
      <c r="A96" s="11"/>
      <c r="B96" s="492"/>
      <c r="C96" s="493"/>
      <c r="D96" s="494"/>
      <c r="E96" s="295" t="s">
        <v>2</v>
      </c>
      <c r="F96" s="5"/>
      <c r="G96" s="108">
        <v>0</v>
      </c>
      <c r="H96" s="105">
        <f>G96*H151</f>
        <v>0</v>
      </c>
      <c r="I96" s="105"/>
      <c r="J96" s="108">
        <v>0</v>
      </c>
      <c r="K96" s="105">
        <f>J96*H151</f>
        <v>0</v>
      </c>
      <c r="L96" s="105"/>
      <c r="M96" s="108">
        <v>0</v>
      </c>
      <c r="N96" s="105">
        <f>M96*J151</f>
        <v>0</v>
      </c>
      <c r="O96" s="105"/>
      <c r="P96" s="108">
        <v>0</v>
      </c>
      <c r="Q96" s="105">
        <f>P96*J151</f>
        <v>0</v>
      </c>
      <c r="R96" s="108">
        <f>G96+J96+M96+P96</f>
        <v>0</v>
      </c>
      <c r="S96" s="105">
        <f>H96+K96+N96+Q96</f>
        <v>0</v>
      </c>
      <c r="V96" s="10"/>
    </row>
    <row r="97" spans="1:22" ht="36.75" customHeight="1">
      <c r="A97" s="11"/>
      <c r="B97" s="364" t="s">
        <v>88</v>
      </c>
      <c r="C97" s="531"/>
      <c r="D97" s="532"/>
      <c r="E97" s="295"/>
      <c r="F97" s="5"/>
      <c r="G97" s="155"/>
      <c r="H97" s="259">
        <f>H98+H99</f>
        <v>1533.4008999999999</v>
      </c>
      <c r="I97" s="259"/>
      <c r="J97" s="261"/>
      <c r="K97" s="259">
        <f>K98+K99</f>
        <v>1850.5282</v>
      </c>
      <c r="L97" s="259"/>
      <c r="M97" s="261"/>
      <c r="N97" s="259">
        <f>N98+N99</f>
        <v>2173.5969999999998</v>
      </c>
      <c r="O97" s="259"/>
      <c r="P97" s="261"/>
      <c r="Q97" s="259">
        <f>Q98+Q99</f>
        <v>1959.8021999999999</v>
      </c>
      <c r="R97" s="261"/>
      <c r="S97" s="259">
        <f>S98+S99</f>
        <v>7517.328299999999</v>
      </c>
      <c r="V97" s="10"/>
    </row>
    <row r="98" spans="1:22" ht="33" customHeight="1">
      <c r="A98" s="11"/>
      <c r="B98" s="492"/>
      <c r="C98" s="493"/>
      <c r="D98" s="494"/>
      <c r="E98" s="295" t="s">
        <v>70</v>
      </c>
      <c r="F98" s="5"/>
      <c r="G98" s="160">
        <v>2.55</v>
      </c>
      <c r="H98" s="105">
        <f>G98*H150</f>
        <v>303.01649999999995</v>
      </c>
      <c r="I98" s="105"/>
      <c r="J98" s="108">
        <v>3</v>
      </c>
      <c r="K98" s="105">
        <f>J98*H150</f>
        <v>356.49</v>
      </c>
      <c r="L98" s="105"/>
      <c r="M98" s="160">
        <v>3.5</v>
      </c>
      <c r="N98" s="105">
        <f>M98*J150</f>
        <v>415.905</v>
      </c>
      <c r="O98" s="105"/>
      <c r="P98" s="108">
        <v>3.18</v>
      </c>
      <c r="Q98" s="105">
        <f>P98*J150</f>
        <v>377.87940000000003</v>
      </c>
      <c r="R98" s="108">
        <f>G98+J98+M98+P98</f>
        <v>12.23</v>
      </c>
      <c r="S98" s="105">
        <f>H98+K98+N98+Q98</f>
        <v>1453.2909</v>
      </c>
      <c r="V98" s="10"/>
    </row>
    <row r="99" spans="1:22" ht="36.75" customHeight="1">
      <c r="A99" s="11"/>
      <c r="B99" s="492"/>
      <c r="C99" s="493"/>
      <c r="D99" s="494"/>
      <c r="E99" s="295" t="s">
        <v>2</v>
      </c>
      <c r="F99" s="5"/>
      <c r="G99" s="160">
        <v>0.14</v>
      </c>
      <c r="H99" s="105">
        <f>G99*H152</f>
        <v>1230.3844</v>
      </c>
      <c r="I99" s="105"/>
      <c r="J99" s="160">
        <v>0.17</v>
      </c>
      <c r="K99" s="105">
        <f>J99*H152</f>
        <v>1494.0382</v>
      </c>
      <c r="L99" s="105"/>
      <c r="M99" s="160">
        <v>0.2</v>
      </c>
      <c r="N99" s="105">
        <f>M99*J152</f>
        <v>1757.692</v>
      </c>
      <c r="O99" s="105"/>
      <c r="P99" s="160">
        <v>0.18</v>
      </c>
      <c r="Q99" s="105">
        <f>P99*J152</f>
        <v>1581.9227999999998</v>
      </c>
      <c r="R99" s="160">
        <f>G99+J99+M99+P99</f>
        <v>0.69</v>
      </c>
      <c r="S99" s="105">
        <f>H99+K99+N99+Q99</f>
        <v>6064.037399999999</v>
      </c>
      <c r="V99" s="10"/>
    </row>
    <row r="100" spans="1:22" ht="36.75" customHeight="1">
      <c r="A100" s="11"/>
      <c r="B100" s="411" t="s">
        <v>95</v>
      </c>
      <c r="C100" s="531"/>
      <c r="D100" s="532"/>
      <c r="E100" s="295"/>
      <c r="F100" s="5"/>
      <c r="G100" s="108"/>
      <c r="H100" s="259">
        <f>H101+H102</f>
        <v>757.7882</v>
      </c>
      <c r="I100" s="259"/>
      <c r="J100" s="262"/>
      <c r="K100" s="259">
        <f>K101+K102</f>
        <v>548.7466</v>
      </c>
      <c r="L100" s="259"/>
      <c r="M100" s="262"/>
      <c r="N100" s="259">
        <f>N101+N102</f>
        <v>546.37</v>
      </c>
      <c r="O100" s="259"/>
      <c r="P100" s="262"/>
      <c r="Q100" s="259">
        <f>Q101+Q102</f>
        <v>553.4998</v>
      </c>
      <c r="R100" s="262"/>
      <c r="S100" s="259">
        <f>S101+S102</f>
        <v>2406.4046</v>
      </c>
      <c r="V100" s="10"/>
    </row>
    <row r="101" spans="1:22" ht="36.75" customHeight="1">
      <c r="A101" s="11"/>
      <c r="B101" s="293"/>
      <c r="C101" s="294"/>
      <c r="D101" s="295"/>
      <c r="E101" s="295" t="s">
        <v>70</v>
      </c>
      <c r="F101" s="5"/>
      <c r="G101" s="108">
        <v>1.2</v>
      </c>
      <c r="H101" s="105">
        <f>G101*H149</f>
        <v>142.596</v>
      </c>
      <c r="I101" s="105"/>
      <c r="J101" s="108">
        <v>0.92</v>
      </c>
      <c r="K101" s="105">
        <f>J101*H149</f>
        <v>109.3236</v>
      </c>
      <c r="L101" s="105"/>
      <c r="M101" s="108">
        <v>0.9</v>
      </c>
      <c r="N101" s="105">
        <f>M101*J149</f>
        <v>106.947</v>
      </c>
      <c r="O101" s="105"/>
      <c r="P101" s="108">
        <v>0.96</v>
      </c>
      <c r="Q101" s="105">
        <f>P101*J149</f>
        <v>114.07679999999999</v>
      </c>
      <c r="R101" s="108">
        <f>G101+J101+M101+P101</f>
        <v>3.98</v>
      </c>
      <c r="S101" s="105">
        <f>H101+K101+N101+Q101</f>
        <v>472.9434</v>
      </c>
      <c r="V101" s="10"/>
    </row>
    <row r="102" spans="1:22" ht="36.75" customHeight="1">
      <c r="A102" s="11"/>
      <c r="B102" s="293"/>
      <c r="C102" s="294"/>
      <c r="D102" s="295"/>
      <c r="E102" s="295" t="s">
        <v>2</v>
      </c>
      <c r="F102" s="5"/>
      <c r="G102" s="108">
        <v>0.07</v>
      </c>
      <c r="H102" s="105">
        <f>G102*H151</f>
        <v>615.1922</v>
      </c>
      <c r="I102" s="105"/>
      <c r="J102" s="108">
        <v>0.05</v>
      </c>
      <c r="K102" s="105">
        <f>J102*H151</f>
        <v>439.423</v>
      </c>
      <c r="L102" s="105"/>
      <c r="M102" s="108">
        <v>0.05</v>
      </c>
      <c r="N102" s="105">
        <f>M102*J151</f>
        <v>439.423</v>
      </c>
      <c r="O102" s="105"/>
      <c r="P102" s="108">
        <v>0.05</v>
      </c>
      <c r="Q102" s="105">
        <f>P102*J151</f>
        <v>439.423</v>
      </c>
      <c r="R102" s="108">
        <f>G102+J102+M102+P102</f>
        <v>0.22000000000000003</v>
      </c>
      <c r="S102" s="105">
        <f>H102+K102+N102+Q102</f>
        <v>1933.4612</v>
      </c>
      <c r="V102" s="10"/>
    </row>
    <row r="103" spans="1:22" ht="36.75" customHeight="1">
      <c r="A103" s="11"/>
      <c r="B103" s="411" t="s">
        <v>94</v>
      </c>
      <c r="C103" s="531"/>
      <c r="D103" s="532"/>
      <c r="E103" s="295"/>
      <c r="F103" s="5"/>
      <c r="G103" s="108"/>
      <c r="H103" s="259">
        <f>H104+H105</f>
        <v>62.9799</v>
      </c>
      <c r="I103" s="259"/>
      <c r="J103" s="262"/>
      <c r="K103" s="259">
        <f>K104+K105</f>
        <v>43.9671</v>
      </c>
      <c r="L103" s="259"/>
      <c r="M103" s="262"/>
      <c r="N103" s="259">
        <f>N104+N105</f>
        <v>15.4479</v>
      </c>
      <c r="O103" s="259"/>
      <c r="P103" s="262"/>
      <c r="Q103" s="259">
        <f>Q104+Q105</f>
        <v>64.1682</v>
      </c>
      <c r="R103" s="262"/>
      <c r="S103" s="259">
        <f>S104+S105</f>
        <v>186.56310000000002</v>
      </c>
      <c r="V103" s="10"/>
    </row>
    <row r="104" spans="1:22" ht="36.75" customHeight="1">
      <c r="A104" s="11"/>
      <c r="B104" s="293"/>
      <c r="C104" s="294"/>
      <c r="D104" s="295"/>
      <c r="E104" s="295" t="s">
        <v>70</v>
      </c>
      <c r="F104" s="5"/>
      <c r="G104" s="108">
        <v>0.53</v>
      </c>
      <c r="H104" s="105">
        <f>G104*H149</f>
        <v>62.9799</v>
      </c>
      <c r="I104" s="105"/>
      <c r="J104" s="108">
        <v>0.37</v>
      </c>
      <c r="K104" s="105">
        <f>J104*H149</f>
        <v>43.9671</v>
      </c>
      <c r="L104" s="105"/>
      <c r="M104" s="108">
        <v>0.13</v>
      </c>
      <c r="N104" s="105">
        <f>M104*J149</f>
        <v>15.4479</v>
      </c>
      <c r="O104" s="105"/>
      <c r="P104" s="108">
        <v>0.54</v>
      </c>
      <c r="Q104" s="105">
        <f>P104*J149</f>
        <v>64.1682</v>
      </c>
      <c r="R104" s="108">
        <f>G104+J104+M104+P104</f>
        <v>1.57</v>
      </c>
      <c r="S104" s="105">
        <f>H104+K104+N104+Q104</f>
        <v>186.56310000000002</v>
      </c>
      <c r="V104" s="10"/>
    </row>
    <row r="105" spans="1:22" ht="36.75" customHeight="1">
      <c r="A105" s="11"/>
      <c r="B105" s="293"/>
      <c r="C105" s="294"/>
      <c r="D105" s="295"/>
      <c r="E105" s="295" t="s">
        <v>2</v>
      </c>
      <c r="F105" s="5"/>
      <c r="G105" s="108"/>
      <c r="H105" s="105">
        <f>G105*H151</f>
        <v>0</v>
      </c>
      <c r="I105" s="105"/>
      <c r="J105" s="108"/>
      <c r="K105" s="105">
        <f>J105*H151</f>
        <v>0</v>
      </c>
      <c r="L105" s="105"/>
      <c r="M105" s="108"/>
      <c r="N105" s="105">
        <f>M105*J151</f>
        <v>0</v>
      </c>
      <c r="O105" s="105"/>
      <c r="P105" s="108"/>
      <c r="Q105" s="105">
        <f>P105*J151</f>
        <v>0</v>
      </c>
      <c r="R105" s="108">
        <f>G105+J105+M105+P105</f>
        <v>0</v>
      </c>
      <c r="S105" s="105">
        <f>H105+K105+N105+Q105</f>
        <v>0</v>
      </c>
      <c r="V105" s="10"/>
    </row>
    <row r="106" spans="1:22" s="68" customFormat="1" ht="57.75" customHeight="1">
      <c r="A106" s="64">
        <v>3</v>
      </c>
      <c r="B106" s="486" t="s">
        <v>47</v>
      </c>
      <c r="C106" s="487"/>
      <c r="D106" s="488"/>
      <c r="E106" s="65" t="s">
        <v>79</v>
      </c>
      <c r="F106" s="69"/>
      <c r="G106" s="66"/>
      <c r="H106" s="66">
        <f>H107+H108</f>
        <v>25123.464</v>
      </c>
      <c r="I106" s="66"/>
      <c r="J106" s="66"/>
      <c r="K106" s="66">
        <f>K107+K108</f>
        <v>26879.47296</v>
      </c>
      <c r="L106" s="66"/>
      <c r="M106" s="66"/>
      <c r="N106" s="66">
        <f>N107+N108</f>
        <v>16673.7666</v>
      </c>
      <c r="O106" s="66"/>
      <c r="P106" s="66"/>
      <c r="Q106" s="66">
        <f>Q107+Q108</f>
        <v>25731.625599999996</v>
      </c>
      <c r="R106" s="66"/>
      <c r="S106" s="66">
        <f>S107+S108</f>
        <v>94408.32916</v>
      </c>
      <c r="T106" s="67"/>
      <c r="V106" s="71"/>
    </row>
    <row r="107" spans="1:22" ht="38.25" customHeight="1">
      <c r="A107" s="11"/>
      <c r="B107" s="489"/>
      <c r="C107" s="490"/>
      <c r="D107" s="491"/>
      <c r="E107" s="292" t="s">
        <v>70</v>
      </c>
      <c r="F107" s="5"/>
      <c r="G107" s="44">
        <f>G110+G113+G116+G119+G122</f>
        <v>40.58</v>
      </c>
      <c r="H107" s="44">
        <f aca="true" t="shared" si="16" ref="H107:S108">H110+H113+H116+H119+H122</f>
        <v>4822.1214</v>
      </c>
      <c r="I107" s="44">
        <f t="shared" si="16"/>
        <v>0</v>
      </c>
      <c r="J107" s="44">
        <f t="shared" si="16"/>
        <v>43.82</v>
      </c>
      <c r="K107" s="44">
        <f t="shared" si="16"/>
        <v>5207.1305999999995</v>
      </c>
      <c r="L107" s="44">
        <f t="shared" si="16"/>
        <v>0</v>
      </c>
      <c r="M107" s="44">
        <f t="shared" si="16"/>
        <v>27.16</v>
      </c>
      <c r="N107" s="44">
        <f t="shared" si="16"/>
        <v>3227.4227999999994</v>
      </c>
      <c r="O107" s="44">
        <f t="shared" si="16"/>
        <v>0</v>
      </c>
      <c r="P107" s="44">
        <f t="shared" si="16"/>
        <v>42</v>
      </c>
      <c r="Q107" s="44">
        <f t="shared" si="16"/>
        <v>4990.860000000001</v>
      </c>
      <c r="R107" s="44">
        <f t="shared" si="16"/>
        <v>153.56</v>
      </c>
      <c r="S107" s="44">
        <f t="shared" si="16"/>
        <v>18247.5348</v>
      </c>
      <c r="V107" s="10"/>
    </row>
    <row r="108" spans="1:22" ht="38.25" customHeight="1">
      <c r="A108" s="11"/>
      <c r="B108" s="489"/>
      <c r="C108" s="490"/>
      <c r="D108" s="491"/>
      <c r="E108" s="292" t="s">
        <v>2</v>
      </c>
      <c r="F108" s="5"/>
      <c r="G108" s="109">
        <f>G111+G114+G117+G120+G123</f>
        <v>2.3099999999999996</v>
      </c>
      <c r="H108" s="159">
        <f t="shared" si="16"/>
        <v>20301.3426</v>
      </c>
      <c r="I108" s="159">
        <f t="shared" si="16"/>
        <v>0</v>
      </c>
      <c r="J108" s="159">
        <f t="shared" si="16"/>
        <v>2.466</v>
      </c>
      <c r="K108" s="159">
        <f t="shared" si="16"/>
        <v>21672.34236</v>
      </c>
      <c r="L108" s="159">
        <f t="shared" si="16"/>
        <v>0</v>
      </c>
      <c r="M108" s="159">
        <f t="shared" si="16"/>
        <v>1.53</v>
      </c>
      <c r="N108" s="159">
        <f t="shared" si="16"/>
        <v>13446.343799999999</v>
      </c>
      <c r="O108" s="159">
        <f t="shared" si="16"/>
        <v>0</v>
      </c>
      <c r="P108" s="159">
        <f t="shared" si="16"/>
        <v>2.36</v>
      </c>
      <c r="Q108" s="159">
        <f t="shared" si="16"/>
        <v>20740.765599999995</v>
      </c>
      <c r="R108" s="159">
        <f t="shared" si="16"/>
        <v>8.666</v>
      </c>
      <c r="S108" s="159">
        <f t="shared" si="16"/>
        <v>76160.79435999999</v>
      </c>
      <c r="V108" s="10"/>
    </row>
    <row r="109" spans="1:22" ht="35.25" customHeight="1">
      <c r="A109" s="11"/>
      <c r="B109" s="411" t="s">
        <v>89</v>
      </c>
      <c r="C109" s="412"/>
      <c r="D109" s="413"/>
      <c r="E109" s="275"/>
      <c r="F109" s="5"/>
      <c r="G109" s="105"/>
      <c r="H109" s="259">
        <f>H110+H111</f>
        <v>1539.3424</v>
      </c>
      <c r="I109" s="259"/>
      <c r="J109" s="259"/>
      <c r="K109" s="259">
        <f>K110+K111</f>
        <v>1592.07316</v>
      </c>
      <c r="L109" s="259"/>
      <c r="M109" s="259"/>
      <c r="N109" s="259">
        <f>N110+N111</f>
        <v>1639.1099999999997</v>
      </c>
      <c r="O109" s="259"/>
      <c r="P109" s="259"/>
      <c r="Q109" s="259">
        <f>Q110+Q111</f>
        <v>1515.5764</v>
      </c>
      <c r="R109" s="259"/>
      <c r="S109" s="259">
        <f aca="true" t="shared" si="17" ref="S109:S114">H109+K109+N109+Q109</f>
        <v>6286.10196</v>
      </c>
      <c r="V109" s="10"/>
    </row>
    <row r="110" spans="1:22" ht="28.5" customHeight="1">
      <c r="A110" s="11"/>
      <c r="B110" s="492"/>
      <c r="C110" s="493"/>
      <c r="D110" s="494"/>
      <c r="E110" s="295" t="s">
        <v>70</v>
      </c>
      <c r="F110" s="5"/>
      <c r="G110" s="105">
        <v>2.6</v>
      </c>
      <c r="H110" s="105">
        <f>G110*H149</f>
        <v>308.958</v>
      </c>
      <c r="I110" s="105"/>
      <c r="J110" s="156">
        <v>2.6</v>
      </c>
      <c r="K110" s="105">
        <f>J110*H149</f>
        <v>308.958</v>
      </c>
      <c r="L110" s="105"/>
      <c r="M110" s="105">
        <v>2.7</v>
      </c>
      <c r="N110" s="105">
        <f>M110*J149</f>
        <v>320.841</v>
      </c>
      <c r="O110" s="105"/>
      <c r="P110" s="105">
        <v>2.4</v>
      </c>
      <c r="Q110" s="105">
        <f>P110*J149</f>
        <v>285.192</v>
      </c>
      <c r="R110" s="155">
        <f>G110+J110+M110+P110</f>
        <v>10.3</v>
      </c>
      <c r="S110" s="105">
        <f t="shared" si="17"/>
        <v>1223.949</v>
      </c>
      <c r="V110" s="10"/>
    </row>
    <row r="111" spans="1:22" ht="25.5" customHeight="1">
      <c r="A111" s="11"/>
      <c r="B111" s="492"/>
      <c r="C111" s="493"/>
      <c r="D111" s="494"/>
      <c r="E111" s="295" t="s">
        <v>2</v>
      </c>
      <c r="F111" s="5"/>
      <c r="G111" s="156">
        <v>0.14</v>
      </c>
      <c r="H111" s="105">
        <f>G111*H151</f>
        <v>1230.3844</v>
      </c>
      <c r="I111" s="105"/>
      <c r="J111" s="155">
        <v>0.146</v>
      </c>
      <c r="K111" s="105">
        <f>J111*H151</f>
        <v>1283.1151599999998</v>
      </c>
      <c r="L111" s="105"/>
      <c r="M111" s="156">
        <v>0.15</v>
      </c>
      <c r="N111" s="105">
        <f>M111*J151</f>
        <v>1318.2689999999998</v>
      </c>
      <c r="O111" s="105"/>
      <c r="P111" s="155">
        <v>0.14</v>
      </c>
      <c r="Q111" s="105">
        <f>P111*J151</f>
        <v>1230.3844</v>
      </c>
      <c r="R111" s="155">
        <f>G111+J111+M111+P111</f>
        <v>0.5760000000000001</v>
      </c>
      <c r="S111" s="105">
        <f t="shared" si="17"/>
        <v>5062.152959999999</v>
      </c>
      <c r="V111" s="10"/>
    </row>
    <row r="112" spans="1:22" ht="50.25" customHeight="1">
      <c r="A112" s="11"/>
      <c r="B112" s="411" t="s">
        <v>116</v>
      </c>
      <c r="C112" s="412"/>
      <c r="D112" s="413"/>
      <c r="E112" s="275"/>
      <c r="F112" s="5"/>
      <c r="G112" s="105"/>
      <c r="H112" s="259">
        <f>H113+H114</f>
        <v>10369.146999999999</v>
      </c>
      <c r="I112" s="259"/>
      <c r="J112" s="259"/>
      <c r="K112" s="259">
        <f>K113+K114</f>
        <v>12219.6752</v>
      </c>
      <c r="L112" s="259"/>
      <c r="M112" s="259"/>
      <c r="N112" s="259">
        <f>N113+N114</f>
        <v>8606.5034</v>
      </c>
      <c r="O112" s="259"/>
      <c r="P112" s="259"/>
      <c r="Q112" s="259">
        <f>Q113+Q114</f>
        <v>11015.284599999999</v>
      </c>
      <c r="R112" s="259"/>
      <c r="S112" s="259">
        <f t="shared" si="17"/>
        <v>42210.610199999996</v>
      </c>
      <c r="V112" s="10"/>
    </row>
    <row r="113" spans="1:22" ht="25.5" customHeight="1">
      <c r="A113" s="11"/>
      <c r="B113" s="492"/>
      <c r="C113" s="493"/>
      <c r="D113" s="494"/>
      <c r="E113" s="295" t="s">
        <v>70</v>
      </c>
      <c r="F113" s="5"/>
      <c r="G113" s="105">
        <v>17</v>
      </c>
      <c r="H113" s="151">
        <f>G113*H149</f>
        <v>2020.11</v>
      </c>
      <c r="I113" s="105"/>
      <c r="J113" s="156">
        <v>20</v>
      </c>
      <c r="K113" s="151">
        <f>J113*H149</f>
        <v>2376.6</v>
      </c>
      <c r="L113" s="105"/>
      <c r="M113" s="105">
        <v>14</v>
      </c>
      <c r="N113" s="105">
        <f>M113*J149</f>
        <v>1663.62</v>
      </c>
      <c r="O113" s="105"/>
      <c r="P113" s="105">
        <v>18</v>
      </c>
      <c r="Q113" s="105">
        <f>P113*J149</f>
        <v>2138.94</v>
      </c>
      <c r="R113" s="105">
        <f>G113+J113+M113+P113</f>
        <v>69</v>
      </c>
      <c r="S113" s="105">
        <f t="shared" si="17"/>
        <v>8199.27</v>
      </c>
      <c r="V113" s="10"/>
    </row>
    <row r="114" spans="1:22" ht="24" customHeight="1">
      <c r="A114" s="11"/>
      <c r="B114" s="492"/>
      <c r="C114" s="493"/>
      <c r="D114" s="494"/>
      <c r="E114" s="295" t="s">
        <v>2</v>
      </c>
      <c r="F114" s="5"/>
      <c r="G114" s="105">
        <v>0.95</v>
      </c>
      <c r="H114" s="105">
        <f>G114*H151</f>
        <v>8349.036999999998</v>
      </c>
      <c r="I114" s="105"/>
      <c r="J114" s="156">
        <v>1.12</v>
      </c>
      <c r="K114" s="105">
        <f>J114*H151</f>
        <v>9843.0752</v>
      </c>
      <c r="L114" s="105"/>
      <c r="M114" s="156">
        <v>0.79</v>
      </c>
      <c r="N114" s="105">
        <f>M114*J151</f>
        <v>6942.8834</v>
      </c>
      <c r="O114" s="105"/>
      <c r="P114" s="156">
        <v>1.01</v>
      </c>
      <c r="Q114" s="105">
        <f>P114*J152</f>
        <v>8876.344599999999</v>
      </c>
      <c r="R114" s="156">
        <f>G114+J114+M114+P114</f>
        <v>3.87</v>
      </c>
      <c r="S114" s="105">
        <f t="shared" si="17"/>
        <v>34011.34019999999</v>
      </c>
      <c r="V114" s="10"/>
    </row>
    <row r="115" spans="1:22" ht="48" customHeight="1">
      <c r="A115" s="11"/>
      <c r="B115" s="411" t="s">
        <v>117</v>
      </c>
      <c r="C115" s="412"/>
      <c r="D115" s="413"/>
      <c r="E115" s="275"/>
      <c r="F115" s="5"/>
      <c r="G115" s="105"/>
      <c r="H115" s="259">
        <f>H116+H117</f>
        <v>9810.894</v>
      </c>
      <c r="I115" s="259"/>
      <c r="J115" s="259"/>
      <c r="K115" s="259">
        <f>K116+K117</f>
        <v>9252.641</v>
      </c>
      <c r="L115" s="259"/>
      <c r="M115" s="259"/>
      <c r="N115" s="259">
        <f>N116+N117</f>
        <v>5463.7</v>
      </c>
      <c r="O115" s="259"/>
      <c r="P115" s="259"/>
      <c r="Q115" s="259">
        <f>Q116+Q117</f>
        <v>7314.2282</v>
      </c>
      <c r="R115" s="259"/>
      <c r="S115" s="259">
        <f>S116+S117</f>
        <v>31841.463199999995</v>
      </c>
      <c r="V115" s="10"/>
    </row>
    <row r="116" spans="1:22" ht="24" customHeight="1">
      <c r="A116" s="11"/>
      <c r="B116" s="492"/>
      <c r="C116" s="493"/>
      <c r="D116" s="494"/>
      <c r="E116" s="295" t="s">
        <v>70</v>
      </c>
      <c r="F116" s="5"/>
      <c r="G116" s="105">
        <v>16</v>
      </c>
      <c r="H116" s="105">
        <f>G116*H149</f>
        <v>1901.28</v>
      </c>
      <c r="I116" s="105"/>
      <c r="J116" s="105">
        <v>15</v>
      </c>
      <c r="K116" s="105">
        <f>J116*H149</f>
        <v>1782.45</v>
      </c>
      <c r="L116" s="105"/>
      <c r="M116" s="105">
        <v>9</v>
      </c>
      <c r="N116" s="105">
        <f>M116*J149</f>
        <v>1069.47</v>
      </c>
      <c r="O116" s="105"/>
      <c r="P116" s="105">
        <v>12</v>
      </c>
      <c r="Q116" s="105">
        <f>P116*J149</f>
        <v>1425.96</v>
      </c>
      <c r="R116" s="105">
        <f>G116+J116+M116+P116</f>
        <v>52</v>
      </c>
      <c r="S116" s="105">
        <f>H116+K116+N116+Q116</f>
        <v>6179.16</v>
      </c>
      <c r="V116" s="10"/>
    </row>
    <row r="117" spans="1:22" ht="25.5" customHeight="1">
      <c r="A117" s="11"/>
      <c r="B117" s="492"/>
      <c r="C117" s="493"/>
      <c r="D117" s="494"/>
      <c r="E117" s="295" t="s">
        <v>2</v>
      </c>
      <c r="F117" s="5"/>
      <c r="G117" s="105">
        <v>0.9</v>
      </c>
      <c r="H117" s="105">
        <f>G117*H151</f>
        <v>7909.614</v>
      </c>
      <c r="I117" s="105"/>
      <c r="J117" s="105">
        <v>0.85</v>
      </c>
      <c r="K117" s="105">
        <f>J117*H151</f>
        <v>7470.190999999999</v>
      </c>
      <c r="L117" s="105"/>
      <c r="M117" s="105">
        <v>0.5</v>
      </c>
      <c r="N117" s="105">
        <f>M117*J151</f>
        <v>4394.23</v>
      </c>
      <c r="O117" s="105"/>
      <c r="P117" s="105">
        <v>0.67</v>
      </c>
      <c r="Q117" s="105">
        <f>P117*J151</f>
        <v>5888.2681999999995</v>
      </c>
      <c r="R117" s="156">
        <f>G117+J117+M117+P117</f>
        <v>2.92</v>
      </c>
      <c r="S117" s="105">
        <f>H117+K117+N117+Q117</f>
        <v>25662.303199999995</v>
      </c>
      <c r="V117" s="10"/>
    </row>
    <row r="118" spans="1:22" ht="54" customHeight="1">
      <c r="A118" s="11"/>
      <c r="B118" s="411" t="s">
        <v>115</v>
      </c>
      <c r="C118" s="412"/>
      <c r="D118" s="413"/>
      <c r="E118" s="290"/>
      <c r="F118" s="5"/>
      <c r="G118" s="105"/>
      <c r="H118" s="259">
        <f>H119+H120</f>
        <v>3171.2729999999997</v>
      </c>
      <c r="I118" s="259"/>
      <c r="J118" s="259"/>
      <c r="K118" s="259">
        <f>K119+K120</f>
        <v>3377.9876</v>
      </c>
      <c r="L118" s="259"/>
      <c r="M118" s="259"/>
      <c r="N118" s="259">
        <f>N119+N120</f>
        <v>646.1376</v>
      </c>
      <c r="O118" s="259"/>
      <c r="P118" s="259"/>
      <c r="Q118" s="259">
        <f>Q119+Q120</f>
        <v>3701.0564</v>
      </c>
      <c r="R118" s="259"/>
      <c r="S118" s="259">
        <f>S119+S120</f>
        <v>10896.454600000001</v>
      </c>
      <c r="V118" s="10"/>
    </row>
    <row r="119" spans="1:22" ht="25.5" customHeight="1">
      <c r="A119" s="11"/>
      <c r="B119" s="492"/>
      <c r="C119" s="493"/>
      <c r="D119" s="494"/>
      <c r="E119" s="295" t="s">
        <v>70</v>
      </c>
      <c r="F119" s="5"/>
      <c r="G119" s="105">
        <v>4.5</v>
      </c>
      <c r="H119" s="105">
        <f>G119*H149</f>
        <v>534.735</v>
      </c>
      <c r="I119" s="105"/>
      <c r="J119" s="156">
        <v>5.5</v>
      </c>
      <c r="K119" s="105">
        <f>J119*H149</f>
        <v>653.5649999999999</v>
      </c>
      <c r="L119" s="105"/>
      <c r="M119" s="105">
        <v>1</v>
      </c>
      <c r="N119" s="105">
        <f>M119*J149</f>
        <v>118.83</v>
      </c>
      <c r="O119" s="105"/>
      <c r="P119" s="105">
        <v>6</v>
      </c>
      <c r="Q119" s="105">
        <f>P119*J149</f>
        <v>712.98</v>
      </c>
      <c r="R119" s="105">
        <f>G119+J119+M119+P119</f>
        <v>17</v>
      </c>
      <c r="S119" s="105">
        <f>H119+K119+N119+Q119</f>
        <v>2020.11</v>
      </c>
      <c r="T119" s="47" t="s">
        <v>78</v>
      </c>
      <c r="V119" s="10"/>
    </row>
    <row r="120" spans="1:22" ht="25.5" customHeight="1">
      <c r="A120" s="11"/>
      <c r="B120" s="492"/>
      <c r="C120" s="493"/>
      <c r="D120" s="494"/>
      <c r="E120" s="295" t="s">
        <v>2</v>
      </c>
      <c r="F120" s="5"/>
      <c r="G120" s="157">
        <v>0.3</v>
      </c>
      <c r="H120" s="105">
        <f>G120*H151</f>
        <v>2636.5379999999996</v>
      </c>
      <c r="I120" s="105"/>
      <c r="J120" s="156">
        <v>0.31</v>
      </c>
      <c r="K120" s="105">
        <f>J120*H151</f>
        <v>2724.4226</v>
      </c>
      <c r="L120" s="105"/>
      <c r="M120" s="156">
        <v>0.06</v>
      </c>
      <c r="N120" s="105">
        <f>M120*J151</f>
        <v>527.3076</v>
      </c>
      <c r="O120" s="105"/>
      <c r="P120" s="156">
        <v>0.34</v>
      </c>
      <c r="Q120" s="105">
        <f>P120*J151</f>
        <v>2988.0764</v>
      </c>
      <c r="R120" s="105">
        <f>G120+J120+M120+P120</f>
        <v>1.01</v>
      </c>
      <c r="S120" s="105">
        <f>H120+K120+N120+Q120</f>
        <v>8876.3446</v>
      </c>
      <c r="V120" s="10"/>
    </row>
    <row r="121" spans="1:22" ht="42" customHeight="1">
      <c r="A121" s="11"/>
      <c r="B121" s="347" t="s">
        <v>99</v>
      </c>
      <c r="C121" s="348"/>
      <c r="D121" s="349"/>
      <c r="E121" s="295"/>
      <c r="F121" s="5"/>
      <c r="G121" s="157"/>
      <c r="H121" s="259">
        <f>H123+H122</f>
        <v>232.80759999999998</v>
      </c>
      <c r="I121" s="259"/>
      <c r="J121" s="260"/>
      <c r="K121" s="259">
        <f>K123+K122</f>
        <v>437.09599999999995</v>
      </c>
      <c r="L121" s="259"/>
      <c r="M121" s="260"/>
      <c r="N121" s="259">
        <f>N123+N122</f>
        <v>318.3156</v>
      </c>
      <c r="O121" s="259"/>
      <c r="P121" s="260"/>
      <c r="Q121" s="259">
        <f>Q123+Q122</f>
        <v>2185.48</v>
      </c>
      <c r="R121" s="260"/>
      <c r="S121" s="259">
        <f>SUM(S122:S123)</f>
        <v>3173.6992</v>
      </c>
      <c r="V121" s="10"/>
    </row>
    <row r="122" spans="1:22" ht="25.5" customHeight="1">
      <c r="A122" s="11"/>
      <c r="B122" s="492"/>
      <c r="C122" s="493"/>
      <c r="D122" s="494"/>
      <c r="E122" s="295" t="s">
        <v>70</v>
      </c>
      <c r="F122" s="5"/>
      <c r="G122" s="156">
        <v>0.48</v>
      </c>
      <c r="H122" s="105">
        <f>G122*H149</f>
        <v>57.038399999999996</v>
      </c>
      <c r="I122" s="105"/>
      <c r="J122" s="156">
        <v>0.72</v>
      </c>
      <c r="K122" s="105">
        <f>J122*H149</f>
        <v>85.5576</v>
      </c>
      <c r="L122" s="105"/>
      <c r="M122" s="156">
        <v>0.46</v>
      </c>
      <c r="N122" s="105">
        <f>M122*J149</f>
        <v>54.6618</v>
      </c>
      <c r="O122" s="105"/>
      <c r="P122" s="156">
        <v>3.6</v>
      </c>
      <c r="Q122" s="105">
        <f>P122*J149</f>
        <v>427.788</v>
      </c>
      <c r="R122" s="156">
        <f>G122+J122+M122+P122</f>
        <v>5.26</v>
      </c>
      <c r="S122" s="105">
        <f>H122+K122+N122+Q122</f>
        <v>625.0458</v>
      </c>
      <c r="V122" s="10"/>
    </row>
    <row r="123" spans="1:22" ht="25.5" customHeight="1">
      <c r="A123" s="11"/>
      <c r="B123" s="492"/>
      <c r="C123" s="493"/>
      <c r="D123" s="494"/>
      <c r="E123" s="295" t="s">
        <v>2</v>
      </c>
      <c r="F123" s="5"/>
      <c r="G123" s="156">
        <v>0.02</v>
      </c>
      <c r="H123" s="105">
        <f>G123*H151</f>
        <v>175.76919999999998</v>
      </c>
      <c r="I123" s="105"/>
      <c r="J123" s="156">
        <v>0.04</v>
      </c>
      <c r="K123" s="105">
        <f>J123*H151</f>
        <v>351.53839999999997</v>
      </c>
      <c r="L123" s="105"/>
      <c r="M123" s="156">
        <v>0.03</v>
      </c>
      <c r="N123" s="105">
        <f>M123*J151</f>
        <v>263.6538</v>
      </c>
      <c r="O123" s="105"/>
      <c r="P123" s="156">
        <v>0.2</v>
      </c>
      <c r="Q123" s="105">
        <f>P123*J151</f>
        <v>1757.692</v>
      </c>
      <c r="R123" s="156">
        <f>G123+J123+M123+P123</f>
        <v>0.29000000000000004</v>
      </c>
      <c r="S123" s="105">
        <f>H123+K123+N123+Q123</f>
        <v>2548.6534</v>
      </c>
      <c r="V123" s="10"/>
    </row>
    <row r="124" spans="1:22" s="68" customFormat="1" ht="43.5" customHeight="1">
      <c r="A124" s="64">
        <v>4</v>
      </c>
      <c r="B124" s="486" t="s">
        <v>53</v>
      </c>
      <c r="C124" s="487"/>
      <c r="D124" s="488"/>
      <c r="E124" s="65" t="s">
        <v>79</v>
      </c>
      <c r="F124" s="69"/>
      <c r="G124" s="66"/>
      <c r="H124" s="66">
        <f>H125+H126</f>
        <v>196305.7646</v>
      </c>
      <c r="I124" s="66"/>
      <c r="J124" s="66"/>
      <c r="K124" s="66">
        <f>K125+K126</f>
        <v>172994.8032</v>
      </c>
      <c r="L124" s="66"/>
      <c r="M124" s="66"/>
      <c r="N124" s="66">
        <f>N125+N126</f>
        <v>58394.995599999995</v>
      </c>
      <c r="O124" s="66"/>
      <c r="P124" s="66"/>
      <c r="Q124" s="66">
        <f>Q125+Q126</f>
        <v>189226.7206</v>
      </c>
      <c r="R124" s="66"/>
      <c r="S124" s="66">
        <f>S127+S130+S133</f>
        <v>616922.284</v>
      </c>
      <c r="T124" s="67"/>
      <c r="V124" s="71"/>
    </row>
    <row r="125" spans="1:22" ht="43.5" customHeight="1">
      <c r="A125" s="11"/>
      <c r="B125" s="489"/>
      <c r="C125" s="490"/>
      <c r="D125" s="491"/>
      <c r="E125" s="292" t="s">
        <v>70</v>
      </c>
      <c r="F125" s="5"/>
      <c r="G125" s="44">
        <f>G128+G131+G134</f>
        <v>320</v>
      </c>
      <c r="H125" s="44">
        <f>H128+H131+H134</f>
        <v>38025.600000000006</v>
      </c>
      <c r="I125" s="44"/>
      <c r="J125" s="44">
        <f>J128+J131+J134</f>
        <v>282.1</v>
      </c>
      <c r="K125" s="44">
        <f>K128+K131+K134</f>
        <v>33521.943</v>
      </c>
      <c r="L125" s="44"/>
      <c r="M125" s="44">
        <f>M128+M131+M134</f>
        <v>95</v>
      </c>
      <c r="N125" s="44">
        <f>N128+N131+N134</f>
        <v>11288.849999999999</v>
      </c>
      <c r="O125" s="44"/>
      <c r="P125" s="44">
        <f>P128+P131+P134</f>
        <v>308.5</v>
      </c>
      <c r="Q125" s="44">
        <f>Q128+Q131+Q134</f>
        <v>36659.055</v>
      </c>
      <c r="R125" s="44">
        <f>G125+J125+M125+P125</f>
        <v>1005.6</v>
      </c>
      <c r="S125" s="44">
        <f>H125+K125+N125+Q125</f>
        <v>119495.448</v>
      </c>
      <c r="V125" s="10"/>
    </row>
    <row r="126" spans="1:22" ht="43.5" customHeight="1">
      <c r="A126" s="11"/>
      <c r="B126" s="489"/>
      <c r="C126" s="490"/>
      <c r="D126" s="491"/>
      <c r="E126" s="292" t="s">
        <v>72</v>
      </c>
      <c r="F126" s="5"/>
      <c r="G126" s="44">
        <f>G129+G132+G135</f>
        <v>18.01</v>
      </c>
      <c r="H126" s="44">
        <f>H129+H132+H135</f>
        <v>158280.1646</v>
      </c>
      <c r="I126" s="44"/>
      <c r="J126" s="44">
        <f>J129+J132+J135</f>
        <v>15.870000000000001</v>
      </c>
      <c r="K126" s="44">
        <f>K129+K132+K135</f>
        <v>139472.8602</v>
      </c>
      <c r="L126" s="44"/>
      <c r="M126" s="44">
        <f>M129+M132+M135</f>
        <v>5.359999999999999</v>
      </c>
      <c r="N126" s="44">
        <f>N129+N132+N135</f>
        <v>47106.145599999996</v>
      </c>
      <c r="O126" s="44"/>
      <c r="P126" s="159">
        <f>P129+P132+P135</f>
        <v>17.36</v>
      </c>
      <c r="Q126" s="44">
        <f>Q129+Q132+Q135</f>
        <v>152567.6656</v>
      </c>
      <c r="R126" s="44">
        <f>G126+J126+M126+P126</f>
        <v>56.6</v>
      </c>
      <c r="S126" s="44">
        <f>H126+K126+N126+Q126</f>
        <v>497426.836</v>
      </c>
      <c r="V126" s="10"/>
    </row>
    <row r="127" spans="1:22" ht="31.5" customHeight="1">
      <c r="A127" s="11"/>
      <c r="B127" s="411" t="s">
        <v>104</v>
      </c>
      <c r="C127" s="412"/>
      <c r="D127" s="413"/>
      <c r="E127" s="275"/>
      <c r="F127" s="5"/>
      <c r="G127" s="105"/>
      <c r="H127" s="259">
        <f>H128+H129</f>
        <v>21472.316199999997</v>
      </c>
      <c r="I127" s="259"/>
      <c r="J127" s="259"/>
      <c r="K127" s="259">
        <f>K128+K129</f>
        <v>13523.8334</v>
      </c>
      <c r="L127" s="259"/>
      <c r="M127" s="259"/>
      <c r="N127" s="259">
        <f>N128+N129</f>
        <v>10457.0316</v>
      </c>
      <c r="O127" s="259"/>
      <c r="P127" s="259"/>
      <c r="Q127" s="259">
        <f>Q128+Q129</f>
        <v>23322.8444</v>
      </c>
      <c r="R127" s="259"/>
      <c r="S127" s="259">
        <f>S128+S129</f>
        <v>68776.0256</v>
      </c>
      <c r="V127" s="10"/>
    </row>
    <row r="128" spans="1:22" s="153" customFormat="1" ht="25.5" customHeight="1">
      <c r="A128" s="148"/>
      <c r="B128" s="500"/>
      <c r="C128" s="501"/>
      <c r="D128" s="502"/>
      <c r="E128" s="158" t="s">
        <v>70</v>
      </c>
      <c r="F128" s="150"/>
      <c r="G128" s="151">
        <v>35</v>
      </c>
      <c r="H128" s="151">
        <f>G128*H149</f>
        <v>4159.05</v>
      </c>
      <c r="I128" s="151"/>
      <c r="J128" s="151">
        <v>22.1</v>
      </c>
      <c r="K128" s="151">
        <f>J128*H149</f>
        <v>2626.143</v>
      </c>
      <c r="L128" s="151"/>
      <c r="M128" s="151">
        <v>17</v>
      </c>
      <c r="N128" s="151">
        <f>M128*J149</f>
        <v>2020.11</v>
      </c>
      <c r="O128" s="151"/>
      <c r="P128" s="151">
        <v>38</v>
      </c>
      <c r="Q128" s="151">
        <f>P128*J149</f>
        <v>4515.54</v>
      </c>
      <c r="R128" s="151">
        <f>G128+J128+M128+P128</f>
        <v>112.1</v>
      </c>
      <c r="S128" s="151">
        <f>H128+K128+N128+Q128</f>
        <v>13320.843</v>
      </c>
      <c r="T128" s="152"/>
      <c r="V128" s="154"/>
    </row>
    <row r="129" spans="1:22" s="153" customFormat="1" ht="25.5" customHeight="1">
      <c r="A129" s="148"/>
      <c r="B129" s="500"/>
      <c r="C129" s="501"/>
      <c r="D129" s="502"/>
      <c r="E129" s="158" t="s">
        <v>2</v>
      </c>
      <c r="F129" s="150"/>
      <c r="G129" s="151">
        <v>1.97</v>
      </c>
      <c r="H129" s="151">
        <f>G129*H151</f>
        <v>17313.2662</v>
      </c>
      <c r="I129" s="151"/>
      <c r="J129" s="151">
        <v>1.24</v>
      </c>
      <c r="K129" s="151">
        <f>J129*H151</f>
        <v>10897.6904</v>
      </c>
      <c r="L129" s="151"/>
      <c r="M129" s="151">
        <v>0.96</v>
      </c>
      <c r="N129" s="151">
        <f>M129*J151</f>
        <v>8436.9216</v>
      </c>
      <c r="O129" s="151"/>
      <c r="P129" s="151">
        <v>2.14</v>
      </c>
      <c r="Q129" s="151">
        <f>P129*J151</f>
        <v>18807.3044</v>
      </c>
      <c r="R129" s="151">
        <f>G129+J129+M129+P129</f>
        <v>6.3100000000000005</v>
      </c>
      <c r="S129" s="151">
        <f>H129+K129+N129+Q129</f>
        <v>55455.1826</v>
      </c>
      <c r="T129" s="152"/>
      <c r="V129" s="154"/>
    </row>
    <row r="130" spans="1:22" ht="33" customHeight="1">
      <c r="A130" s="11"/>
      <c r="B130" s="411" t="s">
        <v>55</v>
      </c>
      <c r="C130" s="412"/>
      <c r="D130" s="413"/>
      <c r="E130" s="275"/>
      <c r="F130" s="5"/>
      <c r="G130" s="105"/>
      <c r="H130" s="259">
        <f>H131+H132</f>
        <v>64416.948599999996</v>
      </c>
      <c r="I130" s="259"/>
      <c r="J130" s="259"/>
      <c r="K130" s="259">
        <f>K131+K132</f>
        <v>49054.469999999994</v>
      </c>
      <c r="L130" s="259"/>
      <c r="M130" s="259"/>
      <c r="N130" s="259">
        <f>N131+N132</f>
        <v>17213.0068</v>
      </c>
      <c r="O130" s="259"/>
      <c r="P130" s="259"/>
      <c r="Q130" s="259">
        <f>Q131+Q132</f>
        <v>55487.376399999994</v>
      </c>
      <c r="R130" s="259"/>
      <c r="S130" s="259">
        <f>S131+S132</f>
        <v>186171.8018</v>
      </c>
      <c r="V130" s="10"/>
    </row>
    <row r="131" spans="1:22" ht="25.5" customHeight="1">
      <c r="A131" s="11"/>
      <c r="B131" s="492"/>
      <c r="C131" s="493"/>
      <c r="D131" s="494"/>
      <c r="E131" s="295" t="s">
        <v>70</v>
      </c>
      <c r="F131" s="5"/>
      <c r="G131" s="105">
        <v>105</v>
      </c>
      <c r="H131" s="105">
        <f>G131*H149</f>
        <v>12477.15</v>
      </c>
      <c r="I131" s="105"/>
      <c r="J131" s="105">
        <v>80</v>
      </c>
      <c r="K131" s="105">
        <f>J131*H149</f>
        <v>9506.4</v>
      </c>
      <c r="L131" s="105"/>
      <c r="M131" s="105">
        <v>28</v>
      </c>
      <c r="N131" s="105">
        <f>M131*J149</f>
        <v>3327.24</v>
      </c>
      <c r="O131" s="105"/>
      <c r="P131" s="105">
        <v>90.5</v>
      </c>
      <c r="Q131" s="105">
        <f>P131*J149</f>
        <v>10754.115</v>
      </c>
      <c r="R131" s="105">
        <f>G131+J131+M131+P131</f>
        <v>303.5</v>
      </c>
      <c r="S131" s="105">
        <f>H131+K131+N131+Q131</f>
        <v>36064.905</v>
      </c>
      <c r="T131" s="47" t="s">
        <v>77</v>
      </c>
      <c r="V131" s="10"/>
    </row>
    <row r="132" spans="1:22" ht="25.5" customHeight="1">
      <c r="A132" s="11"/>
      <c r="B132" s="492"/>
      <c r="C132" s="493"/>
      <c r="D132" s="494"/>
      <c r="E132" s="295" t="s">
        <v>2</v>
      </c>
      <c r="F132" s="5"/>
      <c r="G132" s="105">
        <v>5.91</v>
      </c>
      <c r="H132" s="105">
        <f>G132*H152</f>
        <v>51939.798599999995</v>
      </c>
      <c r="I132" s="105"/>
      <c r="J132" s="105">
        <v>4.5</v>
      </c>
      <c r="K132" s="105">
        <f>J132*H152</f>
        <v>39548.06999999999</v>
      </c>
      <c r="L132" s="105"/>
      <c r="M132" s="105">
        <v>1.58</v>
      </c>
      <c r="N132" s="105">
        <f>M132*J152</f>
        <v>13885.7668</v>
      </c>
      <c r="O132" s="105"/>
      <c r="P132" s="155">
        <v>5.09</v>
      </c>
      <c r="Q132" s="105">
        <f>P132*J152</f>
        <v>44733.261399999996</v>
      </c>
      <c r="R132" s="105">
        <f>G132+J132+M132+P132</f>
        <v>17.08</v>
      </c>
      <c r="S132" s="105">
        <f>H132+K132+N132+Q132</f>
        <v>150106.8968</v>
      </c>
      <c r="V132" s="10"/>
    </row>
    <row r="133" spans="1:22" ht="33" customHeight="1">
      <c r="A133" s="11"/>
      <c r="B133" s="376" t="s">
        <v>80</v>
      </c>
      <c r="C133" s="377"/>
      <c r="D133" s="378"/>
      <c r="E133" s="275"/>
      <c r="F133" s="5"/>
      <c r="G133" s="105"/>
      <c r="H133" s="259">
        <f>H134+H135</f>
        <v>110416.49979999999</v>
      </c>
      <c r="I133" s="259"/>
      <c r="J133" s="259"/>
      <c r="K133" s="259">
        <f>K134+K135</f>
        <v>110416.49979999999</v>
      </c>
      <c r="L133" s="259"/>
      <c r="M133" s="259"/>
      <c r="N133" s="259">
        <f>SUM(N134:N135)</f>
        <v>30724.957199999997</v>
      </c>
      <c r="O133" s="259"/>
      <c r="P133" s="259"/>
      <c r="Q133" s="259">
        <f>SUM(Q134:Q135)</f>
        <v>110416.49979999999</v>
      </c>
      <c r="R133" s="259"/>
      <c r="S133" s="259">
        <f>SUM(S134:S135)</f>
        <v>361974.4566</v>
      </c>
      <c r="V133" s="10"/>
    </row>
    <row r="134" spans="1:22" ht="25.5" customHeight="1">
      <c r="A134" s="11"/>
      <c r="B134" s="492"/>
      <c r="C134" s="493"/>
      <c r="D134" s="494"/>
      <c r="E134" s="295" t="s">
        <v>70</v>
      </c>
      <c r="F134" s="5"/>
      <c r="G134" s="105">
        <v>180</v>
      </c>
      <c r="H134" s="105">
        <f>SUM(G134)*H149</f>
        <v>21389.4</v>
      </c>
      <c r="I134" s="105"/>
      <c r="J134" s="105">
        <v>180</v>
      </c>
      <c r="K134" s="105">
        <f>SUM(J134)*H149</f>
        <v>21389.4</v>
      </c>
      <c r="L134" s="105"/>
      <c r="M134" s="105">
        <v>50</v>
      </c>
      <c r="N134" s="105">
        <f>SUM(M134)*J149</f>
        <v>5941.5</v>
      </c>
      <c r="O134" s="105"/>
      <c r="P134" s="105">
        <v>180</v>
      </c>
      <c r="Q134" s="105">
        <f>SUM(P134)*J149</f>
        <v>21389.4</v>
      </c>
      <c r="R134" s="105">
        <f>SUM(G134)+J134+M134+P134</f>
        <v>590</v>
      </c>
      <c r="S134" s="105">
        <f>H134+K134+N134+Q134</f>
        <v>70109.70000000001</v>
      </c>
      <c r="V134" s="10"/>
    </row>
    <row r="135" spans="1:22" ht="25.5" customHeight="1">
      <c r="A135" s="11"/>
      <c r="B135" s="492"/>
      <c r="C135" s="493"/>
      <c r="D135" s="494"/>
      <c r="E135" s="295" t="s">
        <v>2</v>
      </c>
      <c r="F135" s="5"/>
      <c r="G135" s="105">
        <v>10.13</v>
      </c>
      <c r="H135" s="105">
        <f>SUM(G135)*H151</f>
        <v>89027.0998</v>
      </c>
      <c r="I135" s="105"/>
      <c r="J135" s="105">
        <v>10.13</v>
      </c>
      <c r="K135" s="105">
        <f>SUM(J135)*H151</f>
        <v>89027.0998</v>
      </c>
      <c r="L135" s="105"/>
      <c r="M135" s="105">
        <v>2.82</v>
      </c>
      <c r="N135" s="105">
        <f>SUM(M135)*J151</f>
        <v>24783.457199999997</v>
      </c>
      <c r="O135" s="105"/>
      <c r="P135" s="105">
        <v>10.13</v>
      </c>
      <c r="Q135" s="105">
        <f>SUM(P135)*J151</f>
        <v>89027.0998</v>
      </c>
      <c r="R135" s="105">
        <f>SUM(G135)+J135+M135+P135</f>
        <v>33.21</v>
      </c>
      <c r="S135" s="105">
        <f>SUM(H135)+K135+N135+Q135</f>
        <v>291864.75659999996</v>
      </c>
      <c r="V135" s="10"/>
    </row>
    <row r="136" spans="1:22" ht="25.5" customHeight="1">
      <c r="A136" s="70">
        <v>5</v>
      </c>
      <c r="B136" s="503" t="s">
        <v>81</v>
      </c>
      <c r="C136" s="504"/>
      <c r="D136" s="505"/>
      <c r="E136" s="65" t="s">
        <v>79</v>
      </c>
      <c r="F136" s="5"/>
      <c r="G136" s="66"/>
      <c r="H136" s="66">
        <f>H139+H142</f>
        <v>1184.1895</v>
      </c>
      <c r="I136" s="66"/>
      <c r="J136" s="66"/>
      <c r="K136" s="66">
        <f>K139+K142</f>
        <v>1204.3906</v>
      </c>
      <c r="L136" s="66"/>
      <c r="M136" s="66"/>
      <c r="N136" s="66">
        <f>N139+N142</f>
        <v>247.28997999999999</v>
      </c>
      <c r="O136" s="66"/>
      <c r="P136" s="66"/>
      <c r="Q136" s="66">
        <f>Q139+Q142</f>
        <v>2743.7329999999997</v>
      </c>
      <c r="R136" s="66"/>
      <c r="S136" s="66">
        <f>H136+K136+N136+Q136</f>
        <v>5379.60308</v>
      </c>
      <c r="V136" s="10"/>
    </row>
    <row r="137" spans="1:22" ht="25.5" customHeight="1">
      <c r="A137" s="70"/>
      <c r="B137" s="298"/>
      <c r="C137" s="299"/>
      <c r="D137" s="300"/>
      <c r="E137" s="292" t="s">
        <v>70</v>
      </c>
      <c r="F137" s="5"/>
      <c r="G137" s="44">
        <f>G140+G143</f>
        <v>1.83</v>
      </c>
      <c r="H137" s="44">
        <f aca="true" t="shared" si="18" ref="H137:Q138">H140+H143</f>
        <v>217.45889999999997</v>
      </c>
      <c r="I137" s="44">
        <f t="shared" si="18"/>
        <v>0</v>
      </c>
      <c r="J137" s="44">
        <f t="shared" si="18"/>
        <v>2</v>
      </c>
      <c r="K137" s="44">
        <f t="shared" si="18"/>
        <v>237.65999999999997</v>
      </c>
      <c r="L137" s="44">
        <f t="shared" si="18"/>
        <v>0</v>
      </c>
      <c r="M137" s="44">
        <f t="shared" si="18"/>
        <v>0.38</v>
      </c>
      <c r="N137" s="44">
        <f t="shared" si="18"/>
        <v>45.1554</v>
      </c>
      <c r="O137" s="44">
        <f t="shared" si="18"/>
        <v>0</v>
      </c>
      <c r="P137" s="44">
        <f t="shared" si="18"/>
        <v>4.6</v>
      </c>
      <c r="Q137" s="44">
        <f t="shared" si="18"/>
        <v>546.6179999999999</v>
      </c>
      <c r="R137" s="44">
        <f>SUM(G137)+J137+M137+P137</f>
        <v>8.809999999999999</v>
      </c>
      <c r="S137" s="44">
        <f>H137+K137+N137+Q137</f>
        <v>1046.8923</v>
      </c>
      <c r="V137" s="10"/>
    </row>
    <row r="138" spans="1:22" ht="25.5" customHeight="1">
      <c r="A138" s="70"/>
      <c r="B138" s="298"/>
      <c r="C138" s="299"/>
      <c r="D138" s="300"/>
      <c r="E138" s="292" t="s">
        <v>72</v>
      </c>
      <c r="F138" s="5"/>
      <c r="G138" s="44">
        <f>G141+G144</f>
        <v>0.11</v>
      </c>
      <c r="H138" s="44">
        <f t="shared" si="18"/>
        <v>966.7306</v>
      </c>
      <c r="I138" s="44">
        <f t="shared" si="18"/>
        <v>0</v>
      </c>
      <c r="J138" s="44">
        <f t="shared" si="18"/>
        <v>0.11</v>
      </c>
      <c r="K138" s="44">
        <f t="shared" si="18"/>
        <v>966.7306</v>
      </c>
      <c r="L138" s="44">
        <f t="shared" si="18"/>
        <v>0</v>
      </c>
      <c r="M138" s="159">
        <f t="shared" si="18"/>
        <v>0.023</v>
      </c>
      <c r="N138" s="44">
        <f t="shared" si="18"/>
        <v>202.13457999999997</v>
      </c>
      <c r="O138" s="44">
        <f t="shared" si="18"/>
        <v>0</v>
      </c>
      <c r="P138" s="44">
        <f t="shared" si="18"/>
        <v>0.25</v>
      </c>
      <c r="Q138" s="44">
        <f t="shared" si="18"/>
        <v>2197.115</v>
      </c>
      <c r="R138" s="159">
        <f>SUM(G138)+J138+M138+P138</f>
        <v>0.493</v>
      </c>
      <c r="S138" s="44">
        <f aca="true" t="shared" si="19" ref="S138:S144">SUM(H138)+K138+N138+Q138</f>
        <v>4332.710779999999</v>
      </c>
      <c r="V138" s="10"/>
    </row>
    <row r="139" spans="1:22" ht="49.5" customHeight="1">
      <c r="A139" s="70"/>
      <c r="B139" s="347" t="s">
        <v>82</v>
      </c>
      <c r="C139" s="348"/>
      <c r="D139" s="349"/>
      <c r="E139" s="295"/>
      <c r="F139" s="5"/>
      <c r="G139" s="105"/>
      <c r="H139" s="259">
        <f>SUM(H140:H141)</f>
        <v>538.0518999999999</v>
      </c>
      <c r="I139" s="259"/>
      <c r="J139" s="259"/>
      <c r="K139" s="259">
        <f>SUM(K140:K141)</f>
        <v>542.8051</v>
      </c>
      <c r="L139" s="259"/>
      <c r="M139" s="259"/>
      <c r="N139" s="259">
        <f>SUM(N140:N141)</f>
        <v>212.60649999999998</v>
      </c>
      <c r="O139" s="259"/>
      <c r="P139" s="259"/>
      <c r="Q139" s="259">
        <f>SUM(Q140:Q141)</f>
        <v>1104.623</v>
      </c>
      <c r="R139" s="259"/>
      <c r="S139" s="259">
        <f t="shared" si="19"/>
        <v>2398.0865</v>
      </c>
      <c r="V139" s="10"/>
    </row>
    <row r="140" spans="1:22" ht="25.5" customHeight="1">
      <c r="A140" s="70"/>
      <c r="B140" s="271"/>
      <c r="C140" s="272"/>
      <c r="D140" s="273"/>
      <c r="E140" s="295" t="s">
        <v>70</v>
      </c>
      <c r="F140" s="5"/>
      <c r="G140" s="105">
        <v>0.83</v>
      </c>
      <c r="H140" s="105">
        <f>SUM(G140)*H149</f>
        <v>98.62889999999999</v>
      </c>
      <c r="I140" s="105"/>
      <c r="J140" s="105">
        <v>0.87</v>
      </c>
      <c r="K140" s="105">
        <f>SUM(J140)*H149</f>
        <v>103.3821</v>
      </c>
      <c r="L140" s="105"/>
      <c r="M140" s="105">
        <v>0.31</v>
      </c>
      <c r="N140" s="105">
        <f>SUM(M140)*J149</f>
        <v>36.8373</v>
      </c>
      <c r="O140" s="105"/>
      <c r="P140" s="105">
        <v>1.9</v>
      </c>
      <c r="Q140" s="105">
        <f>SUM(P140)*J149</f>
        <v>225.777</v>
      </c>
      <c r="R140" s="105">
        <f>SUM(G140)+J140+M140+P140</f>
        <v>3.9099999999999997</v>
      </c>
      <c r="S140" s="105">
        <f t="shared" si="19"/>
        <v>464.6252999999999</v>
      </c>
      <c r="V140" s="10"/>
    </row>
    <row r="141" spans="1:22" ht="25.5" customHeight="1">
      <c r="A141" s="70"/>
      <c r="B141" s="271"/>
      <c r="C141" s="272"/>
      <c r="D141" s="273"/>
      <c r="E141" s="295" t="s">
        <v>2</v>
      </c>
      <c r="F141" s="5"/>
      <c r="G141" s="105">
        <v>0.05</v>
      </c>
      <c r="H141" s="105">
        <f>SUM(G141)*H151</f>
        <v>439.423</v>
      </c>
      <c r="I141" s="105"/>
      <c r="J141" s="105">
        <v>0.05</v>
      </c>
      <c r="K141" s="105">
        <f>SUM(J141)*H151</f>
        <v>439.423</v>
      </c>
      <c r="L141" s="105"/>
      <c r="M141" s="105">
        <v>0.02</v>
      </c>
      <c r="N141" s="105">
        <f>SUM(M141)*J151</f>
        <v>175.76919999999998</v>
      </c>
      <c r="O141" s="105"/>
      <c r="P141" s="105">
        <v>0.1</v>
      </c>
      <c r="Q141" s="105">
        <f>SUM(P141)*J151</f>
        <v>878.846</v>
      </c>
      <c r="R141" s="105">
        <f>SUM(G141)+J141+M141+P141</f>
        <v>0.22000000000000003</v>
      </c>
      <c r="S141" s="105">
        <f t="shared" si="19"/>
        <v>1933.4612</v>
      </c>
      <c r="V141" s="10"/>
    </row>
    <row r="142" spans="1:22" ht="42" customHeight="1">
      <c r="A142" s="70"/>
      <c r="B142" s="347" t="s">
        <v>83</v>
      </c>
      <c r="C142" s="348"/>
      <c r="D142" s="349"/>
      <c r="E142" s="295"/>
      <c r="F142" s="5"/>
      <c r="G142" s="105"/>
      <c r="H142" s="259">
        <f>SUM(H143:H144)</f>
        <v>646.1376</v>
      </c>
      <c r="I142" s="259"/>
      <c r="J142" s="259"/>
      <c r="K142" s="259">
        <f>SUM(K143:K144)</f>
        <v>661.5854999999999</v>
      </c>
      <c r="L142" s="259"/>
      <c r="M142" s="259"/>
      <c r="N142" s="259">
        <f>SUM(N143:N144)</f>
        <v>34.68348</v>
      </c>
      <c r="O142" s="259"/>
      <c r="P142" s="259"/>
      <c r="Q142" s="259">
        <f>SUM(Q143:Q144)</f>
        <v>1639.1099999999997</v>
      </c>
      <c r="R142" s="259"/>
      <c r="S142" s="259">
        <f t="shared" si="19"/>
        <v>2981.5165799999995</v>
      </c>
      <c r="V142" s="10"/>
    </row>
    <row r="143" spans="1:22" ht="25.5" customHeight="1">
      <c r="A143" s="70"/>
      <c r="B143" s="271"/>
      <c r="C143" s="272"/>
      <c r="D143" s="273"/>
      <c r="E143" s="295" t="s">
        <v>70</v>
      </c>
      <c r="F143" s="5"/>
      <c r="G143" s="105">
        <v>1</v>
      </c>
      <c r="H143" s="105">
        <f>SUM(G143)*H149</f>
        <v>118.83</v>
      </c>
      <c r="I143" s="105"/>
      <c r="J143" s="105">
        <v>1.13</v>
      </c>
      <c r="K143" s="105">
        <f>SUM(J143)*H149</f>
        <v>134.2779</v>
      </c>
      <c r="L143" s="105"/>
      <c r="M143" s="105">
        <v>0.07</v>
      </c>
      <c r="N143" s="105">
        <f>SUM(M143)*J149</f>
        <v>8.318100000000001</v>
      </c>
      <c r="O143" s="105"/>
      <c r="P143" s="105">
        <v>2.7</v>
      </c>
      <c r="Q143" s="105">
        <f>SUM(P143)*J149</f>
        <v>320.841</v>
      </c>
      <c r="R143" s="105">
        <f>SUM(G143)+J143+M143+P143</f>
        <v>4.9</v>
      </c>
      <c r="S143" s="105">
        <f t="shared" si="19"/>
        <v>582.267</v>
      </c>
      <c r="V143" s="10"/>
    </row>
    <row r="144" spans="1:22" ht="25.5" customHeight="1">
      <c r="A144" s="70"/>
      <c r="B144" s="271"/>
      <c r="C144" s="272"/>
      <c r="D144" s="273"/>
      <c r="E144" s="295" t="s">
        <v>2</v>
      </c>
      <c r="F144" s="5"/>
      <c r="G144" s="105">
        <v>0.06</v>
      </c>
      <c r="H144" s="105">
        <f>SUM(G144)*H151</f>
        <v>527.3076</v>
      </c>
      <c r="I144" s="105"/>
      <c r="J144" s="105">
        <v>0.06</v>
      </c>
      <c r="K144" s="105">
        <f>SUM(J144)*H151</f>
        <v>527.3076</v>
      </c>
      <c r="L144" s="105"/>
      <c r="M144" s="155">
        <v>0.003</v>
      </c>
      <c r="N144" s="105">
        <f>SUM(M144)*J151</f>
        <v>26.36538</v>
      </c>
      <c r="O144" s="105"/>
      <c r="P144" s="105">
        <v>0.15</v>
      </c>
      <c r="Q144" s="105">
        <f>SUM(P144)*J151</f>
        <v>1318.2689999999998</v>
      </c>
      <c r="R144" s="105">
        <f>SUM(G144)+J144+M144+P144</f>
        <v>0.273</v>
      </c>
      <c r="S144" s="105">
        <f t="shared" si="19"/>
        <v>2399.2495799999997</v>
      </c>
      <c r="V144" s="10"/>
    </row>
    <row r="145" spans="1:19" ht="38.25" customHeight="1">
      <c r="A145" s="45"/>
      <c r="B145" s="484" t="s">
        <v>19</v>
      </c>
      <c r="C145" s="484"/>
      <c r="D145" s="484"/>
      <c r="E145" s="291"/>
      <c r="F145" s="11">
        <f>SUM(F70:F105)</f>
        <v>1470.1</v>
      </c>
      <c r="G145" s="44"/>
      <c r="H145" s="46">
        <f>H70+H91+H106+H124+H136</f>
        <v>699308.8889</v>
      </c>
      <c r="I145" s="44">
        <f>SUM(I70:I105)</f>
        <v>0</v>
      </c>
      <c r="J145" s="44"/>
      <c r="K145" s="46">
        <f>K70+K91+K106+K124+K136</f>
        <v>631446.76436</v>
      </c>
      <c r="L145" s="44">
        <f>SUM(L70:L105)</f>
        <v>0</v>
      </c>
      <c r="M145" s="44"/>
      <c r="N145" s="44">
        <f>N70+N91+N106+N124+N136</f>
        <v>331126.23818</v>
      </c>
      <c r="O145" s="44">
        <f>SUM(O70:O105)</f>
        <v>0</v>
      </c>
      <c r="P145" s="44"/>
      <c r="Q145" s="44">
        <f>Q70+Q91+Q106+Q124+Q136</f>
        <v>844497.0984</v>
      </c>
      <c r="R145" s="44"/>
      <c r="S145" s="44">
        <f>S146+S147</f>
        <v>2506378.98984</v>
      </c>
    </row>
    <row r="146" spans="1:19" ht="38.25" customHeight="1">
      <c r="A146" s="45"/>
      <c r="B146" s="285"/>
      <c r="C146" s="286"/>
      <c r="D146" s="287"/>
      <c r="E146" s="295" t="s">
        <v>70</v>
      </c>
      <c r="F146" s="11"/>
      <c r="G146" s="44">
        <f>G71+G92+G107+G125+G137</f>
        <v>1140.53</v>
      </c>
      <c r="H146" s="46">
        <f>H71+H92+H107+H125+H137</f>
        <v>135529.17990000002</v>
      </c>
      <c r="I146" s="44"/>
      <c r="J146" s="44">
        <f>J71+J92+J107+J125+J137</f>
        <v>1030.5</v>
      </c>
      <c r="K146" s="44">
        <f>K71+K92+K107+K125+K137</f>
        <v>122454.315</v>
      </c>
      <c r="L146" s="44"/>
      <c r="M146" s="44">
        <f>M71+M92+M107+M125+M137</f>
        <v>540.2199999999999</v>
      </c>
      <c r="N146" s="44">
        <f>N71+N92+N107+N125+N137</f>
        <v>64194.3426</v>
      </c>
      <c r="O146" s="44"/>
      <c r="P146" s="44">
        <f>P71+P92+P107+P125+P137</f>
        <v>1377.96</v>
      </c>
      <c r="Q146" s="44">
        <f>Q71+Q92+Q107+Q125+Q137</f>
        <v>163742.98679999998</v>
      </c>
      <c r="R146" s="44">
        <f>R71+R92+R107+R125+R137</f>
        <v>4089.2099999999996</v>
      </c>
      <c r="S146" s="44">
        <f>S71+S92+S107+S125+S137</f>
        <v>485920.82430000004</v>
      </c>
    </row>
    <row r="147" spans="1:19" ht="38.25" customHeight="1">
      <c r="A147" s="45"/>
      <c r="B147" s="285"/>
      <c r="C147" s="286"/>
      <c r="D147" s="287"/>
      <c r="E147" s="295" t="s">
        <v>2</v>
      </c>
      <c r="F147" s="11"/>
      <c r="G147" s="159">
        <f>G72+G93+G108+G126+G138</f>
        <v>64.15</v>
      </c>
      <c r="H147" s="46">
        <f>H72+H93+H108+H126+H138</f>
        <v>563779.7089999999</v>
      </c>
      <c r="I147" s="44"/>
      <c r="J147" s="159">
        <f>J72+J93+J108+J126+J138</f>
        <v>57.916</v>
      </c>
      <c r="K147" s="44">
        <f>K72+K93+K108+K126+K138</f>
        <v>508992.44935999997</v>
      </c>
      <c r="L147" s="44"/>
      <c r="M147" s="44">
        <f>M72+M93+M108+M126+M138</f>
        <v>30.373</v>
      </c>
      <c r="N147" s="44">
        <f>N72+N93+N108+N126+N138</f>
        <v>266931.89558</v>
      </c>
      <c r="O147" s="44"/>
      <c r="P147" s="44">
        <f>P72+P93+P108+P126+P138</f>
        <v>77.46</v>
      </c>
      <c r="Q147" s="44">
        <f>Q72+Q93+Q108+Q126+Q138</f>
        <v>680754.1116</v>
      </c>
      <c r="R147" s="159">
        <f>R72+R93+R108+R126+R138</f>
        <v>229.89899999999997</v>
      </c>
      <c r="S147" s="44">
        <f>S72+S93+S108+S126+S138</f>
        <v>2020458.1655399997</v>
      </c>
    </row>
    <row r="148" spans="1:19" ht="49.5" customHeight="1">
      <c r="A148" s="38"/>
      <c r="B148" s="497" t="s">
        <v>8</v>
      </c>
      <c r="C148" s="498"/>
      <c r="D148" s="499"/>
      <c r="E148" s="297"/>
      <c r="F148" s="450" t="s">
        <v>147</v>
      </c>
      <c r="G148" s="450"/>
      <c r="H148" s="450"/>
      <c r="I148" s="450"/>
      <c r="J148" s="450"/>
      <c r="K148" s="450"/>
      <c r="L148" s="450"/>
      <c r="M148" s="450"/>
      <c r="N148" s="450"/>
      <c r="O148" s="450"/>
      <c r="P148" s="450"/>
      <c r="Q148" s="450"/>
      <c r="R148" s="450"/>
      <c r="S148" s="450"/>
    </row>
    <row r="149" spans="1:20" s="9" customFormat="1" ht="24.75" customHeight="1">
      <c r="A149" s="81"/>
      <c r="B149" s="82"/>
      <c r="C149" s="82"/>
      <c r="D149" s="82"/>
      <c r="E149" s="82"/>
      <c r="F149" s="79" t="s">
        <v>18</v>
      </c>
      <c r="G149" s="79" t="s">
        <v>18</v>
      </c>
      <c r="H149" s="264">
        <v>118.83</v>
      </c>
      <c r="I149" s="264" t="s">
        <v>16</v>
      </c>
      <c r="J149" s="264">
        <v>118.83</v>
      </c>
      <c r="K149" s="257"/>
      <c r="L149" s="83"/>
      <c r="M149" s="83"/>
      <c r="N149" s="83"/>
      <c r="O149" s="83"/>
      <c r="P149" s="83"/>
      <c r="Q149" s="83"/>
      <c r="R149" s="83"/>
      <c r="S149" s="83"/>
      <c r="T149" s="78"/>
    </row>
    <row r="150" spans="1:20" s="9" customFormat="1" ht="55.5" customHeight="1">
      <c r="A150" s="81"/>
      <c r="B150" s="82"/>
      <c r="C150" s="82"/>
      <c r="D150" s="82"/>
      <c r="E150" s="82"/>
      <c r="F150" s="79" t="s">
        <v>13</v>
      </c>
      <c r="G150" s="79" t="s">
        <v>32</v>
      </c>
      <c r="H150" s="264">
        <v>118.83</v>
      </c>
      <c r="I150" s="264"/>
      <c r="J150" s="264">
        <v>118.83</v>
      </c>
      <c r="K150" s="257"/>
      <c r="L150" s="83"/>
      <c r="M150" s="84" t="s">
        <v>73</v>
      </c>
      <c r="N150" s="83" t="s">
        <v>74</v>
      </c>
      <c r="O150" s="83"/>
      <c r="P150" s="83" t="s">
        <v>13</v>
      </c>
      <c r="Q150" s="83"/>
      <c r="R150" s="83"/>
      <c r="S150" s="83"/>
      <c r="T150" s="78"/>
    </row>
    <row r="151" spans="1:20" s="9" customFormat="1" ht="24" customHeight="1">
      <c r="A151" s="81"/>
      <c r="B151" s="82"/>
      <c r="C151" s="82"/>
      <c r="D151" s="82"/>
      <c r="E151" s="82"/>
      <c r="F151" s="79"/>
      <c r="G151" s="79"/>
      <c r="H151" s="265">
        <v>8788.46</v>
      </c>
      <c r="I151" s="265"/>
      <c r="J151" s="265">
        <v>8788.46</v>
      </c>
      <c r="K151" s="257"/>
      <c r="L151" s="83"/>
      <c r="M151" s="83" t="s">
        <v>75</v>
      </c>
      <c r="N151" s="83">
        <v>0.0563</v>
      </c>
      <c r="O151" s="83"/>
      <c r="P151" s="83">
        <v>0.0563</v>
      </c>
      <c r="Q151" s="85"/>
      <c r="R151" s="85"/>
      <c r="S151" s="301"/>
      <c r="T151" s="78"/>
    </row>
    <row r="152" spans="1:20" s="9" customFormat="1" ht="45.75" customHeight="1">
      <c r="A152" s="81"/>
      <c r="B152" s="82"/>
      <c r="C152" s="82"/>
      <c r="D152" s="82"/>
      <c r="E152" s="82"/>
      <c r="F152" s="79"/>
      <c r="G152" s="79"/>
      <c r="H152" s="265">
        <v>8788.46</v>
      </c>
      <c r="I152" s="265"/>
      <c r="J152" s="265">
        <v>8788.46</v>
      </c>
      <c r="K152" s="257"/>
      <c r="L152" s="83"/>
      <c r="M152" s="83" t="s">
        <v>76</v>
      </c>
      <c r="N152" s="83">
        <v>0.0563</v>
      </c>
      <c r="O152" s="83"/>
      <c r="P152" s="83">
        <v>0.0563</v>
      </c>
      <c r="Q152" s="506"/>
      <c r="R152" s="506"/>
      <c r="S152" s="506"/>
      <c r="T152" s="78"/>
    </row>
    <row r="153" spans="1:20" s="9" customFormat="1" ht="15" customHeight="1">
      <c r="A153" s="81"/>
      <c r="B153" s="82"/>
      <c r="C153" s="82"/>
      <c r="D153" s="82"/>
      <c r="E153" s="82"/>
      <c r="F153" s="79"/>
      <c r="G153" s="79"/>
      <c r="H153" s="258"/>
      <c r="I153" s="258"/>
      <c r="J153" s="258"/>
      <c r="K153" s="257"/>
      <c r="L153" s="83"/>
      <c r="M153" s="83"/>
      <c r="N153" s="83"/>
      <c r="O153" s="83"/>
      <c r="P153" s="83"/>
      <c r="Q153" s="506"/>
      <c r="R153" s="506"/>
      <c r="S153" s="506"/>
      <c r="T153" s="78"/>
    </row>
    <row r="154" spans="1:20" s="9" customFormat="1" ht="13.5" customHeight="1">
      <c r="A154" s="81"/>
      <c r="B154" s="82"/>
      <c r="C154" s="82"/>
      <c r="D154" s="82"/>
      <c r="E154" s="82"/>
      <c r="F154" s="79"/>
      <c r="G154" s="79"/>
      <c r="H154" s="79"/>
      <c r="I154" s="79"/>
      <c r="J154" s="79"/>
      <c r="K154" s="83"/>
      <c r="L154" s="83"/>
      <c r="M154" s="83"/>
      <c r="N154" s="83"/>
      <c r="O154" s="83"/>
      <c r="P154" s="83"/>
      <c r="Q154" s="506"/>
      <c r="R154" s="506"/>
      <c r="S154" s="506"/>
      <c r="T154" s="78"/>
    </row>
    <row r="155" spans="1:20" s="9" customFormat="1" ht="15.75" customHeight="1">
      <c r="A155" s="81"/>
      <c r="B155" s="82"/>
      <c r="C155" s="82"/>
      <c r="D155" s="82"/>
      <c r="E155" s="82"/>
      <c r="F155" s="79"/>
      <c r="G155" s="79"/>
      <c r="H155" s="79"/>
      <c r="I155" s="79"/>
      <c r="J155" s="79"/>
      <c r="K155" s="83"/>
      <c r="L155" s="83"/>
      <c r="M155" s="83"/>
      <c r="N155" s="83"/>
      <c r="O155" s="83"/>
      <c r="P155" s="83"/>
      <c r="Q155" s="83"/>
      <c r="R155" s="83"/>
      <c r="S155" s="83"/>
      <c r="T155" s="78"/>
    </row>
    <row r="156" spans="1:20" s="9" customFormat="1" ht="26.25" customHeight="1" hidden="1">
      <c r="A156" s="507" t="s">
        <v>62</v>
      </c>
      <c r="B156" s="507"/>
      <c r="C156" s="507"/>
      <c r="D156" s="507"/>
      <c r="E156" s="507"/>
      <c r="F156" s="507"/>
      <c r="G156" s="507"/>
      <c r="H156" s="507"/>
      <c r="I156" s="507"/>
      <c r="J156" s="507"/>
      <c r="K156" s="507"/>
      <c r="L156" s="507"/>
      <c r="M156" s="507"/>
      <c r="N156" s="507"/>
      <c r="O156" s="507"/>
      <c r="P156" s="507"/>
      <c r="Q156" s="507"/>
      <c r="R156" s="507"/>
      <c r="S156" s="507"/>
      <c r="T156" s="78"/>
    </row>
    <row r="157" spans="1:20" s="9" customFormat="1" ht="35.25" hidden="1">
      <c r="A157" s="508" t="s">
        <v>15</v>
      </c>
      <c r="B157" s="509" t="s">
        <v>0</v>
      </c>
      <c r="C157" s="510"/>
      <c r="D157" s="511"/>
      <c r="E157" s="302"/>
      <c r="F157" s="515" t="s">
        <v>1</v>
      </c>
      <c r="G157" s="515"/>
      <c r="H157" s="515"/>
      <c r="I157" s="515" t="s">
        <v>3</v>
      </c>
      <c r="J157" s="515"/>
      <c r="K157" s="515"/>
      <c r="L157" s="515" t="s">
        <v>4</v>
      </c>
      <c r="M157" s="515"/>
      <c r="N157" s="515"/>
      <c r="O157" s="515" t="s">
        <v>6</v>
      </c>
      <c r="P157" s="515"/>
      <c r="Q157" s="515"/>
      <c r="R157" s="515" t="s">
        <v>7</v>
      </c>
      <c r="S157" s="515"/>
      <c r="T157" s="78"/>
    </row>
    <row r="158" spans="1:20" s="9" customFormat="1" ht="35.25" hidden="1">
      <c r="A158" s="508"/>
      <c r="B158" s="512"/>
      <c r="C158" s="513"/>
      <c r="D158" s="514"/>
      <c r="E158" s="88"/>
      <c r="F158" s="77"/>
      <c r="G158" s="304" t="s">
        <v>10</v>
      </c>
      <c r="H158" s="304" t="s">
        <v>5</v>
      </c>
      <c r="I158" s="304" t="s">
        <v>10</v>
      </c>
      <c r="J158" s="304" t="s">
        <v>10</v>
      </c>
      <c r="K158" s="304" t="s">
        <v>5</v>
      </c>
      <c r="L158" s="304" t="s">
        <v>10</v>
      </c>
      <c r="M158" s="304" t="s">
        <v>10</v>
      </c>
      <c r="N158" s="304" t="s">
        <v>5</v>
      </c>
      <c r="O158" s="304" t="s">
        <v>10</v>
      </c>
      <c r="P158" s="304" t="s">
        <v>10</v>
      </c>
      <c r="Q158" s="304" t="s">
        <v>5</v>
      </c>
      <c r="R158" s="304" t="s">
        <v>10</v>
      </c>
      <c r="S158" s="304" t="s">
        <v>5</v>
      </c>
      <c r="T158" s="78"/>
    </row>
    <row r="159" spans="1:22" s="9" customFormat="1" ht="32.25" customHeight="1" hidden="1">
      <c r="A159" s="90">
        <v>1</v>
      </c>
      <c r="B159" s="516" t="s">
        <v>33</v>
      </c>
      <c r="C159" s="517"/>
      <c r="D159" s="518"/>
      <c r="E159" s="305"/>
      <c r="F159" s="90">
        <v>14.8</v>
      </c>
      <c r="G159" s="92">
        <v>3.3</v>
      </c>
      <c r="H159" s="92">
        <f>G159*J182</f>
        <v>97.152</v>
      </c>
      <c r="I159" s="92">
        <v>14.8</v>
      </c>
      <c r="J159" s="92">
        <v>3.3</v>
      </c>
      <c r="K159" s="92">
        <f>J159*J182</f>
        <v>97.152</v>
      </c>
      <c r="L159" s="92">
        <v>15</v>
      </c>
      <c r="M159" s="92">
        <v>3.4</v>
      </c>
      <c r="N159" s="92">
        <f>M159*J182</f>
        <v>100.096</v>
      </c>
      <c r="O159" s="92">
        <v>15</v>
      </c>
      <c r="P159" s="92">
        <v>3.3</v>
      </c>
      <c r="Q159" s="92">
        <f>P159*J182</f>
        <v>97.152</v>
      </c>
      <c r="R159" s="92">
        <f>G159+J159+M159+P159</f>
        <v>13.3</v>
      </c>
      <c r="S159" s="92">
        <f>H159+K159+N159+Q159</f>
        <v>391.55199999999996</v>
      </c>
      <c r="T159" s="78" t="s">
        <v>21</v>
      </c>
      <c r="U159" s="8"/>
      <c r="V159" s="8"/>
    </row>
    <row r="160" spans="1:22" s="9" customFormat="1" ht="32.25" customHeight="1" hidden="1">
      <c r="A160" s="90">
        <v>2</v>
      </c>
      <c r="B160" s="516" t="s">
        <v>41</v>
      </c>
      <c r="C160" s="517"/>
      <c r="D160" s="518"/>
      <c r="E160" s="305"/>
      <c r="F160" s="93"/>
      <c r="G160" s="92">
        <f>G161+G162+G163+G164+G165+G166</f>
        <v>4062.7</v>
      </c>
      <c r="H160" s="92">
        <f>H161+H162+H163+H164+H165+H166</f>
        <v>130684.578</v>
      </c>
      <c r="I160" s="92"/>
      <c r="J160" s="92">
        <f>J161+J162+J163+J164+J165+J166</f>
        <v>3746</v>
      </c>
      <c r="K160" s="92">
        <f>K161+K162+K163+K164+K165+K166</f>
        <v>121933.6</v>
      </c>
      <c r="L160" s="92"/>
      <c r="M160" s="92">
        <f>M161+M162+M163+M164+M165+M166</f>
        <v>3920.1</v>
      </c>
      <c r="N160" s="92">
        <f>N161+N162+N163+N164+N165+N166</f>
        <v>126797.51400000001</v>
      </c>
      <c r="O160" s="92"/>
      <c r="P160" s="92">
        <f>P161+P162+P163+P164+P165+P166</f>
        <v>3955.8</v>
      </c>
      <c r="Q160" s="92">
        <f>Q161+Q162+Q163+Q164+Q165+Q166</f>
        <v>128166.672</v>
      </c>
      <c r="R160" s="92">
        <f>R161+R162+R163+R164+R165+R166</f>
        <v>15684.6</v>
      </c>
      <c r="S160" s="92">
        <f>S161+S162+S163+S164+S165+S166</f>
        <v>507582.364</v>
      </c>
      <c r="T160" s="78"/>
      <c r="U160" s="8"/>
      <c r="V160" s="8"/>
    </row>
    <row r="161" spans="1:22" s="9" customFormat="1" ht="25.5" customHeight="1" hidden="1">
      <c r="A161" s="90"/>
      <c r="B161" s="519" t="s">
        <v>34</v>
      </c>
      <c r="C161" s="520"/>
      <c r="D161" s="521"/>
      <c r="E161" s="306"/>
      <c r="F161" s="93">
        <v>3068.8</v>
      </c>
      <c r="G161" s="95">
        <v>520</v>
      </c>
      <c r="H161" s="95">
        <f>G161*J182</f>
        <v>15308.800000000001</v>
      </c>
      <c r="I161" s="95">
        <v>2511</v>
      </c>
      <c r="J161" s="95">
        <v>185</v>
      </c>
      <c r="K161" s="95">
        <f>J161*J182</f>
        <v>5446.400000000001</v>
      </c>
      <c r="L161" s="95">
        <v>2511</v>
      </c>
      <c r="M161" s="95">
        <v>590</v>
      </c>
      <c r="N161" s="95">
        <f>M161*J182</f>
        <v>17369.600000000002</v>
      </c>
      <c r="O161" s="95">
        <v>2511</v>
      </c>
      <c r="P161" s="95">
        <v>342</v>
      </c>
      <c r="Q161" s="95">
        <f>P161*J182</f>
        <v>10068.48</v>
      </c>
      <c r="R161" s="95">
        <f aca="true" t="shared" si="20" ref="R161:S167">G161+J161+M161+P161</f>
        <v>1637</v>
      </c>
      <c r="S161" s="95">
        <f t="shared" si="20"/>
        <v>48193.28</v>
      </c>
      <c r="T161" s="78" t="s">
        <v>21</v>
      </c>
      <c r="U161" s="8"/>
      <c r="V161" s="8"/>
    </row>
    <row r="162" spans="1:22" s="9" customFormat="1" ht="27.75" customHeight="1" hidden="1">
      <c r="A162" s="90"/>
      <c r="B162" s="519" t="s">
        <v>35</v>
      </c>
      <c r="C162" s="520"/>
      <c r="D162" s="521"/>
      <c r="E162" s="306"/>
      <c r="F162" s="93">
        <v>609</v>
      </c>
      <c r="G162" s="95">
        <v>516</v>
      </c>
      <c r="H162" s="95">
        <f>G162*J182</f>
        <v>15191.04</v>
      </c>
      <c r="I162" s="95">
        <v>609</v>
      </c>
      <c r="J162" s="95">
        <v>516</v>
      </c>
      <c r="K162" s="95">
        <f>J162*J182</f>
        <v>15191.04</v>
      </c>
      <c r="L162" s="95">
        <v>609</v>
      </c>
      <c r="M162" s="95">
        <v>516</v>
      </c>
      <c r="N162" s="95">
        <f>M162*J182</f>
        <v>15191.04</v>
      </c>
      <c r="O162" s="95">
        <v>609</v>
      </c>
      <c r="P162" s="95">
        <v>516</v>
      </c>
      <c r="Q162" s="95">
        <f>P162*J182</f>
        <v>15191.04</v>
      </c>
      <c r="R162" s="95">
        <f t="shared" si="20"/>
        <v>2064</v>
      </c>
      <c r="S162" s="95">
        <f t="shared" si="20"/>
        <v>60764.16</v>
      </c>
      <c r="T162" s="78" t="s">
        <v>21</v>
      </c>
      <c r="U162" s="8"/>
      <c r="V162" s="8"/>
    </row>
    <row r="163" spans="1:22" s="9" customFormat="1" ht="26.25" customHeight="1" hidden="1">
      <c r="A163" s="90"/>
      <c r="B163" s="519" t="s">
        <v>36</v>
      </c>
      <c r="C163" s="520"/>
      <c r="D163" s="521"/>
      <c r="E163" s="306"/>
      <c r="F163" s="93">
        <v>725.1</v>
      </c>
      <c r="G163" s="95">
        <v>616</v>
      </c>
      <c r="H163" s="95">
        <f>G163*J183</f>
        <v>22490.16</v>
      </c>
      <c r="I163" s="95">
        <v>885.2</v>
      </c>
      <c r="J163" s="95">
        <v>752</v>
      </c>
      <c r="K163" s="95">
        <f>J163*J183</f>
        <v>27455.519999999997</v>
      </c>
      <c r="L163" s="95">
        <v>727.3</v>
      </c>
      <c r="M163" s="95">
        <v>618</v>
      </c>
      <c r="N163" s="95">
        <f>M163*J183</f>
        <v>22563.18</v>
      </c>
      <c r="O163" s="95">
        <v>892.61</v>
      </c>
      <c r="P163" s="95">
        <v>759</v>
      </c>
      <c r="Q163" s="95">
        <f>P163*J183</f>
        <v>27711.09</v>
      </c>
      <c r="R163" s="95">
        <f t="shared" si="20"/>
        <v>2745</v>
      </c>
      <c r="S163" s="95">
        <f t="shared" si="20"/>
        <v>100219.94999999998</v>
      </c>
      <c r="T163" s="78" t="s">
        <v>21</v>
      </c>
      <c r="U163" s="8"/>
      <c r="V163" s="8"/>
    </row>
    <row r="164" spans="1:22" s="9" customFormat="1" ht="24" customHeight="1" hidden="1">
      <c r="A164" s="90"/>
      <c r="B164" s="522" t="s">
        <v>37</v>
      </c>
      <c r="C164" s="522"/>
      <c r="D164" s="522"/>
      <c r="E164" s="307"/>
      <c r="F164" s="93">
        <v>1639</v>
      </c>
      <c r="G164" s="95">
        <v>951</v>
      </c>
      <c r="H164" s="95">
        <f>G164*J183</f>
        <v>34721.009999999995</v>
      </c>
      <c r="I164" s="95">
        <v>1584</v>
      </c>
      <c r="J164" s="95">
        <v>896</v>
      </c>
      <c r="K164" s="95">
        <f>J164*J183</f>
        <v>32712.96</v>
      </c>
      <c r="L164" s="95">
        <v>1344</v>
      </c>
      <c r="M164" s="95">
        <v>993</v>
      </c>
      <c r="N164" s="95">
        <f>M164*J183</f>
        <v>36254.43</v>
      </c>
      <c r="O164" s="95">
        <v>1639</v>
      </c>
      <c r="P164" s="95">
        <v>897</v>
      </c>
      <c r="Q164" s="95">
        <f>P164*J183</f>
        <v>32749.469999999998</v>
      </c>
      <c r="R164" s="95">
        <f t="shared" si="20"/>
        <v>3737</v>
      </c>
      <c r="S164" s="95">
        <f t="shared" si="20"/>
        <v>136437.87</v>
      </c>
      <c r="T164" s="78" t="s">
        <v>21</v>
      </c>
      <c r="U164" s="8"/>
      <c r="V164" s="8"/>
    </row>
    <row r="165" spans="1:22" s="9" customFormat="1" ht="24.75" customHeight="1" hidden="1">
      <c r="A165" s="90"/>
      <c r="B165" s="522" t="s">
        <v>38</v>
      </c>
      <c r="C165" s="522"/>
      <c r="D165" s="522"/>
      <c r="E165" s="307"/>
      <c r="F165" s="93">
        <v>53.7</v>
      </c>
      <c r="G165" s="95">
        <v>1393</v>
      </c>
      <c r="H165" s="95">
        <f>G165*J182</f>
        <v>41009.92</v>
      </c>
      <c r="I165" s="95">
        <v>43.6</v>
      </c>
      <c r="J165" s="95">
        <v>1346</v>
      </c>
      <c r="K165" s="95">
        <f>J165*J182</f>
        <v>39626.240000000005</v>
      </c>
      <c r="L165" s="95">
        <v>43.8</v>
      </c>
      <c r="M165" s="95">
        <v>1142</v>
      </c>
      <c r="N165" s="95">
        <f>M165*J182</f>
        <v>33620.48</v>
      </c>
      <c r="O165" s="95">
        <v>43.8</v>
      </c>
      <c r="P165" s="95">
        <v>1393</v>
      </c>
      <c r="Q165" s="95">
        <f>P165*J182</f>
        <v>41009.92</v>
      </c>
      <c r="R165" s="95">
        <f t="shared" si="20"/>
        <v>5274</v>
      </c>
      <c r="S165" s="95">
        <f t="shared" si="20"/>
        <v>155266.56</v>
      </c>
      <c r="T165" s="78" t="s">
        <v>21</v>
      </c>
      <c r="U165" s="8"/>
      <c r="V165" s="8"/>
    </row>
    <row r="166" spans="1:22" s="9" customFormat="1" ht="54.75" customHeight="1" hidden="1">
      <c r="A166" s="90"/>
      <c r="B166" s="522" t="s">
        <v>39</v>
      </c>
      <c r="C166" s="522"/>
      <c r="D166" s="522"/>
      <c r="E166" s="307"/>
      <c r="F166" s="93">
        <v>51</v>
      </c>
      <c r="G166" s="95">
        <v>66.7</v>
      </c>
      <c r="H166" s="95">
        <f>G166*J182</f>
        <v>1963.6480000000001</v>
      </c>
      <c r="I166" s="95">
        <v>48</v>
      </c>
      <c r="J166" s="95">
        <v>51</v>
      </c>
      <c r="K166" s="95">
        <f>J166*J182</f>
        <v>1501.44</v>
      </c>
      <c r="L166" s="95">
        <v>48</v>
      </c>
      <c r="M166" s="95">
        <v>61.1</v>
      </c>
      <c r="N166" s="95">
        <f>M166*J182</f>
        <v>1798.784</v>
      </c>
      <c r="O166" s="95">
        <v>51</v>
      </c>
      <c r="P166" s="95">
        <v>48.8</v>
      </c>
      <c r="Q166" s="95">
        <f>P166*J182</f>
        <v>1436.672</v>
      </c>
      <c r="R166" s="95">
        <f t="shared" si="20"/>
        <v>227.60000000000002</v>
      </c>
      <c r="S166" s="95">
        <f t="shared" si="20"/>
        <v>6700.544</v>
      </c>
      <c r="T166" s="78" t="s">
        <v>21</v>
      </c>
      <c r="U166" s="8"/>
      <c r="V166" s="8"/>
    </row>
    <row r="167" spans="1:22" s="9" customFormat="1" ht="24" customHeight="1" hidden="1">
      <c r="A167" s="90">
        <v>3</v>
      </c>
      <c r="B167" s="516" t="s">
        <v>42</v>
      </c>
      <c r="C167" s="517"/>
      <c r="D167" s="518"/>
      <c r="E167" s="305"/>
      <c r="F167" s="93">
        <v>76.86</v>
      </c>
      <c r="G167" s="92">
        <v>201</v>
      </c>
      <c r="H167" s="92">
        <f>G167*J182</f>
        <v>5917.4400000000005</v>
      </c>
      <c r="I167" s="92">
        <v>76.86</v>
      </c>
      <c r="J167" s="92">
        <v>201</v>
      </c>
      <c r="K167" s="92">
        <f>J167*J182</f>
        <v>5917.4400000000005</v>
      </c>
      <c r="L167" s="92">
        <v>76.86</v>
      </c>
      <c r="M167" s="92">
        <v>201</v>
      </c>
      <c r="N167" s="92">
        <f>M167*J182</f>
        <v>5917.4400000000005</v>
      </c>
      <c r="O167" s="92">
        <v>76.86</v>
      </c>
      <c r="P167" s="92">
        <v>201</v>
      </c>
      <c r="Q167" s="92">
        <f>P167*J182</f>
        <v>5917.4400000000005</v>
      </c>
      <c r="R167" s="92">
        <f t="shared" si="20"/>
        <v>804</v>
      </c>
      <c r="S167" s="92">
        <f t="shared" si="20"/>
        <v>23669.760000000002</v>
      </c>
      <c r="T167" s="78" t="s">
        <v>21</v>
      </c>
      <c r="U167" s="8"/>
      <c r="V167" s="8"/>
    </row>
    <row r="168" spans="1:22" s="9" customFormat="1" ht="30.75" customHeight="1" hidden="1">
      <c r="A168" s="90">
        <v>4</v>
      </c>
      <c r="B168" s="516" t="s">
        <v>43</v>
      </c>
      <c r="C168" s="517"/>
      <c r="D168" s="518"/>
      <c r="E168" s="305"/>
      <c r="F168" s="93">
        <v>172</v>
      </c>
      <c r="G168" s="92">
        <f>G169</f>
        <v>23.4</v>
      </c>
      <c r="H168" s="92">
        <f>H169</f>
        <v>688.896</v>
      </c>
      <c r="I168" s="92"/>
      <c r="J168" s="92">
        <f>J169</f>
        <v>23.4</v>
      </c>
      <c r="K168" s="92">
        <f>K169</f>
        <v>688.896</v>
      </c>
      <c r="L168" s="92"/>
      <c r="M168" s="92">
        <f>M169</f>
        <v>23.4</v>
      </c>
      <c r="N168" s="92">
        <f>N169</f>
        <v>688.896</v>
      </c>
      <c r="O168" s="92"/>
      <c r="P168" s="92">
        <f>P169</f>
        <v>23.1</v>
      </c>
      <c r="Q168" s="92">
        <f>Q169</f>
        <v>680.0640000000001</v>
      </c>
      <c r="R168" s="92">
        <f>R169</f>
        <v>93.29999999999998</v>
      </c>
      <c r="S168" s="92">
        <f>S169</f>
        <v>2746.7520000000004</v>
      </c>
      <c r="T168" s="78" t="s">
        <v>21</v>
      </c>
      <c r="U168" s="8"/>
      <c r="V168" s="8"/>
    </row>
    <row r="169" spans="1:22" s="9" customFormat="1" ht="30.75" customHeight="1" hidden="1">
      <c r="A169" s="90"/>
      <c r="B169" s="519" t="s">
        <v>44</v>
      </c>
      <c r="C169" s="520"/>
      <c r="D169" s="521"/>
      <c r="E169" s="306"/>
      <c r="F169" s="93"/>
      <c r="G169" s="95">
        <v>23.4</v>
      </c>
      <c r="H169" s="95">
        <f>G169*J182</f>
        <v>688.896</v>
      </c>
      <c r="I169" s="95"/>
      <c r="J169" s="95">
        <v>23.4</v>
      </c>
      <c r="K169" s="95">
        <f>J169*J182</f>
        <v>688.896</v>
      </c>
      <c r="L169" s="95"/>
      <c r="M169" s="95">
        <v>23.4</v>
      </c>
      <c r="N169" s="95">
        <f>M169*J182</f>
        <v>688.896</v>
      </c>
      <c r="O169" s="95"/>
      <c r="P169" s="95">
        <v>23.1</v>
      </c>
      <c r="Q169" s="95">
        <f>P169*J182</f>
        <v>680.0640000000001</v>
      </c>
      <c r="R169" s="95">
        <f>G169+J169+M169+P169</f>
        <v>93.29999999999998</v>
      </c>
      <c r="S169" s="95">
        <f>H169+K169+N169+Q169</f>
        <v>2746.7520000000004</v>
      </c>
      <c r="T169" s="78"/>
      <c r="U169" s="8"/>
      <c r="V169" s="8"/>
    </row>
    <row r="170" spans="1:22" s="9" customFormat="1" ht="30.75" customHeight="1" hidden="1">
      <c r="A170" s="90">
        <v>5</v>
      </c>
      <c r="B170" s="516" t="s">
        <v>47</v>
      </c>
      <c r="C170" s="517"/>
      <c r="D170" s="518"/>
      <c r="E170" s="305"/>
      <c r="F170" s="93"/>
      <c r="G170" s="92">
        <f>G171+G172+G173+G174+G175+G176</f>
        <v>127.91</v>
      </c>
      <c r="H170" s="92">
        <f>H171+H172+H173+H174+H175+H176</f>
        <v>3854.7524000000003</v>
      </c>
      <c r="I170" s="92"/>
      <c r="J170" s="92">
        <f>J171+J172+J173+J175+J176+J174</f>
        <v>122.46000000000001</v>
      </c>
      <c r="K170" s="92">
        <f>K171+K172+K173+K174+K175+K176</f>
        <v>3672.3874</v>
      </c>
      <c r="L170" s="92"/>
      <c r="M170" s="92">
        <f>M171+M172+M173+M174+M175+M176</f>
        <v>110.28999999999999</v>
      </c>
      <c r="N170" s="92">
        <f>N171+N172+N173+N174+N175+N176</f>
        <v>3314.1026</v>
      </c>
      <c r="O170" s="92"/>
      <c r="P170" s="92">
        <f>P171+P172+P173+P174+P175+P176</f>
        <v>122.81</v>
      </c>
      <c r="Q170" s="92">
        <f>Q171+Q172+Q173+Q174+Q175+Q176</f>
        <v>3701.0734</v>
      </c>
      <c r="R170" s="92">
        <f>R171+R172+R173+R174+R175+R176</f>
        <v>483.46999999999997</v>
      </c>
      <c r="S170" s="92">
        <f>S171+S172+S173+S174+S175+S176</f>
        <v>14542.3158</v>
      </c>
      <c r="T170" s="78"/>
      <c r="U170" s="8"/>
      <c r="V170" s="8"/>
    </row>
    <row r="171" spans="1:22" s="9" customFormat="1" ht="30.75" customHeight="1" hidden="1">
      <c r="A171" s="90"/>
      <c r="B171" s="519" t="s">
        <v>48</v>
      </c>
      <c r="C171" s="520"/>
      <c r="D171" s="521"/>
      <c r="E171" s="306"/>
      <c r="F171" s="93"/>
      <c r="G171" s="95">
        <v>7.71</v>
      </c>
      <c r="H171" s="95">
        <f>G171*J182</f>
        <v>226.9824</v>
      </c>
      <c r="I171" s="95"/>
      <c r="J171" s="95">
        <v>6.36</v>
      </c>
      <c r="K171" s="95">
        <f>J171*J182</f>
        <v>187.2384</v>
      </c>
      <c r="L171" s="95"/>
      <c r="M171" s="95">
        <v>3.69</v>
      </c>
      <c r="N171" s="95">
        <f>M171*J182</f>
        <v>108.6336</v>
      </c>
      <c r="O171" s="95"/>
      <c r="P171" s="95">
        <v>6.11</v>
      </c>
      <c r="Q171" s="95">
        <f>P171*J182</f>
        <v>179.87840000000003</v>
      </c>
      <c r="R171" s="95">
        <f aca="true" t="shared" si="21" ref="R171:S176">G171+J171+M171+P171</f>
        <v>23.87</v>
      </c>
      <c r="S171" s="95">
        <f t="shared" si="21"/>
        <v>702.7328000000001</v>
      </c>
      <c r="T171" s="78"/>
      <c r="U171" s="8"/>
      <c r="V171" s="8"/>
    </row>
    <row r="172" spans="1:22" s="9" customFormat="1" ht="30.75" customHeight="1" hidden="1">
      <c r="A172" s="90"/>
      <c r="B172" s="519" t="s">
        <v>49</v>
      </c>
      <c r="C172" s="520"/>
      <c r="D172" s="521"/>
      <c r="E172" s="306"/>
      <c r="F172" s="93"/>
      <c r="G172" s="95">
        <v>40</v>
      </c>
      <c r="H172" s="95">
        <f>G172*J182</f>
        <v>1177.6000000000001</v>
      </c>
      <c r="I172" s="95"/>
      <c r="J172" s="95">
        <v>40</v>
      </c>
      <c r="K172" s="95">
        <f>J172*J182</f>
        <v>1177.6000000000001</v>
      </c>
      <c r="L172" s="95"/>
      <c r="M172" s="95">
        <v>40</v>
      </c>
      <c r="N172" s="95">
        <f>M172*J182</f>
        <v>1177.6000000000001</v>
      </c>
      <c r="O172" s="95"/>
      <c r="P172" s="95">
        <v>40</v>
      </c>
      <c r="Q172" s="95">
        <f>P172*J182</f>
        <v>1177.6000000000001</v>
      </c>
      <c r="R172" s="95">
        <f t="shared" si="21"/>
        <v>160</v>
      </c>
      <c r="S172" s="95">
        <f t="shared" si="21"/>
        <v>4710.400000000001</v>
      </c>
      <c r="T172" s="78"/>
      <c r="U172" s="8"/>
      <c r="V172" s="8"/>
    </row>
    <row r="173" spans="1:22" s="9" customFormat="1" ht="30.75" customHeight="1" hidden="1">
      <c r="A173" s="90"/>
      <c r="B173" s="519" t="s">
        <v>50</v>
      </c>
      <c r="C173" s="520"/>
      <c r="D173" s="521"/>
      <c r="E173" s="306"/>
      <c r="F173" s="93"/>
      <c r="G173" s="95">
        <v>27.6</v>
      </c>
      <c r="H173" s="97">
        <f>G173*J182</f>
        <v>812.5440000000001</v>
      </c>
      <c r="I173" s="95"/>
      <c r="J173" s="95">
        <v>27.6</v>
      </c>
      <c r="K173" s="95">
        <f>J173*J182</f>
        <v>812.5440000000001</v>
      </c>
      <c r="L173" s="95"/>
      <c r="M173" s="95">
        <v>27.6</v>
      </c>
      <c r="N173" s="95">
        <f>M173*J182</f>
        <v>812.5440000000001</v>
      </c>
      <c r="O173" s="95"/>
      <c r="P173" s="95">
        <v>27.6</v>
      </c>
      <c r="Q173" s="95">
        <f>P173*J182</f>
        <v>812.5440000000001</v>
      </c>
      <c r="R173" s="95">
        <f t="shared" si="21"/>
        <v>110.4</v>
      </c>
      <c r="S173" s="95">
        <f t="shared" si="21"/>
        <v>3250.1760000000004</v>
      </c>
      <c r="T173" s="78"/>
      <c r="U173" s="8"/>
      <c r="V173" s="8"/>
    </row>
    <row r="174" spans="1:22" s="9" customFormat="1" ht="30.75" customHeight="1" hidden="1">
      <c r="A174" s="90"/>
      <c r="B174" s="522" t="s">
        <v>40</v>
      </c>
      <c r="C174" s="522"/>
      <c r="D174" s="522"/>
      <c r="E174" s="307"/>
      <c r="F174" s="93"/>
      <c r="G174" s="95">
        <v>40</v>
      </c>
      <c r="H174" s="95">
        <f>G174*J182</f>
        <v>1177.6000000000001</v>
      </c>
      <c r="I174" s="95"/>
      <c r="J174" s="95">
        <v>39</v>
      </c>
      <c r="K174" s="95">
        <f>J174*J182</f>
        <v>1148.16</v>
      </c>
      <c r="L174" s="95"/>
      <c r="M174" s="95">
        <v>29.5</v>
      </c>
      <c r="N174" s="95">
        <f>M174*J182</f>
        <v>868.48</v>
      </c>
      <c r="O174" s="95"/>
      <c r="P174" s="95">
        <v>37</v>
      </c>
      <c r="Q174" s="95">
        <f>P174*J182</f>
        <v>1089.28</v>
      </c>
      <c r="R174" s="95">
        <f t="shared" si="21"/>
        <v>145.5</v>
      </c>
      <c r="S174" s="95">
        <f t="shared" si="21"/>
        <v>4283.52</v>
      </c>
      <c r="T174" s="78"/>
      <c r="U174" s="8"/>
      <c r="V174" s="8"/>
    </row>
    <row r="175" spans="1:22" s="9" customFormat="1" ht="30.75" customHeight="1" hidden="1">
      <c r="A175" s="90"/>
      <c r="B175" s="522" t="s">
        <v>51</v>
      </c>
      <c r="C175" s="522"/>
      <c r="D175" s="522"/>
      <c r="E175" s="307"/>
      <c r="F175" s="93"/>
      <c r="G175" s="95">
        <v>4.6</v>
      </c>
      <c r="H175" s="95">
        <f>G175*J183</f>
        <v>167.94599999999997</v>
      </c>
      <c r="I175" s="95"/>
      <c r="J175" s="95">
        <v>1.5</v>
      </c>
      <c r="K175" s="95">
        <f>J175*J183</f>
        <v>54.765</v>
      </c>
      <c r="L175" s="95"/>
      <c r="M175" s="95">
        <v>1.5</v>
      </c>
      <c r="N175" s="95">
        <f>M175*J183</f>
        <v>54.765</v>
      </c>
      <c r="O175" s="95"/>
      <c r="P175" s="95">
        <v>4.1</v>
      </c>
      <c r="Q175" s="95">
        <f>P175*J183</f>
        <v>149.69099999999997</v>
      </c>
      <c r="R175" s="95">
        <f t="shared" si="21"/>
        <v>11.7</v>
      </c>
      <c r="S175" s="95">
        <f t="shared" si="21"/>
        <v>427.1669999999999</v>
      </c>
      <c r="T175" s="78"/>
      <c r="U175" s="8"/>
      <c r="V175" s="8"/>
    </row>
    <row r="176" spans="1:22" s="9" customFormat="1" ht="30.75" customHeight="1" hidden="1">
      <c r="A176" s="90"/>
      <c r="B176" s="522" t="s">
        <v>52</v>
      </c>
      <c r="C176" s="522"/>
      <c r="D176" s="522"/>
      <c r="E176" s="307"/>
      <c r="F176" s="93"/>
      <c r="G176" s="95">
        <v>8</v>
      </c>
      <c r="H176" s="95">
        <f>G176*J183</f>
        <v>292.08</v>
      </c>
      <c r="I176" s="95"/>
      <c r="J176" s="95">
        <v>8</v>
      </c>
      <c r="K176" s="95">
        <f>J176*J183</f>
        <v>292.08</v>
      </c>
      <c r="L176" s="95"/>
      <c r="M176" s="95">
        <v>8</v>
      </c>
      <c r="N176" s="95">
        <f>M176*J183</f>
        <v>292.08</v>
      </c>
      <c r="O176" s="95"/>
      <c r="P176" s="95">
        <v>8</v>
      </c>
      <c r="Q176" s="95">
        <f>P176*J183</f>
        <v>292.08</v>
      </c>
      <c r="R176" s="95">
        <f t="shared" si="21"/>
        <v>32</v>
      </c>
      <c r="S176" s="95">
        <f t="shared" si="21"/>
        <v>1168.32</v>
      </c>
      <c r="T176" s="78"/>
      <c r="U176" s="8"/>
      <c r="V176" s="8"/>
    </row>
    <row r="177" spans="1:22" s="9" customFormat="1" ht="30.75" customHeight="1" hidden="1">
      <c r="A177" s="90">
        <v>6</v>
      </c>
      <c r="B177" s="516" t="s">
        <v>53</v>
      </c>
      <c r="C177" s="517"/>
      <c r="D177" s="518"/>
      <c r="E177" s="305"/>
      <c r="F177" s="93"/>
      <c r="G177" s="92">
        <f>G178+G179</f>
        <v>428.14000000000004</v>
      </c>
      <c r="H177" s="92">
        <f>H178+H179</f>
        <v>12604.4416</v>
      </c>
      <c r="I177" s="92"/>
      <c r="J177" s="92">
        <f>J178+J179</f>
        <v>444.5</v>
      </c>
      <c r="K177" s="92">
        <f>K178+K179</f>
        <v>13086.08</v>
      </c>
      <c r="L177" s="92"/>
      <c r="M177" s="92">
        <f>M178+M179</f>
        <v>216.12</v>
      </c>
      <c r="N177" s="92">
        <f>N178+N179</f>
        <v>6362.5728</v>
      </c>
      <c r="O177" s="92"/>
      <c r="P177" s="92">
        <f>P178+P179</f>
        <v>423.71000000000004</v>
      </c>
      <c r="Q177" s="92">
        <f>Q178+Q179</f>
        <v>12474.022400000002</v>
      </c>
      <c r="R177" s="92">
        <f>R178+R179</f>
        <v>1512.47</v>
      </c>
      <c r="S177" s="92">
        <f>S178+S179</f>
        <v>44527.1168</v>
      </c>
      <c r="T177" s="78"/>
      <c r="U177" s="8"/>
      <c r="V177" s="8"/>
    </row>
    <row r="178" spans="1:22" s="9" customFormat="1" ht="30.75" customHeight="1" hidden="1">
      <c r="A178" s="93"/>
      <c r="B178" s="519" t="s">
        <v>54</v>
      </c>
      <c r="C178" s="520"/>
      <c r="D178" s="521"/>
      <c r="E178" s="306"/>
      <c r="F178" s="93"/>
      <c r="G178" s="95">
        <v>27.6</v>
      </c>
      <c r="H178" s="95">
        <f>G178*J182</f>
        <v>812.5440000000001</v>
      </c>
      <c r="I178" s="95"/>
      <c r="J178" s="95">
        <v>44.5</v>
      </c>
      <c r="K178" s="95">
        <f>J178*J182</f>
        <v>1310.0800000000002</v>
      </c>
      <c r="L178" s="95"/>
      <c r="M178" s="95">
        <v>74.6</v>
      </c>
      <c r="N178" s="95">
        <f>M178*J182</f>
        <v>2196.2239999999997</v>
      </c>
      <c r="O178" s="95"/>
      <c r="P178" s="95">
        <v>23.1</v>
      </c>
      <c r="Q178" s="95">
        <f>P178*J182</f>
        <v>680.0640000000001</v>
      </c>
      <c r="R178" s="95">
        <f>G178+J178+M178+P178</f>
        <v>169.79999999999998</v>
      </c>
      <c r="S178" s="95">
        <f>H178+K178+N178+Q178</f>
        <v>4998.912</v>
      </c>
      <c r="T178" s="78"/>
      <c r="U178" s="8"/>
      <c r="V178" s="8"/>
    </row>
    <row r="179" spans="1:22" s="9" customFormat="1" ht="30.75" customHeight="1" hidden="1">
      <c r="A179" s="93"/>
      <c r="B179" s="519" t="s">
        <v>55</v>
      </c>
      <c r="C179" s="520"/>
      <c r="D179" s="521"/>
      <c r="E179" s="306"/>
      <c r="F179" s="93"/>
      <c r="G179" s="95">
        <v>400.54</v>
      </c>
      <c r="H179" s="95">
        <f>G179*J182</f>
        <v>11791.8976</v>
      </c>
      <c r="I179" s="95"/>
      <c r="J179" s="95">
        <v>400</v>
      </c>
      <c r="K179" s="95">
        <f>J179*J182</f>
        <v>11776</v>
      </c>
      <c r="L179" s="95"/>
      <c r="M179" s="95">
        <v>141.52</v>
      </c>
      <c r="N179" s="95">
        <f>M179*J182</f>
        <v>4166.348800000001</v>
      </c>
      <c r="O179" s="95"/>
      <c r="P179" s="95">
        <v>400.61</v>
      </c>
      <c r="Q179" s="95">
        <f>P179*J182</f>
        <v>11793.958400000001</v>
      </c>
      <c r="R179" s="95">
        <f>G179+J179+M179+P179</f>
        <v>1342.67</v>
      </c>
      <c r="S179" s="95">
        <f>H179+K179+N179+Q179</f>
        <v>39528.2048</v>
      </c>
      <c r="T179" s="78"/>
      <c r="U179" s="8"/>
      <c r="V179" s="8"/>
    </row>
    <row r="180" spans="1:20" s="9" customFormat="1" ht="35.25" hidden="1">
      <c r="A180" s="98"/>
      <c r="B180" s="523" t="s">
        <v>19</v>
      </c>
      <c r="C180" s="524"/>
      <c r="D180" s="525"/>
      <c r="E180" s="308"/>
      <c r="F180" s="90" t="e">
        <f>F159+#REF!+#REF!+F161+F162+F163+#REF!+F164+F165+F166+F167+F168+#REF!</f>
        <v>#REF!</v>
      </c>
      <c r="G180" s="92">
        <f>G159+G160+G167+G168+G170+G177</f>
        <v>4846.45</v>
      </c>
      <c r="H180" s="92">
        <f>H159+H160+H167+H168+H170+H177</f>
        <v>153847.25999999998</v>
      </c>
      <c r="I180" s="92" t="e">
        <f>I159+I161+I162+I163+#REF!+I164+I165+I166+I167+I168</f>
        <v>#REF!</v>
      </c>
      <c r="J180" s="92">
        <f>J159+J160+J167+J168+J170+J177</f>
        <v>4540.66</v>
      </c>
      <c r="K180" s="92">
        <f>K159+K160+K167+K168+K170+K177</f>
        <v>145395.55539999998</v>
      </c>
      <c r="L180" s="92" t="e">
        <f>L159+L161+L162+L163+#REF!+L164+L165+L166+L167+L168</f>
        <v>#REF!</v>
      </c>
      <c r="M180" s="92">
        <f>M159+M160+M167+M168+M170+M177</f>
        <v>4474.3099999999995</v>
      </c>
      <c r="N180" s="92">
        <f>N159+N160+N167+N168+N170+N177</f>
        <v>143180.62140000003</v>
      </c>
      <c r="O180" s="92" t="e">
        <f>O159+O161+O162+O163+#REF!+O164+O165+O166+O167+O168</f>
        <v>#REF!</v>
      </c>
      <c r="P180" s="92">
        <f>P159+P160+P167+P168+P170+P177</f>
        <v>4729.720000000001</v>
      </c>
      <c r="Q180" s="92">
        <f>Q159+Q160+Q167+Q168+Q170+Q177</f>
        <v>151036.4238</v>
      </c>
      <c r="R180" s="92">
        <f>R159+R160+R167+R168+R170+R177</f>
        <v>18591.140000000003</v>
      </c>
      <c r="S180" s="92">
        <f>S159+S160+S167+S168+S170+S177</f>
        <v>593459.8605999999</v>
      </c>
      <c r="T180" s="78"/>
    </row>
    <row r="181" spans="1:20" s="9" customFormat="1" ht="35.25" hidden="1">
      <c r="A181" s="98"/>
      <c r="B181" s="526" t="s">
        <v>17</v>
      </c>
      <c r="C181" s="526"/>
      <c r="D181" s="526"/>
      <c r="E181" s="309"/>
      <c r="F181" s="508" t="s">
        <v>60</v>
      </c>
      <c r="G181" s="508"/>
      <c r="H181" s="508"/>
      <c r="I181" s="508"/>
      <c r="J181" s="508"/>
      <c r="K181" s="508"/>
      <c r="L181" s="508"/>
      <c r="M181" s="508"/>
      <c r="N181" s="508"/>
      <c r="O181" s="508"/>
      <c r="P181" s="508"/>
      <c r="Q181" s="508"/>
      <c r="R181" s="508"/>
      <c r="S181" s="508"/>
      <c r="T181" s="78"/>
    </row>
    <row r="182" spans="1:20" s="9" customFormat="1" ht="25.5" customHeight="1" hidden="1">
      <c r="A182" s="79"/>
      <c r="B182" s="79"/>
      <c r="C182" s="79"/>
      <c r="D182" s="79"/>
      <c r="E182" s="79"/>
      <c r="F182" s="79"/>
      <c r="G182" s="79"/>
      <c r="H182" s="80" t="s">
        <v>12</v>
      </c>
      <c r="I182" s="80"/>
      <c r="J182" s="80">
        <v>29.44</v>
      </c>
      <c r="K182" s="80"/>
      <c r="L182" s="79"/>
      <c r="M182" s="79"/>
      <c r="N182" s="79"/>
      <c r="O182" s="79"/>
      <c r="P182" s="79"/>
      <c r="Q182" s="79"/>
      <c r="R182" s="79"/>
      <c r="S182" s="79"/>
      <c r="T182" s="78"/>
    </row>
    <row r="183" spans="1:20" s="9" customFormat="1" ht="33" customHeight="1" hidden="1">
      <c r="A183" s="79"/>
      <c r="B183" s="79"/>
      <c r="C183" s="79"/>
      <c r="D183" s="79"/>
      <c r="E183" s="79"/>
      <c r="F183" s="79"/>
      <c r="G183" s="79"/>
      <c r="H183" s="80" t="s">
        <v>13</v>
      </c>
      <c r="I183" s="80"/>
      <c r="J183" s="80">
        <v>36.51</v>
      </c>
      <c r="K183" s="80"/>
      <c r="L183" s="79"/>
      <c r="M183" s="79"/>
      <c r="N183" s="79"/>
      <c r="O183" s="79"/>
      <c r="P183" s="79"/>
      <c r="Q183" s="85"/>
      <c r="R183" s="85"/>
      <c r="S183" s="79"/>
      <c r="T183" s="78"/>
    </row>
    <row r="184" spans="1:20" s="9" customFormat="1" ht="34.5" customHeight="1" hidden="1">
      <c r="A184" s="507" t="s">
        <v>63</v>
      </c>
      <c r="B184" s="507"/>
      <c r="C184" s="507"/>
      <c r="D184" s="507"/>
      <c r="E184" s="507"/>
      <c r="F184" s="507"/>
      <c r="G184" s="507"/>
      <c r="H184" s="507"/>
      <c r="I184" s="507"/>
      <c r="J184" s="507"/>
      <c r="K184" s="507"/>
      <c r="L184" s="507"/>
      <c r="M184" s="507"/>
      <c r="N184" s="507"/>
      <c r="O184" s="507"/>
      <c r="P184" s="507"/>
      <c r="Q184" s="507"/>
      <c r="R184" s="507"/>
      <c r="S184" s="507"/>
      <c r="T184" s="78"/>
    </row>
    <row r="185" spans="1:20" s="9" customFormat="1" ht="35.25" hidden="1">
      <c r="A185" s="508" t="s">
        <v>15</v>
      </c>
      <c r="B185" s="509" t="s">
        <v>0</v>
      </c>
      <c r="C185" s="510"/>
      <c r="D185" s="511"/>
      <c r="E185" s="302"/>
      <c r="F185" s="515" t="s">
        <v>1</v>
      </c>
      <c r="G185" s="515"/>
      <c r="H185" s="515"/>
      <c r="I185" s="515" t="s">
        <v>3</v>
      </c>
      <c r="J185" s="515"/>
      <c r="K185" s="515"/>
      <c r="L185" s="515" t="s">
        <v>4</v>
      </c>
      <c r="M185" s="515"/>
      <c r="N185" s="515"/>
      <c r="O185" s="515" t="s">
        <v>6</v>
      </c>
      <c r="P185" s="515"/>
      <c r="Q185" s="515"/>
      <c r="R185" s="515" t="s">
        <v>7</v>
      </c>
      <c r="S185" s="515"/>
      <c r="T185" s="78"/>
    </row>
    <row r="186" spans="1:20" s="9" customFormat="1" ht="35.25" hidden="1">
      <c r="A186" s="508"/>
      <c r="B186" s="512"/>
      <c r="C186" s="513"/>
      <c r="D186" s="514"/>
      <c r="E186" s="303"/>
      <c r="F186" s="304" t="s">
        <v>10</v>
      </c>
      <c r="G186" s="304" t="s">
        <v>10</v>
      </c>
      <c r="H186" s="304" t="s">
        <v>5</v>
      </c>
      <c r="I186" s="304" t="s">
        <v>10</v>
      </c>
      <c r="J186" s="304" t="s">
        <v>10</v>
      </c>
      <c r="K186" s="304" t="s">
        <v>5</v>
      </c>
      <c r="L186" s="304" t="s">
        <v>10</v>
      </c>
      <c r="M186" s="304" t="s">
        <v>10</v>
      </c>
      <c r="N186" s="304" t="s">
        <v>5</v>
      </c>
      <c r="O186" s="304" t="s">
        <v>10</v>
      </c>
      <c r="P186" s="304" t="s">
        <v>10</v>
      </c>
      <c r="Q186" s="304" t="s">
        <v>5</v>
      </c>
      <c r="R186" s="304" t="s">
        <v>10</v>
      </c>
      <c r="S186" s="304" t="s">
        <v>5</v>
      </c>
      <c r="T186" s="78"/>
    </row>
    <row r="187" spans="1:23" s="9" customFormat="1" ht="25.5" customHeight="1" hidden="1">
      <c r="A187" s="90">
        <v>1</v>
      </c>
      <c r="B187" s="516" t="s">
        <v>33</v>
      </c>
      <c r="C187" s="517"/>
      <c r="D187" s="518"/>
      <c r="E187" s="305"/>
      <c r="F187" s="93">
        <v>17.5</v>
      </c>
      <c r="G187" s="92">
        <v>12.3</v>
      </c>
      <c r="H187" s="92">
        <f>G187*J210</f>
        <v>457.068</v>
      </c>
      <c r="I187" s="92">
        <v>17.5</v>
      </c>
      <c r="J187" s="92">
        <v>8.3</v>
      </c>
      <c r="K187" s="92">
        <f>J187*J210</f>
        <v>308.428</v>
      </c>
      <c r="L187" s="92">
        <v>17.5</v>
      </c>
      <c r="M187" s="92">
        <v>5.4</v>
      </c>
      <c r="N187" s="92">
        <f>M187*K210</f>
        <v>207.9</v>
      </c>
      <c r="O187" s="92">
        <v>17.5</v>
      </c>
      <c r="P187" s="92">
        <v>11.3</v>
      </c>
      <c r="Q187" s="92">
        <f>P187*K210</f>
        <v>435.05</v>
      </c>
      <c r="R187" s="92">
        <f>G187+J187+M187+P187</f>
        <v>37.3</v>
      </c>
      <c r="S187" s="92">
        <f>H187+K187+N187+Q187</f>
        <v>1408.446</v>
      </c>
      <c r="T187" s="78" t="s">
        <v>21</v>
      </c>
      <c r="U187" s="8">
        <f>41.08*P187</f>
        <v>464.204</v>
      </c>
      <c r="V187" s="8">
        <f>H187+K187+N187+Q187</f>
        <v>1408.446</v>
      </c>
      <c r="W187" s="9">
        <f aca="true" t="shared" si="22" ref="W187:W196">G187+J187+M187+P187</f>
        <v>37.3</v>
      </c>
    </row>
    <row r="188" spans="1:22" s="9" customFormat="1" ht="25.5" customHeight="1" hidden="1">
      <c r="A188" s="90">
        <v>2</v>
      </c>
      <c r="B188" s="516" t="s">
        <v>41</v>
      </c>
      <c r="C188" s="517"/>
      <c r="D188" s="518"/>
      <c r="E188" s="305"/>
      <c r="F188" s="93"/>
      <c r="G188" s="92">
        <f>G189+G190+G191+G192+G193+G194</f>
        <v>5188.679999999999</v>
      </c>
      <c r="H188" s="92">
        <f>H189+H190+H192+H193+H194+H191</f>
        <v>136057.8288</v>
      </c>
      <c r="I188" s="92"/>
      <c r="J188" s="92">
        <f>J189+J190+J191+J192+J193+J194</f>
        <v>4597.45</v>
      </c>
      <c r="K188" s="92">
        <f>K189+K190+K191+K192+K193+K194</f>
        <v>119534.57199999999</v>
      </c>
      <c r="L188" s="92"/>
      <c r="M188" s="92">
        <f>M189+M190+M191+M192+M193+M194</f>
        <v>4948.61</v>
      </c>
      <c r="N188" s="92">
        <f>N189+N190+N191+N192+N193+N194</f>
        <v>134143.28500000003</v>
      </c>
      <c r="O188" s="92"/>
      <c r="P188" s="92">
        <f>P189+P190+P191+P192+P193+P194</f>
        <v>4697.63</v>
      </c>
      <c r="Q188" s="92">
        <f>Q189+Q190+Q191+Q192+Q193+Q194</f>
        <v>125820.235</v>
      </c>
      <c r="R188" s="92">
        <f>R189+R190+R192+R193+R194+R191</f>
        <v>19432.370000000003</v>
      </c>
      <c r="S188" s="92">
        <f>S189+S190+S191+S192+S193+S194</f>
        <v>515555.92079999996</v>
      </c>
      <c r="T188" s="78"/>
      <c r="U188" s="8"/>
      <c r="V188" s="8"/>
    </row>
    <row r="189" spans="1:23" s="9" customFormat="1" ht="32.25" customHeight="1" hidden="1">
      <c r="A189" s="93"/>
      <c r="B189" s="519" t="s">
        <v>34</v>
      </c>
      <c r="C189" s="520"/>
      <c r="D189" s="521"/>
      <c r="E189" s="306"/>
      <c r="F189" s="93">
        <v>2715</v>
      </c>
      <c r="G189" s="95">
        <v>748.28</v>
      </c>
      <c r="H189" s="95">
        <f>G189*J210</f>
        <v>27806.084799999997</v>
      </c>
      <c r="I189" s="95">
        <v>2715</v>
      </c>
      <c r="J189" s="95">
        <v>409.15</v>
      </c>
      <c r="K189" s="95">
        <f>J189*J210</f>
        <v>15204.013999999997</v>
      </c>
      <c r="L189" s="95">
        <v>2715</v>
      </c>
      <c r="M189" s="95">
        <v>662.91</v>
      </c>
      <c r="N189" s="95">
        <f>M189*K210</f>
        <v>25522.035</v>
      </c>
      <c r="O189" s="95">
        <v>2715</v>
      </c>
      <c r="P189" s="95">
        <v>464.93</v>
      </c>
      <c r="Q189" s="95">
        <f>P189*K210</f>
        <v>17899.805</v>
      </c>
      <c r="R189" s="95">
        <f aca="true" t="shared" si="23" ref="R189:S195">G189+J189+M189+P189</f>
        <v>2285.2699999999995</v>
      </c>
      <c r="S189" s="95">
        <f t="shared" si="23"/>
        <v>86431.9388</v>
      </c>
      <c r="T189" s="78" t="s">
        <v>21</v>
      </c>
      <c r="U189" s="8">
        <f aca="true" t="shared" si="24" ref="U189:U196">41.08*P189</f>
        <v>19099.324399999998</v>
      </c>
      <c r="V189" s="8">
        <f aca="true" t="shared" si="25" ref="V189:V196">H189+K189+N189+Q189</f>
        <v>86431.9388</v>
      </c>
      <c r="W189" s="9">
        <f t="shared" si="22"/>
        <v>2285.2699999999995</v>
      </c>
    </row>
    <row r="190" spans="1:23" s="9" customFormat="1" ht="33.75" customHeight="1" hidden="1">
      <c r="A190" s="93"/>
      <c r="B190" s="519" t="s">
        <v>35</v>
      </c>
      <c r="C190" s="520"/>
      <c r="D190" s="521"/>
      <c r="E190" s="306"/>
      <c r="F190" s="93">
        <v>816</v>
      </c>
      <c r="G190" s="95">
        <v>660</v>
      </c>
      <c r="H190" s="95">
        <f>G190*J210</f>
        <v>24525.6</v>
      </c>
      <c r="I190" s="95">
        <v>816</v>
      </c>
      <c r="J190" s="95">
        <v>660</v>
      </c>
      <c r="K190" s="95">
        <f>J190*J210</f>
        <v>24525.6</v>
      </c>
      <c r="L190" s="95">
        <v>816</v>
      </c>
      <c r="M190" s="95">
        <v>660</v>
      </c>
      <c r="N190" s="95">
        <f>M190*K210</f>
        <v>25410</v>
      </c>
      <c r="O190" s="95">
        <v>816</v>
      </c>
      <c r="P190" s="95">
        <v>660</v>
      </c>
      <c r="Q190" s="95">
        <f>P190*K210</f>
        <v>25410</v>
      </c>
      <c r="R190" s="95">
        <f t="shared" si="23"/>
        <v>2640</v>
      </c>
      <c r="S190" s="95">
        <f t="shared" si="23"/>
        <v>99871.2</v>
      </c>
      <c r="T190" s="78" t="s">
        <v>21</v>
      </c>
      <c r="U190" s="8">
        <f t="shared" si="24"/>
        <v>27112.8</v>
      </c>
      <c r="V190" s="8">
        <f t="shared" si="25"/>
        <v>99871.2</v>
      </c>
      <c r="W190" s="9">
        <f t="shared" si="22"/>
        <v>2640</v>
      </c>
    </row>
    <row r="191" spans="1:23" s="9" customFormat="1" ht="34.5" customHeight="1" hidden="1">
      <c r="A191" s="93"/>
      <c r="B191" s="519" t="s">
        <v>36</v>
      </c>
      <c r="C191" s="520"/>
      <c r="D191" s="521"/>
      <c r="E191" s="306"/>
      <c r="F191" s="93">
        <v>910.2</v>
      </c>
      <c r="G191" s="95">
        <v>774</v>
      </c>
      <c r="H191" s="95">
        <f>G191*J211</f>
        <v>8196.66</v>
      </c>
      <c r="I191" s="95">
        <v>1072.5</v>
      </c>
      <c r="J191" s="95">
        <v>912</v>
      </c>
      <c r="K191" s="95">
        <f>J191*J211</f>
        <v>9658.08</v>
      </c>
      <c r="L191" s="95">
        <v>905.1</v>
      </c>
      <c r="M191" s="95">
        <v>769</v>
      </c>
      <c r="N191" s="95">
        <f>M191*K211</f>
        <v>8143.71</v>
      </c>
      <c r="O191" s="95">
        <v>1121.6</v>
      </c>
      <c r="P191" s="95">
        <v>940</v>
      </c>
      <c r="Q191" s="95">
        <f>P191*K211</f>
        <v>9954.6</v>
      </c>
      <c r="R191" s="95">
        <f t="shared" si="23"/>
        <v>3395</v>
      </c>
      <c r="S191" s="95">
        <f t="shared" si="23"/>
        <v>35953.049999999996</v>
      </c>
      <c r="T191" s="78" t="s">
        <v>21</v>
      </c>
      <c r="U191" s="8">
        <f>11.81*P191</f>
        <v>11101.4</v>
      </c>
      <c r="V191" s="8">
        <f t="shared" si="25"/>
        <v>35953.049999999996</v>
      </c>
      <c r="W191" s="9">
        <f t="shared" si="22"/>
        <v>3395</v>
      </c>
    </row>
    <row r="192" spans="1:23" s="9" customFormat="1" ht="28.5" customHeight="1" hidden="1">
      <c r="A192" s="93"/>
      <c r="B192" s="522" t="s">
        <v>37</v>
      </c>
      <c r="C192" s="522"/>
      <c r="D192" s="522"/>
      <c r="E192" s="307"/>
      <c r="F192" s="93">
        <v>1845</v>
      </c>
      <c r="G192" s="95">
        <v>1362</v>
      </c>
      <c r="H192" s="95">
        <f>G192*J211</f>
        <v>14423.58</v>
      </c>
      <c r="I192" s="95">
        <v>1803</v>
      </c>
      <c r="J192" s="95">
        <v>1019</v>
      </c>
      <c r="K192" s="95">
        <f>J192*J211</f>
        <v>10791.21</v>
      </c>
      <c r="L192" s="95">
        <v>1803</v>
      </c>
      <c r="M192" s="95">
        <v>1251</v>
      </c>
      <c r="N192" s="95">
        <f>M192*K211</f>
        <v>13248.09</v>
      </c>
      <c r="O192" s="95">
        <v>1813.3</v>
      </c>
      <c r="P192" s="95">
        <v>1032</v>
      </c>
      <c r="Q192" s="95">
        <f>P192*K211</f>
        <v>10928.88</v>
      </c>
      <c r="R192" s="95">
        <f t="shared" si="23"/>
        <v>4664</v>
      </c>
      <c r="S192" s="95">
        <f t="shared" si="23"/>
        <v>49391.76</v>
      </c>
      <c r="T192" s="78" t="s">
        <v>21</v>
      </c>
      <c r="U192" s="8">
        <f t="shared" si="24"/>
        <v>42394.56</v>
      </c>
      <c r="V192" s="8">
        <f t="shared" si="25"/>
        <v>49391.76</v>
      </c>
      <c r="W192" s="9">
        <f t="shared" si="22"/>
        <v>4664</v>
      </c>
    </row>
    <row r="193" spans="1:23" s="9" customFormat="1" ht="33" customHeight="1" hidden="1">
      <c r="A193" s="93"/>
      <c r="B193" s="522" t="s">
        <v>38</v>
      </c>
      <c r="C193" s="522"/>
      <c r="D193" s="522"/>
      <c r="E193" s="307"/>
      <c r="F193" s="93">
        <v>74.5</v>
      </c>
      <c r="G193" s="95">
        <v>1568</v>
      </c>
      <c r="H193" s="95">
        <f>G193*J210</f>
        <v>58266.88</v>
      </c>
      <c r="I193" s="95">
        <v>72.8</v>
      </c>
      <c r="J193" s="95">
        <v>1533</v>
      </c>
      <c r="K193" s="95">
        <f>J193*J210</f>
        <v>56966.27999999999</v>
      </c>
      <c r="L193" s="95">
        <v>72.9</v>
      </c>
      <c r="M193" s="95">
        <v>1533</v>
      </c>
      <c r="N193" s="95">
        <f>M193*K210</f>
        <v>59020.5</v>
      </c>
      <c r="O193" s="95">
        <v>72.9</v>
      </c>
      <c r="P193" s="95">
        <v>1541</v>
      </c>
      <c r="Q193" s="95">
        <f>P193*K210</f>
        <v>59328.5</v>
      </c>
      <c r="R193" s="95">
        <f t="shared" si="23"/>
        <v>6175</v>
      </c>
      <c r="S193" s="95">
        <f t="shared" si="23"/>
        <v>233582.15999999997</v>
      </c>
      <c r="T193" s="78" t="s">
        <v>21</v>
      </c>
      <c r="U193" s="8">
        <f t="shared" si="24"/>
        <v>63304.28</v>
      </c>
      <c r="V193" s="8">
        <f t="shared" si="25"/>
        <v>233582.15999999997</v>
      </c>
      <c r="W193" s="9">
        <f t="shared" si="22"/>
        <v>6175</v>
      </c>
    </row>
    <row r="194" spans="1:23" s="9" customFormat="1" ht="44.25" customHeight="1" hidden="1">
      <c r="A194" s="93"/>
      <c r="B194" s="522" t="s">
        <v>39</v>
      </c>
      <c r="C194" s="522"/>
      <c r="D194" s="522"/>
      <c r="E194" s="307"/>
      <c r="F194" s="93">
        <v>88.6</v>
      </c>
      <c r="G194" s="95">
        <v>76.4</v>
      </c>
      <c r="H194" s="95">
        <f>G194*J210</f>
        <v>2839.024</v>
      </c>
      <c r="I194" s="95">
        <v>88.5</v>
      </c>
      <c r="J194" s="95">
        <v>64.3</v>
      </c>
      <c r="K194" s="95">
        <f>J194*J210</f>
        <v>2389.3879999999995</v>
      </c>
      <c r="L194" s="95">
        <v>88.5</v>
      </c>
      <c r="M194" s="95">
        <v>72.7</v>
      </c>
      <c r="N194" s="95">
        <f>M194*K210</f>
        <v>2798.9500000000003</v>
      </c>
      <c r="O194" s="95">
        <v>88.5</v>
      </c>
      <c r="P194" s="95">
        <v>59.7</v>
      </c>
      <c r="Q194" s="95">
        <f>P194*K210</f>
        <v>2298.4500000000003</v>
      </c>
      <c r="R194" s="95">
        <f>G194+J194+M194+P194</f>
        <v>273.09999999999997</v>
      </c>
      <c r="S194" s="95">
        <f t="shared" si="23"/>
        <v>10325.812</v>
      </c>
      <c r="T194" s="78" t="s">
        <v>21</v>
      </c>
      <c r="U194" s="8">
        <f t="shared" si="24"/>
        <v>2452.476</v>
      </c>
      <c r="V194" s="8">
        <f t="shared" si="25"/>
        <v>10325.812</v>
      </c>
      <c r="W194" s="9">
        <f t="shared" si="22"/>
        <v>273.09999999999997</v>
      </c>
    </row>
    <row r="195" spans="1:23" s="9" customFormat="1" ht="51.75" customHeight="1" hidden="1">
      <c r="A195" s="90">
        <v>3</v>
      </c>
      <c r="B195" s="516" t="s">
        <v>42</v>
      </c>
      <c r="C195" s="517"/>
      <c r="D195" s="518"/>
      <c r="E195" s="305"/>
      <c r="F195" s="93">
        <v>118.05</v>
      </c>
      <c r="G195" s="92">
        <v>263</v>
      </c>
      <c r="H195" s="92">
        <f>G195*J210</f>
        <v>9773.08</v>
      </c>
      <c r="I195" s="92">
        <v>118.05</v>
      </c>
      <c r="J195" s="92">
        <v>252</v>
      </c>
      <c r="K195" s="92">
        <f>J195*J210</f>
        <v>9364.32</v>
      </c>
      <c r="L195" s="92">
        <v>118.05</v>
      </c>
      <c r="M195" s="92">
        <v>248</v>
      </c>
      <c r="N195" s="92">
        <f>M195*K210</f>
        <v>9548</v>
      </c>
      <c r="O195" s="92">
        <v>118.05</v>
      </c>
      <c r="P195" s="92">
        <v>268</v>
      </c>
      <c r="Q195" s="92">
        <f>P195*K210</f>
        <v>10318</v>
      </c>
      <c r="R195" s="92">
        <f t="shared" si="23"/>
        <v>1031</v>
      </c>
      <c r="S195" s="92">
        <f t="shared" si="23"/>
        <v>39003.4</v>
      </c>
      <c r="T195" s="78" t="s">
        <v>21</v>
      </c>
      <c r="U195" s="8">
        <f t="shared" si="24"/>
        <v>11009.439999999999</v>
      </c>
      <c r="V195" s="8">
        <f t="shared" si="25"/>
        <v>39003.4</v>
      </c>
      <c r="W195" s="9">
        <f t="shared" si="22"/>
        <v>1031</v>
      </c>
    </row>
    <row r="196" spans="1:23" s="9" customFormat="1" ht="33.75" customHeight="1" hidden="1">
      <c r="A196" s="90">
        <v>4</v>
      </c>
      <c r="B196" s="516" t="s">
        <v>43</v>
      </c>
      <c r="C196" s="517"/>
      <c r="D196" s="518"/>
      <c r="E196" s="305"/>
      <c r="F196" s="93">
        <v>180</v>
      </c>
      <c r="G196" s="92">
        <f>G197</f>
        <v>23.4</v>
      </c>
      <c r="H196" s="92">
        <f>H197</f>
        <v>869.5439999999999</v>
      </c>
      <c r="I196" s="92"/>
      <c r="J196" s="92">
        <f>J197</f>
        <v>23.4</v>
      </c>
      <c r="K196" s="92">
        <f>K197</f>
        <v>869.5439999999999</v>
      </c>
      <c r="L196" s="92"/>
      <c r="M196" s="92">
        <f>M197</f>
        <v>23.4</v>
      </c>
      <c r="N196" s="92">
        <f>N197</f>
        <v>900.9</v>
      </c>
      <c r="O196" s="92"/>
      <c r="P196" s="92">
        <f>P197</f>
        <v>23.1</v>
      </c>
      <c r="Q196" s="92">
        <f>Q197</f>
        <v>889.35</v>
      </c>
      <c r="R196" s="92">
        <f>R197</f>
        <v>93.29999999999998</v>
      </c>
      <c r="S196" s="92">
        <f>S197</f>
        <v>3529.3379999999997</v>
      </c>
      <c r="T196" s="78" t="s">
        <v>21</v>
      </c>
      <c r="U196" s="8">
        <f t="shared" si="24"/>
        <v>948.948</v>
      </c>
      <c r="V196" s="8">
        <f t="shared" si="25"/>
        <v>3529.3379999999997</v>
      </c>
      <c r="W196" s="9">
        <f t="shared" si="22"/>
        <v>93.29999999999998</v>
      </c>
    </row>
    <row r="197" spans="1:22" s="9" customFormat="1" ht="27.75" customHeight="1" hidden="1">
      <c r="A197" s="93"/>
      <c r="B197" s="519" t="s">
        <v>44</v>
      </c>
      <c r="C197" s="520"/>
      <c r="D197" s="521"/>
      <c r="E197" s="306"/>
      <c r="F197" s="93"/>
      <c r="G197" s="95">
        <v>23.4</v>
      </c>
      <c r="H197" s="95">
        <f>G197*J210</f>
        <v>869.5439999999999</v>
      </c>
      <c r="I197" s="95"/>
      <c r="J197" s="95">
        <v>23.4</v>
      </c>
      <c r="K197" s="95">
        <f>J197*J210</f>
        <v>869.5439999999999</v>
      </c>
      <c r="L197" s="95"/>
      <c r="M197" s="95">
        <v>23.4</v>
      </c>
      <c r="N197" s="95">
        <f>M197*K210</f>
        <v>900.9</v>
      </c>
      <c r="O197" s="95"/>
      <c r="P197" s="95">
        <v>23.1</v>
      </c>
      <c r="Q197" s="95">
        <f>P197*K210</f>
        <v>889.35</v>
      </c>
      <c r="R197" s="95">
        <f>G197+J197+M197+P197</f>
        <v>93.29999999999998</v>
      </c>
      <c r="S197" s="95">
        <f>H197+K197+N197+Q197</f>
        <v>3529.3379999999997</v>
      </c>
      <c r="T197" s="78"/>
      <c r="U197" s="8"/>
      <c r="V197" s="8"/>
    </row>
    <row r="198" spans="1:22" s="9" customFormat="1" ht="33.75" customHeight="1" hidden="1">
      <c r="A198" s="90">
        <v>5</v>
      </c>
      <c r="B198" s="516" t="s">
        <v>47</v>
      </c>
      <c r="C198" s="517"/>
      <c r="D198" s="518"/>
      <c r="E198" s="305"/>
      <c r="F198" s="93"/>
      <c r="G198" s="92">
        <f>G199+G200+G201+G202+G203+G204</f>
        <v>189.14000000000001</v>
      </c>
      <c r="H198" s="92">
        <f>H199+H200+H201+H202+H203+H204</f>
        <v>6316.366399999999</v>
      </c>
      <c r="I198" s="92"/>
      <c r="J198" s="92">
        <f>J199+J200+J201+J202+J203+J204</f>
        <v>169.2</v>
      </c>
      <c r="K198" s="92">
        <f>K199+K200+K202+K204+K201+K203</f>
        <v>5710.902999999999</v>
      </c>
      <c r="L198" s="92"/>
      <c r="M198" s="92">
        <f>M199+M200+M201+M202+M203+M204</f>
        <v>143.23000000000002</v>
      </c>
      <c r="N198" s="92">
        <f>N199+N200+N201+N202+N203+N204</f>
        <v>4908.708</v>
      </c>
      <c r="O198" s="92"/>
      <c r="P198" s="92">
        <f>P199+P200+P201+P202+P203+P204</f>
        <v>174.28</v>
      </c>
      <c r="Q198" s="92">
        <f>Q199+Q200+Q201+Q202+Q203+Q204</f>
        <v>5942.255</v>
      </c>
      <c r="R198" s="92">
        <f>R199+R200+R201+R202+R203+R204</f>
        <v>675.85</v>
      </c>
      <c r="S198" s="92">
        <f>S199+S200+S201+S202+S203+S204</f>
        <v>22878.2324</v>
      </c>
      <c r="T198" s="78"/>
      <c r="U198" s="8"/>
      <c r="V198" s="8"/>
    </row>
    <row r="199" spans="1:22" s="9" customFormat="1" ht="33.75" customHeight="1" hidden="1">
      <c r="A199" s="90"/>
      <c r="B199" s="519" t="s">
        <v>48</v>
      </c>
      <c r="C199" s="520"/>
      <c r="D199" s="521"/>
      <c r="E199" s="306"/>
      <c r="F199" s="93"/>
      <c r="G199" s="95">
        <v>8.64</v>
      </c>
      <c r="H199" s="95">
        <f>G199*J210</f>
        <v>321.06239999999997</v>
      </c>
      <c r="I199" s="95"/>
      <c r="J199" s="95">
        <v>8</v>
      </c>
      <c r="K199" s="95">
        <f>J199*J210</f>
        <v>297.28</v>
      </c>
      <c r="L199" s="95"/>
      <c r="M199" s="95">
        <v>5.23</v>
      </c>
      <c r="N199" s="95">
        <f>M199*K210</f>
        <v>201.35500000000002</v>
      </c>
      <c r="O199" s="95"/>
      <c r="P199" s="95">
        <v>7.48</v>
      </c>
      <c r="Q199" s="95">
        <f>P199*K210</f>
        <v>287.98</v>
      </c>
      <c r="R199" s="95">
        <f aca="true" t="shared" si="26" ref="R199:S204">G199+J199+M199+P199</f>
        <v>29.35</v>
      </c>
      <c r="S199" s="95">
        <f t="shared" si="26"/>
        <v>1107.6774</v>
      </c>
      <c r="T199" s="78"/>
      <c r="U199" s="8"/>
      <c r="V199" s="8"/>
    </row>
    <row r="200" spans="1:22" s="9" customFormat="1" ht="33.75" customHeight="1" hidden="1">
      <c r="A200" s="90"/>
      <c r="B200" s="519" t="s">
        <v>49</v>
      </c>
      <c r="C200" s="520"/>
      <c r="D200" s="521"/>
      <c r="E200" s="306"/>
      <c r="F200" s="93"/>
      <c r="G200" s="95">
        <v>53.5</v>
      </c>
      <c r="H200" s="95">
        <f>G200*J210</f>
        <v>1988.0599999999997</v>
      </c>
      <c r="I200" s="95"/>
      <c r="J200" s="95">
        <v>52.5</v>
      </c>
      <c r="K200" s="95">
        <f>J200*J210</f>
        <v>1950.8999999999999</v>
      </c>
      <c r="L200" s="95"/>
      <c r="M200" s="95">
        <v>42.5</v>
      </c>
      <c r="N200" s="95">
        <f>M200*K210</f>
        <v>1636.25</v>
      </c>
      <c r="O200" s="95"/>
      <c r="P200" s="95">
        <v>51.5</v>
      </c>
      <c r="Q200" s="95">
        <f>P200*K210</f>
        <v>1982.75</v>
      </c>
      <c r="R200" s="95">
        <f t="shared" si="26"/>
        <v>200</v>
      </c>
      <c r="S200" s="95">
        <f t="shared" si="26"/>
        <v>7557.959999999999</v>
      </c>
      <c r="T200" s="78"/>
      <c r="U200" s="8"/>
      <c r="V200" s="8"/>
    </row>
    <row r="201" spans="1:22" s="9" customFormat="1" ht="33.75" customHeight="1" hidden="1">
      <c r="A201" s="90"/>
      <c r="B201" s="519" t="s">
        <v>50</v>
      </c>
      <c r="C201" s="520"/>
      <c r="D201" s="521"/>
      <c r="E201" s="306"/>
      <c r="F201" s="93"/>
      <c r="G201" s="95">
        <v>40</v>
      </c>
      <c r="H201" s="95">
        <f>G201*J210</f>
        <v>1486.3999999999999</v>
      </c>
      <c r="I201" s="95"/>
      <c r="J201" s="95">
        <v>40</v>
      </c>
      <c r="K201" s="95">
        <f>J201*J210</f>
        <v>1486.3999999999999</v>
      </c>
      <c r="L201" s="95"/>
      <c r="M201" s="95">
        <v>38.9</v>
      </c>
      <c r="N201" s="95">
        <f>M201*K210</f>
        <v>1497.6499999999999</v>
      </c>
      <c r="O201" s="95"/>
      <c r="P201" s="95">
        <v>39.5</v>
      </c>
      <c r="Q201" s="95">
        <f>P201*K210</f>
        <v>1520.75</v>
      </c>
      <c r="R201" s="95">
        <f t="shared" si="26"/>
        <v>158.4</v>
      </c>
      <c r="S201" s="95">
        <f t="shared" si="26"/>
        <v>5991.2</v>
      </c>
      <c r="T201" s="78"/>
      <c r="U201" s="8"/>
      <c r="V201" s="8"/>
    </row>
    <row r="202" spans="1:22" s="9" customFormat="1" ht="33.75" customHeight="1" hidden="1">
      <c r="A202" s="90"/>
      <c r="B202" s="522" t="s">
        <v>40</v>
      </c>
      <c r="C202" s="522"/>
      <c r="D202" s="522"/>
      <c r="E202" s="307"/>
      <c r="F202" s="93"/>
      <c r="G202" s="95">
        <v>60.2</v>
      </c>
      <c r="H202" s="95">
        <f>G202*J210</f>
        <v>2237.0319999999997</v>
      </c>
      <c r="I202" s="95"/>
      <c r="J202" s="95">
        <v>47</v>
      </c>
      <c r="K202" s="95">
        <f>J202*J210</f>
        <v>1746.5199999999998</v>
      </c>
      <c r="L202" s="95"/>
      <c r="M202" s="95">
        <v>34.9</v>
      </c>
      <c r="N202" s="95">
        <f>M202*K210</f>
        <v>1343.6499999999999</v>
      </c>
      <c r="O202" s="95"/>
      <c r="P202" s="95">
        <v>48.3</v>
      </c>
      <c r="Q202" s="95">
        <f>P202*K210</f>
        <v>1859.55</v>
      </c>
      <c r="R202" s="95">
        <f t="shared" si="26"/>
        <v>190.39999999999998</v>
      </c>
      <c r="S202" s="95">
        <f t="shared" si="26"/>
        <v>7186.7519999999995</v>
      </c>
      <c r="T202" s="78"/>
      <c r="U202" s="8"/>
      <c r="V202" s="8"/>
    </row>
    <row r="203" spans="1:22" s="9" customFormat="1" ht="33.75" customHeight="1" hidden="1">
      <c r="A203" s="90"/>
      <c r="B203" s="522" t="s">
        <v>51</v>
      </c>
      <c r="C203" s="522"/>
      <c r="D203" s="522"/>
      <c r="E203" s="307"/>
      <c r="F203" s="93"/>
      <c r="G203" s="95">
        <v>7.3</v>
      </c>
      <c r="H203" s="95">
        <f>G203*J211</f>
        <v>77.307</v>
      </c>
      <c r="I203" s="95"/>
      <c r="J203" s="95">
        <v>2.2</v>
      </c>
      <c r="K203" s="95">
        <f>J203*J211</f>
        <v>23.298000000000002</v>
      </c>
      <c r="L203" s="95"/>
      <c r="M203" s="95">
        <v>2.2</v>
      </c>
      <c r="N203" s="95">
        <f>M203*K211</f>
        <v>23.298000000000002</v>
      </c>
      <c r="O203" s="95"/>
      <c r="P203" s="95">
        <v>8</v>
      </c>
      <c r="Q203" s="95">
        <f>P203*K211</f>
        <v>84.72</v>
      </c>
      <c r="R203" s="95">
        <f t="shared" si="26"/>
        <v>19.7</v>
      </c>
      <c r="S203" s="95">
        <f t="shared" si="26"/>
        <v>208.623</v>
      </c>
      <c r="T203" s="78"/>
      <c r="U203" s="8"/>
      <c r="V203" s="8"/>
    </row>
    <row r="204" spans="1:22" s="9" customFormat="1" ht="33.75" customHeight="1" hidden="1">
      <c r="A204" s="90"/>
      <c r="B204" s="522" t="s">
        <v>52</v>
      </c>
      <c r="C204" s="522"/>
      <c r="D204" s="522"/>
      <c r="E204" s="307"/>
      <c r="F204" s="93"/>
      <c r="G204" s="95">
        <v>19.5</v>
      </c>
      <c r="H204" s="95">
        <f>G204*J211</f>
        <v>206.505</v>
      </c>
      <c r="I204" s="95"/>
      <c r="J204" s="95">
        <v>19.5</v>
      </c>
      <c r="K204" s="95">
        <f>J204*J211</f>
        <v>206.505</v>
      </c>
      <c r="L204" s="95"/>
      <c r="M204" s="95">
        <v>19.5</v>
      </c>
      <c r="N204" s="95">
        <f>M204*K211</f>
        <v>206.505</v>
      </c>
      <c r="O204" s="95"/>
      <c r="P204" s="95">
        <v>19.5</v>
      </c>
      <c r="Q204" s="95">
        <f>P204*K211</f>
        <v>206.505</v>
      </c>
      <c r="R204" s="95">
        <f t="shared" si="26"/>
        <v>78</v>
      </c>
      <c r="S204" s="95">
        <f t="shared" si="26"/>
        <v>826.02</v>
      </c>
      <c r="T204" s="78"/>
      <c r="U204" s="8"/>
      <c r="V204" s="8"/>
    </row>
    <row r="205" spans="1:22" s="9" customFormat="1" ht="33.75" customHeight="1" hidden="1">
      <c r="A205" s="90">
        <v>6</v>
      </c>
      <c r="B205" s="516" t="s">
        <v>53</v>
      </c>
      <c r="C205" s="517"/>
      <c r="D205" s="518"/>
      <c r="E205" s="305"/>
      <c r="F205" s="93"/>
      <c r="G205" s="92">
        <f>G206+G207</f>
        <v>463.75</v>
      </c>
      <c r="H205" s="92">
        <f>H206+H207</f>
        <v>17232.949999999997</v>
      </c>
      <c r="I205" s="92"/>
      <c r="J205" s="92">
        <f>J206+J207</f>
        <v>564.53</v>
      </c>
      <c r="K205" s="92">
        <f>K206+K207</f>
        <v>20977.934799999995</v>
      </c>
      <c r="L205" s="92"/>
      <c r="M205" s="92">
        <f>M206+M207</f>
        <v>284.18</v>
      </c>
      <c r="N205" s="92">
        <f>N206+N207</f>
        <v>10940.93</v>
      </c>
      <c r="O205" s="92"/>
      <c r="P205" s="92">
        <f>P206+P207</f>
        <v>550.62</v>
      </c>
      <c r="Q205" s="92">
        <f>Q206+Q207</f>
        <v>21198.87</v>
      </c>
      <c r="R205" s="92">
        <f>R206+R207</f>
        <v>1863.08</v>
      </c>
      <c r="S205" s="92">
        <f>S206+S207</f>
        <v>70350.6848</v>
      </c>
      <c r="T205" s="78"/>
      <c r="U205" s="8"/>
      <c r="V205" s="8"/>
    </row>
    <row r="206" spans="1:22" s="9" customFormat="1" ht="33.75" customHeight="1" hidden="1">
      <c r="A206" s="93"/>
      <c r="B206" s="519" t="s">
        <v>54</v>
      </c>
      <c r="C206" s="520"/>
      <c r="D206" s="521"/>
      <c r="E206" s="306"/>
      <c r="F206" s="93"/>
      <c r="G206" s="95">
        <v>45.6</v>
      </c>
      <c r="H206" s="95">
        <f>G206*J210</f>
        <v>1694.4959999999999</v>
      </c>
      <c r="I206" s="95"/>
      <c r="J206" s="95">
        <v>64.5</v>
      </c>
      <c r="K206" s="95">
        <f>J206*J210</f>
        <v>2396.8199999999997</v>
      </c>
      <c r="L206" s="95"/>
      <c r="M206" s="95">
        <v>113.6</v>
      </c>
      <c r="N206" s="95">
        <f>M206*K210</f>
        <v>4373.599999999999</v>
      </c>
      <c r="O206" s="95"/>
      <c r="P206" s="95">
        <v>50.1</v>
      </c>
      <c r="Q206" s="95">
        <f>P206*K210</f>
        <v>1928.8500000000001</v>
      </c>
      <c r="R206" s="95">
        <f>G206+J206+M206+P206</f>
        <v>273.8</v>
      </c>
      <c r="S206" s="95">
        <f>H206+K206+N206+Q206</f>
        <v>10393.766</v>
      </c>
      <c r="T206" s="78"/>
      <c r="U206" s="8"/>
      <c r="V206" s="8"/>
    </row>
    <row r="207" spans="1:22" s="9" customFormat="1" ht="33.75" customHeight="1" hidden="1">
      <c r="A207" s="93"/>
      <c r="B207" s="519" t="s">
        <v>55</v>
      </c>
      <c r="C207" s="520"/>
      <c r="D207" s="521"/>
      <c r="E207" s="306"/>
      <c r="F207" s="93"/>
      <c r="G207" s="95">
        <v>418.15</v>
      </c>
      <c r="H207" s="95">
        <f>G207*J210</f>
        <v>15538.453999999998</v>
      </c>
      <c r="I207" s="95"/>
      <c r="J207" s="95">
        <v>500.03</v>
      </c>
      <c r="K207" s="95">
        <f>J207*J210</f>
        <v>18581.114799999996</v>
      </c>
      <c r="L207" s="95"/>
      <c r="M207" s="95">
        <v>170.58</v>
      </c>
      <c r="N207" s="95">
        <f>M207*K210</f>
        <v>6567.330000000001</v>
      </c>
      <c r="O207" s="95"/>
      <c r="P207" s="95">
        <v>500.52</v>
      </c>
      <c r="Q207" s="95">
        <f>P207*K210</f>
        <v>19270.02</v>
      </c>
      <c r="R207" s="95">
        <f>G207+J207+M207+P207</f>
        <v>1589.28</v>
      </c>
      <c r="S207" s="95">
        <f>H207+K207+N207+Q207</f>
        <v>59956.9188</v>
      </c>
      <c r="T207" s="78"/>
      <c r="U207" s="8"/>
      <c r="V207" s="8"/>
    </row>
    <row r="208" spans="1:20" s="9" customFormat="1" ht="35.25" hidden="1">
      <c r="A208" s="102"/>
      <c r="B208" s="527" t="s">
        <v>19</v>
      </c>
      <c r="C208" s="527"/>
      <c r="D208" s="527"/>
      <c r="E208" s="310"/>
      <c r="F208" s="90">
        <f>SUM(F187:F196)</f>
        <v>6764.85</v>
      </c>
      <c r="G208" s="92">
        <f>G187+G188+G195+G196+G198+G205</f>
        <v>6140.2699999999995</v>
      </c>
      <c r="H208" s="92">
        <f>H187+H188+H195+H196+H198+H205</f>
        <v>170706.83719999995</v>
      </c>
      <c r="I208" s="92">
        <f>SUM(I187:I196)</f>
        <v>6703.35</v>
      </c>
      <c r="J208" s="92">
        <f>J187+J188+J195+J196+J198+J205</f>
        <v>5614.879999999999</v>
      </c>
      <c r="K208" s="92">
        <f>K187+K188+K195+K196+K198+K205</f>
        <v>156765.70179999995</v>
      </c>
      <c r="L208" s="92">
        <f>SUM(L187:L196)</f>
        <v>6536.05</v>
      </c>
      <c r="M208" s="92">
        <f>M187+M188+M195+M196+M198+M205</f>
        <v>5652.82</v>
      </c>
      <c r="N208" s="92">
        <f>N187+N188+N195+N196+N198+N205</f>
        <v>160649.72300000003</v>
      </c>
      <c r="O208" s="92">
        <f>SUM(O187:O196)</f>
        <v>6762.85</v>
      </c>
      <c r="P208" s="92">
        <f>P187+P188+P195+P196+P198+P205</f>
        <v>5724.93</v>
      </c>
      <c r="Q208" s="92">
        <f>Q187+Q188+Q195+Q196+Q198+Q205</f>
        <v>164603.76</v>
      </c>
      <c r="R208" s="92">
        <f>R187+R188+R195+R196+R198+R205</f>
        <v>23132.9</v>
      </c>
      <c r="S208" s="92">
        <f>S187+S188+S195+S196+S198+S205</f>
        <v>652726.022</v>
      </c>
      <c r="T208" s="78"/>
    </row>
    <row r="209" spans="1:20" s="9" customFormat="1" ht="35.25" hidden="1">
      <c r="A209" s="98"/>
      <c r="B209" s="528" t="s">
        <v>8</v>
      </c>
      <c r="C209" s="529"/>
      <c r="D209" s="530"/>
      <c r="E209" s="311"/>
      <c r="F209" s="515" t="s">
        <v>61</v>
      </c>
      <c r="G209" s="515"/>
      <c r="H209" s="515"/>
      <c r="I209" s="515"/>
      <c r="J209" s="515"/>
      <c r="K209" s="515"/>
      <c r="L209" s="515"/>
      <c r="M209" s="515"/>
      <c r="N209" s="515"/>
      <c r="O209" s="515"/>
      <c r="P209" s="515"/>
      <c r="Q209" s="515"/>
      <c r="R209" s="515"/>
      <c r="S209" s="515"/>
      <c r="T209" s="78"/>
    </row>
    <row r="210" spans="1:20" s="9" customFormat="1" ht="35.25" hidden="1">
      <c r="A210" s="79"/>
      <c r="B210" s="79"/>
      <c r="C210" s="79"/>
      <c r="D210" s="79"/>
      <c r="E210" s="79"/>
      <c r="F210" s="79"/>
      <c r="G210" s="79"/>
      <c r="H210" s="80" t="s">
        <v>12</v>
      </c>
      <c r="I210" s="80"/>
      <c r="J210" s="80">
        <v>37.16</v>
      </c>
      <c r="K210" s="80">
        <v>38.5</v>
      </c>
      <c r="L210" s="79"/>
      <c r="M210" s="79"/>
      <c r="N210" s="79"/>
      <c r="O210" s="79"/>
      <c r="P210" s="79"/>
      <c r="Q210" s="79"/>
      <c r="R210" s="79"/>
      <c r="S210" s="79"/>
      <c r="T210" s="78"/>
    </row>
    <row r="211" spans="1:20" s="9" customFormat="1" ht="35.25" hidden="1">
      <c r="A211" s="79"/>
      <c r="B211" s="79"/>
      <c r="C211" s="79"/>
      <c r="D211" s="79"/>
      <c r="E211" s="79"/>
      <c r="F211" s="79"/>
      <c r="G211" s="79"/>
      <c r="H211" s="80" t="s">
        <v>20</v>
      </c>
      <c r="I211" s="80"/>
      <c r="J211" s="80">
        <v>10.59</v>
      </c>
      <c r="K211" s="80">
        <v>10.59</v>
      </c>
      <c r="L211" s="79"/>
      <c r="M211" s="79"/>
      <c r="N211" s="79"/>
      <c r="O211" s="79"/>
      <c r="P211" s="79"/>
      <c r="Q211" s="79"/>
      <c r="R211" s="79"/>
      <c r="S211" s="79"/>
      <c r="T211" s="78"/>
    </row>
    <row r="212" spans="1:20" s="9" customFormat="1" ht="35.25">
      <c r="A212" s="79"/>
      <c r="B212" s="79"/>
      <c r="C212" s="79"/>
      <c r="D212" s="79"/>
      <c r="E212" s="79"/>
      <c r="F212" s="79"/>
      <c r="G212" s="79"/>
      <c r="H212" s="79"/>
      <c r="I212" s="77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78"/>
    </row>
    <row r="213" spans="1:19" ht="35.25">
      <c r="A213" s="36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</row>
    <row r="214" spans="1:19" ht="35.25">
      <c r="A214" s="4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</row>
    <row r="215" spans="1:19" ht="35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</row>
    <row r="216" spans="1:19" ht="35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</row>
    <row r="217" spans="1:19" ht="35.25">
      <c r="A217" s="4"/>
      <c r="B217" s="4"/>
      <c r="C217" s="4"/>
      <c r="D217" s="4"/>
      <c r="E217" s="4"/>
      <c r="F217" s="38"/>
      <c r="L217" s="4"/>
      <c r="M217" s="4"/>
      <c r="N217" s="4"/>
      <c r="O217" s="4"/>
      <c r="P217" s="4"/>
      <c r="Q217" s="4"/>
      <c r="R217" s="4"/>
      <c r="S217" s="4"/>
    </row>
    <row r="218" ht="35.25">
      <c r="F218" s="39" t="s">
        <v>22</v>
      </c>
    </row>
    <row r="219" ht="35.25">
      <c r="F219" s="39" t="s">
        <v>23</v>
      </c>
    </row>
    <row r="220" ht="35.25">
      <c r="F220" s="39" t="s">
        <v>24</v>
      </c>
    </row>
    <row r="221" ht="35.25">
      <c r="F221" s="39" t="s">
        <v>25</v>
      </c>
    </row>
    <row r="222" ht="35.25">
      <c r="F222" s="39" t="s">
        <v>26</v>
      </c>
    </row>
    <row r="223" ht="35.25">
      <c r="F223" s="39" t="s">
        <v>27</v>
      </c>
    </row>
    <row r="224" ht="35.25">
      <c r="F224" s="39" t="s">
        <v>29</v>
      </c>
    </row>
    <row r="225" ht="35.25">
      <c r="F225" s="39" t="s">
        <v>30</v>
      </c>
    </row>
    <row r="226" ht="35.25">
      <c r="F226" s="39" t="s">
        <v>28</v>
      </c>
    </row>
  </sheetData>
  <sheetProtection/>
  <mergeCells count="216">
    <mergeCell ref="Q2:S2"/>
    <mergeCell ref="Q3:S3"/>
    <mergeCell ref="Q4:S4"/>
    <mergeCell ref="A6:S6"/>
    <mergeCell ref="A7:A8"/>
    <mergeCell ref="B7:D8"/>
    <mergeCell ref="F7:H7"/>
    <mergeCell ref="I7:K7"/>
    <mergeCell ref="L7:N7"/>
    <mergeCell ref="O7:Q7"/>
    <mergeCell ref="R7:S7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F34:S34"/>
    <mergeCell ref="A37:S37"/>
    <mergeCell ref="A38:A39"/>
    <mergeCell ref="B38:D39"/>
    <mergeCell ref="F38:H38"/>
    <mergeCell ref="I38:K38"/>
    <mergeCell ref="L38:N38"/>
    <mergeCell ref="O38:Q38"/>
    <mergeCell ref="R38:S38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F64:S64"/>
    <mergeCell ref="Q66:S66"/>
    <mergeCell ref="A67:S67"/>
    <mergeCell ref="A68:A69"/>
    <mergeCell ref="B68:D69"/>
    <mergeCell ref="E68:E69"/>
    <mergeCell ref="F68:H68"/>
    <mergeCell ref="I68:K68"/>
    <mergeCell ref="L68:N68"/>
    <mergeCell ref="O68:Q68"/>
    <mergeCell ref="R68:S68"/>
    <mergeCell ref="B70:D70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B95:D95"/>
    <mergeCell ref="B96:D96"/>
    <mergeCell ref="B97:D97"/>
    <mergeCell ref="B98:D98"/>
    <mergeCell ref="B99:D99"/>
    <mergeCell ref="B100:D100"/>
    <mergeCell ref="B103:D103"/>
    <mergeCell ref="B106:D106"/>
    <mergeCell ref="B107:D107"/>
    <mergeCell ref="B108:D108"/>
    <mergeCell ref="B109:D109"/>
    <mergeCell ref="B110:D110"/>
    <mergeCell ref="B111:D111"/>
    <mergeCell ref="B112:D112"/>
    <mergeCell ref="B113:D113"/>
    <mergeCell ref="B114:D114"/>
    <mergeCell ref="B115:D115"/>
    <mergeCell ref="B116:D116"/>
    <mergeCell ref="B117:D117"/>
    <mergeCell ref="B118:D118"/>
    <mergeCell ref="B119:D119"/>
    <mergeCell ref="B120:D120"/>
    <mergeCell ref="B121:D121"/>
    <mergeCell ref="B122:D122"/>
    <mergeCell ref="B123:D123"/>
    <mergeCell ref="B124:D124"/>
    <mergeCell ref="B125:D125"/>
    <mergeCell ref="B126:D126"/>
    <mergeCell ref="B127:D127"/>
    <mergeCell ref="B128:D128"/>
    <mergeCell ref="B129:D129"/>
    <mergeCell ref="B130:D130"/>
    <mergeCell ref="B131:D131"/>
    <mergeCell ref="B132:D132"/>
    <mergeCell ref="B133:D133"/>
    <mergeCell ref="B134:D134"/>
    <mergeCell ref="B135:D135"/>
    <mergeCell ref="B136:D136"/>
    <mergeCell ref="B139:D139"/>
    <mergeCell ref="B142:D142"/>
    <mergeCell ref="B145:D145"/>
    <mergeCell ref="B148:D148"/>
    <mergeCell ref="F148:S148"/>
    <mergeCell ref="Q152:S152"/>
    <mergeCell ref="Q153:S153"/>
    <mergeCell ref="Q154:S154"/>
    <mergeCell ref="A156:S156"/>
    <mergeCell ref="A157:A158"/>
    <mergeCell ref="B157:D158"/>
    <mergeCell ref="F157:H157"/>
    <mergeCell ref="I157:K157"/>
    <mergeCell ref="L157:N157"/>
    <mergeCell ref="O157:Q157"/>
    <mergeCell ref="R157:S157"/>
    <mergeCell ref="B159:D159"/>
    <mergeCell ref="B160:D160"/>
    <mergeCell ref="B161:D161"/>
    <mergeCell ref="B162:D162"/>
    <mergeCell ref="B163:D163"/>
    <mergeCell ref="B164:D164"/>
    <mergeCell ref="B165:D165"/>
    <mergeCell ref="B166:D166"/>
    <mergeCell ref="B167:D167"/>
    <mergeCell ref="B168:D168"/>
    <mergeCell ref="B169:D169"/>
    <mergeCell ref="B170:D170"/>
    <mergeCell ref="B171:D171"/>
    <mergeCell ref="B172:D172"/>
    <mergeCell ref="B173:D173"/>
    <mergeCell ref="B174:D174"/>
    <mergeCell ref="B175:D175"/>
    <mergeCell ref="B176:D176"/>
    <mergeCell ref="B177:D177"/>
    <mergeCell ref="B178:D178"/>
    <mergeCell ref="B179:D179"/>
    <mergeCell ref="B180:D180"/>
    <mergeCell ref="B181:D181"/>
    <mergeCell ref="F181:S181"/>
    <mergeCell ref="A184:S184"/>
    <mergeCell ref="A185:A186"/>
    <mergeCell ref="B185:D186"/>
    <mergeCell ref="F185:H185"/>
    <mergeCell ref="I185:K185"/>
    <mergeCell ref="L185:N185"/>
    <mergeCell ref="O185:Q185"/>
    <mergeCell ref="R185:S185"/>
    <mergeCell ref="B187:D187"/>
    <mergeCell ref="B188:D188"/>
    <mergeCell ref="B189:D189"/>
    <mergeCell ref="B190:D190"/>
    <mergeCell ref="B191:D191"/>
    <mergeCell ref="B192:D192"/>
    <mergeCell ref="B193:D193"/>
    <mergeCell ref="B194:D194"/>
    <mergeCell ref="B195:D195"/>
    <mergeCell ref="B196:D196"/>
    <mergeCell ref="B197:D197"/>
    <mergeCell ref="B198:D198"/>
    <mergeCell ref="B199:D199"/>
    <mergeCell ref="B200:D200"/>
    <mergeCell ref="B201:D201"/>
    <mergeCell ref="B202:D202"/>
    <mergeCell ref="B203:D203"/>
    <mergeCell ref="B204:D204"/>
    <mergeCell ref="B205:D205"/>
    <mergeCell ref="B206:D206"/>
    <mergeCell ref="B207:D207"/>
    <mergeCell ref="B208:D208"/>
    <mergeCell ref="B209:D209"/>
    <mergeCell ref="F209:S209"/>
  </mergeCells>
  <printOptions/>
  <pageMargins left="0" right="0" top="0.7480314960629921" bottom="0.7480314960629921" header="0.31496062992125984" footer="0.31496062992125984"/>
  <pageSetup fitToHeight="0" fitToWidth="1" horizontalDpi="600" verticalDpi="600" orientation="landscape" paperSize="9" scale="35" r:id="rId1"/>
  <rowBreaks count="1" manualBreakCount="1">
    <brk id="101" max="18" man="1"/>
  </rowBreaks>
  <colBreaks count="1" manualBreakCount="1">
    <brk id="20" max="94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MashBur</cp:lastModifiedBy>
  <cp:lastPrinted>2023-03-16T02:35:55Z</cp:lastPrinted>
  <dcterms:created xsi:type="dcterms:W3CDTF">1996-10-08T23:32:33Z</dcterms:created>
  <dcterms:modified xsi:type="dcterms:W3CDTF">2023-03-16T02:41:43Z</dcterms:modified>
  <cp:category/>
  <cp:version/>
  <cp:contentType/>
  <cp:contentStatus/>
</cp:coreProperties>
</file>