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600"/>
  </bookViews>
  <sheets>
    <sheet name="объем финансирования" sheetId="1" r:id="rId1"/>
    <sheet name="ДЮСШ" sheetId="2" state="hidden" r:id="rId2"/>
    <sheet name="перечень подпрограмм" sheetId="3" state="hidden" r:id="rId3"/>
  </sheets>
  <definedNames>
    <definedName name="_xlnm.Print_Titles" localSheetId="0">'объем финансирования'!$10:$12</definedName>
    <definedName name="_xlnm.Print_Area" localSheetId="0">'объем финансирования'!$A$1:$P$68</definedName>
  </definedNames>
  <calcPr calcId="145621"/>
</workbook>
</file>

<file path=xl/calcChain.xml><?xml version="1.0" encoding="utf-8"?>
<calcChain xmlns="http://schemas.openxmlformats.org/spreadsheetml/2006/main">
  <c r="H70" i="1" l="1"/>
  <c r="H61" i="1"/>
  <c r="F53" i="1"/>
  <c r="F50" i="1"/>
  <c r="F52" i="1"/>
  <c r="F54" i="1"/>
  <c r="K66" i="1"/>
  <c r="L66" i="1" l="1"/>
  <c r="K64" i="1" l="1"/>
  <c r="J64" i="1"/>
  <c r="I64" i="1"/>
  <c r="H62" i="1"/>
  <c r="H66" i="1"/>
  <c r="H50" i="1"/>
  <c r="H63" i="1" l="1"/>
  <c r="P56" i="1"/>
  <c r="O56" i="1"/>
  <c r="N56" i="1"/>
  <c r="M56" i="1"/>
  <c r="L56" i="1"/>
  <c r="K56" i="1"/>
  <c r="J56" i="1"/>
  <c r="I56" i="1"/>
  <c r="G56" i="1"/>
  <c r="F56" i="1" s="1"/>
  <c r="H56" i="1"/>
  <c r="F28" i="1" l="1"/>
  <c r="H53" i="1"/>
  <c r="F55" i="1"/>
  <c r="I44" i="1" l="1"/>
  <c r="H25" i="1" l="1"/>
  <c r="G66" i="1"/>
  <c r="G64" i="1"/>
  <c r="G62" i="1"/>
  <c r="G70" i="1" s="1"/>
  <c r="G13" i="1"/>
  <c r="F19" i="1"/>
  <c r="F18" i="1"/>
  <c r="F17" i="1"/>
  <c r="F27" i="1" l="1"/>
  <c r="G65" i="1"/>
  <c r="J25" i="1" l="1"/>
  <c r="J66" i="1"/>
  <c r="H64" i="1"/>
  <c r="I63" i="1" l="1"/>
  <c r="I62" i="1"/>
  <c r="J62" i="1"/>
  <c r="J70" i="1" s="1"/>
  <c r="G63" i="1"/>
  <c r="G47" i="1" l="1"/>
  <c r="G44" i="1" l="1"/>
  <c r="H44" i="1"/>
  <c r="H60" i="1" s="1"/>
  <c r="G25" i="1"/>
  <c r="G21" i="1"/>
  <c r="G20" i="1" l="1"/>
  <c r="G61" i="1"/>
  <c r="G60" i="1"/>
  <c r="G69" i="1" l="1"/>
  <c r="G50" i="1"/>
  <c r="I50" i="1"/>
  <c r="J50" i="1"/>
  <c r="K50" i="1"/>
  <c r="L50" i="1"/>
  <c r="M50" i="1"/>
  <c r="N50" i="1"/>
  <c r="O50" i="1"/>
  <c r="P50" i="1"/>
  <c r="F51" i="1"/>
  <c r="F49" i="1"/>
  <c r="R61" i="1" l="1"/>
  <c r="R60" i="1"/>
  <c r="P60" i="1"/>
  <c r="P47" i="1"/>
  <c r="O47" i="1"/>
  <c r="N47" i="1"/>
  <c r="M47" i="1"/>
  <c r="L47" i="1"/>
  <c r="K47" i="1"/>
  <c r="J47" i="1"/>
  <c r="I47" i="1"/>
  <c r="H47" i="1"/>
  <c r="O44" i="1"/>
  <c r="O60" i="1" s="1"/>
  <c r="N44" i="1"/>
  <c r="N60" i="1" s="1"/>
  <c r="M44" i="1"/>
  <c r="M60" i="1" s="1"/>
  <c r="L44" i="1"/>
  <c r="L60" i="1" s="1"/>
  <c r="K44" i="1"/>
  <c r="K60" i="1" s="1"/>
  <c r="J44" i="1"/>
  <c r="J60" i="1" s="1"/>
  <c r="I60" i="1"/>
  <c r="F48" i="1"/>
  <c r="I66" i="1"/>
  <c r="I70" i="1" s="1"/>
  <c r="F44" i="1" l="1"/>
  <c r="F60" i="1" s="1"/>
  <c r="F45" i="1"/>
  <c r="L43" i="1" l="1"/>
  <c r="M43" i="1" s="1"/>
  <c r="N43" i="1" s="1"/>
  <c r="O43" i="1" s="1"/>
  <c r="P43" i="1" s="1"/>
  <c r="N42" i="1" l="1"/>
  <c r="M66" i="1"/>
  <c r="L41" i="1"/>
  <c r="K62" i="1"/>
  <c r="K70" i="1" s="1"/>
  <c r="F47" i="1"/>
  <c r="O42" i="1" l="1"/>
  <c r="N66" i="1"/>
  <c r="M41" i="1"/>
  <c r="L62" i="1"/>
  <c r="P64" i="1"/>
  <c r="O64" i="1"/>
  <c r="N64" i="1"/>
  <c r="M64" i="1"/>
  <c r="L64" i="1"/>
  <c r="L70" i="1" l="1"/>
  <c r="P42" i="1"/>
  <c r="P66" i="1" s="1"/>
  <c r="O66" i="1"/>
  <c r="N41" i="1"/>
  <c r="M62" i="1"/>
  <c r="M70" i="1" s="1"/>
  <c r="F64" i="1"/>
  <c r="F66" i="1"/>
  <c r="O41" i="1" l="1"/>
  <c r="N62" i="1"/>
  <c r="L16" i="1"/>
  <c r="L15" i="1"/>
  <c r="H13" i="1"/>
  <c r="N70" i="1" l="1"/>
  <c r="P41" i="1"/>
  <c r="P62" i="1" s="1"/>
  <c r="P70" i="1" s="1"/>
  <c r="O62" i="1"/>
  <c r="O70" i="1" s="1"/>
  <c r="L14" i="1"/>
  <c r="M16" i="1"/>
  <c r="M15" i="1"/>
  <c r="F62" i="1" l="1"/>
  <c r="F70" i="1" s="1"/>
  <c r="N16" i="1"/>
  <c r="N15" i="1"/>
  <c r="O15" i="1" l="1"/>
  <c r="O16" i="1"/>
  <c r="M14" i="1" l="1"/>
  <c r="P16" i="1"/>
  <c r="F16" i="1" s="1"/>
  <c r="P15" i="1"/>
  <c r="F15" i="1" s="1"/>
  <c r="N14" i="1" l="1"/>
  <c r="O14" i="1" l="1"/>
  <c r="P14" i="1" l="1"/>
  <c r="F14" i="1" s="1"/>
  <c r="P13" i="1" l="1"/>
  <c r="O13" i="1"/>
  <c r="N13" i="1"/>
  <c r="M13" i="1"/>
  <c r="L13" i="1"/>
  <c r="K13" i="1"/>
  <c r="J13" i="1"/>
  <c r="I13" i="1"/>
  <c r="P40" i="1"/>
  <c r="O40" i="1"/>
  <c r="N40" i="1"/>
  <c r="M40" i="1"/>
  <c r="P36" i="1"/>
  <c r="O36" i="1"/>
  <c r="N36" i="1"/>
  <c r="M36" i="1"/>
  <c r="F39" i="1"/>
  <c r="F38" i="1"/>
  <c r="F37" i="1"/>
  <c r="G32" i="1"/>
  <c r="F13" i="1" l="1"/>
  <c r="H65" i="1"/>
  <c r="H59" i="1" s="1"/>
  <c r="I65" i="1" l="1"/>
  <c r="I61" i="1" l="1"/>
  <c r="I69" i="1" s="1"/>
  <c r="H69" i="1"/>
  <c r="J63" i="1"/>
  <c r="J65" i="1"/>
  <c r="F43" i="1"/>
  <c r="F42" i="1"/>
  <c r="F41" i="1"/>
  <c r="F29" i="1"/>
  <c r="P25" i="1"/>
  <c r="O25" i="1"/>
  <c r="N25" i="1"/>
  <c r="M25" i="1"/>
  <c r="L25" i="1"/>
  <c r="K25" i="1"/>
  <c r="I25" i="1"/>
  <c r="F26" i="1"/>
  <c r="F24" i="1"/>
  <c r="F23" i="1"/>
  <c r="F22" i="1"/>
  <c r="P21" i="1"/>
  <c r="O21" i="1"/>
  <c r="N21" i="1"/>
  <c r="M21" i="1"/>
  <c r="L21" i="1"/>
  <c r="K21" i="1"/>
  <c r="J21" i="1"/>
  <c r="I21" i="1"/>
  <c r="H21" i="1"/>
  <c r="H20" i="1" s="1"/>
  <c r="I32" i="1" l="1"/>
  <c r="J61" i="1"/>
  <c r="J69" i="1" s="1"/>
  <c r="K63" i="1"/>
  <c r="K65" i="1"/>
  <c r="L20" i="1"/>
  <c r="P20" i="1"/>
  <c r="I20" i="1"/>
  <c r="M20" i="1"/>
  <c r="F25" i="1"/>
  <c r="J20" i="1"/>
  <c r="N20" i="1"/>
  <c r="K20" i="1"/>
  <c r="O20" i="1"/>
  <c r="F21" i="1"/>
  <c r="J32" i="1" l="1"/>
  <c r="K61" i="1"/>
  <c r="K69" i="1" s="1"/>
  <c r="L34" i="1"/>
  <c r="L63" i="1" s="1"/>
  <c r="L35" i="1"/>
  <c r="L65" i="1" s="1"/>
  <c r="F20" i="1"/>
  <c r="L36" i="1"/>
  <c r="K36" i="1"/>
  <c r="J36" i="1"/>
  <c r="I36" i="1"/>
  <c r="I31" i="1" s="1"/>
  <c r="H36" i="1"/>
  <c r="G36" i="1"/>
  <c r="L33" i="1" l="1"/>
  <c r="L61" i="1" s="1"/>
  <c r="L69" i="1" s="1"/>
  <c r="K32" i="1"/>
  <c r="K31" i="1" s="1"/>
  <c r="J31" i="1"/>
  <c r="M34" i="1"/>
  <c r="M63" i="1" s="1"/>
  <c r="M35" i="1"/>
  <c r="F36" i="1"/>
  <c r="L40" i="1"/>
  <c r="K40" i="1"/>
  <c r="J40" i="1"/>
  <c r="I40" i="1"/>
  <c r="I59" i="1" s="1"/>
  <c r="H40" i="1"/>
  <c r="G40" i="1"/>
  <c r="H32" i="1"/>
  <c r="H31" i="1" s="1"/>
  <c r="J59" i="1" l="1"/>
  <c r="L32" i="1"/>
  <c r="L31" i="1" s="1"/>
  <c r="L59" i="1" s="1"/>
  <c r="K59" i="1"/>
  <c r="M33" i="1"/>
  <c r="M61" i="1" s="1"/>
  <c r="N34" i="1"/>
  <c r="N63" i="1" s="1"/>
  <c r="N35" i="1"/>
  <c r="M65" i="1"/>
  <c r="F40" i="1"/>
  <c r="G31" i="1"/>
  <c r="G59" i="1" s="1"/>
  <c r="M32" i="1" l="1"/>
  <c r="M31" i="1" s="1"/>
  <c r="M59" i="1" s="1"/>
  <c r="N33" i="1"/>
  <c r="N61" i="1" s="1"/>
  <c r="M69" i="1"/>
  <c r="O35" i="1"/>
  <c r="N65" i="1"/>
  <c r="O34" i="1"/>
  <c r="O63" i="1" s="1"/>
  <c r="N32" i="1" l="1"/>
  <c r="N31" i="1" s="1"/>
  <c r="N59" i="1" s="1"/>
  <c r="N69" i="1"/>
  <c r="O33" i="1"/>
  <c r="O61" i="1" s="1"/>
  <c r="P34" i="1"/>
  <c r="P63" i="1" s="1"/>
  <c r="P35" i="1"/>
  <c r="P65" i="1" s="1"/>
  <c r="O65" i="1"/>
  <c r="O32" i="1" l="1"/>
  <c r="O31" i="1" s="1"/>
  <c r="O59" i="1" s="1"/>
  <c r="P33" i="1"/>
  <c r="F33" i="1" s="1"/>
  <c r="O69" i="1"/>
  <c r="F35" i="1"/>
  <c r="F63" i="1"/>
  <c r="F34" i="1"/>
  <c r="F65" i="1"/>
  <c r="P61" i="1" l="1"/>
  <c r="P69" i="1" s="1"/>
  <c r="P32" i="1"/>
  <c r="P31" i="1" s="1"/>
  <c r="H13" i="3"/>
  <c r="H12" i="3" s="1"/>
  <c r="G13" i="3"/>
  <c r="G12" i="3" s="1"/>
  <c r="F13" i="3"/>
  <c r="F12" i="3" s="1"/>
  <c r="E13" i="3"/>
  <c r="E12" i="3" s="1"/>
  <c r="D13" i="3"/>
  <c r="D12" i="3" s="1"/>
  <c r="C13" i="3"/>
  <c r="C12" i="3" s="1"/>
  <c r="F32" i="1" l="1"/>
  <c r="F61" i="1"/>
  <c r="F69" i="1" s="1"/>
  <c r="P59" i="1"/>
  <c r="F59" i="1" s="1"/>
  <c r="F31" i="1"/>
  <c r="R59" i="1" s="1"/>
  <c r="B13" i="3"/>
  <c r="B12" i="3" s="1"/>
  <c r="F10" i="3"/>
  <c r="E10" i="3"/>
  <c r="D10" i="3"/>
  <c r="C10" i="3"/>
  <c r="F6" i="3"/>
  <c r="E6" i="3"/>
  <c r="D6" i="3"/>
  <c r="C6" i="3"/>
  <c r="F11" i="3" l="1"/>
  <c r="F7" i="3"/>
  <c r="C11" i="3"/>
  <c r="C7" i="3"/>
  <c r="G7" i="3"/>
  <c r="D11" i="3"/>
  <c r="E7" i="3"/>
  <c r="G11" i="3"/>
  <c r="H7" i="3"/>
  <c r="E11" i="3"/>
  <c r="H10" i="3"/>
  <c r="G10" i="3"/>
  <c r="H6" i="3"/>
  <c r="G6" i="3"/>
  <c r="J27" i="2"/>
  <c r="K27" i="2" s="1"/>
  <c r="I28" i="2"/>
  <c r="H28" i="2"/>
  <c r="G28" i="2"/>
  <c r="F28" i="2"/>
  <c r="K25" i="2"/>
  <c r="J25" i="2"/>
  <c r="I25" i="2"/>
  <c r="H25" i="2"/>
  <c r="G25" i="2"/>
  <c r="F25" i="2"/>
  <c r="K22" i="2"/>
  <c r="J22" i="2"/>
  <c r="I22" i="2"/>
  <c r="H22" i="2"/>
  <c r="G22" i="2"/>
  <c r="F22" i="2"/>
  <c r="K19" i="2"/>
  <c r="J19" i="2"/>
  <c r="I19" i="2"/>
  <c r="H19" i="2"/>
  <c r="G19" i="2"/>
  <c r="F19" i="2"/>
  <c r="K16" i="2"/>
  <c r="J16" i="2"/>
  <c r="I16" i="2"/>
  <c r="H16" i="2"/>
  <c r="G16" i="2"/>
  <c r="F16" i="2"/>
  <c r="K12" i="2"/>
  <c r="J12" i="2"/>
  <c r="I12" i="2"/>
  <c r="H12" i="2"/>
  <c r="G12" i="2"/>
  <c r="F12" i="2"/>
  <c r="E24" i="2"/>
  <c r="E21" i="2"/>
  <c r="E18" i="2"/>
  <c r="E15" i="2"/>
  <c r="E14" i="2"/>
  <c r="E11" i="2"/>
  <c r="E10" i="2"/>
  <c r="E9" i="2"/>
  <c r="E8" i="2"/>
  <c r="F29" i="2" l="1"/>
  <c r="F32" i="2" s="1"/>
  <c r="E25" i="2"/>
  <c r="B6" i="3"/>
  <c r="B10" i="3"/>
  <c r="H11" i="3"/>
  <c r="B11" i="3" s="1"/>
  <c r="D4" i="3"/>
  <c r="D7" i="3"/>
  <c r="B7" i="3" s="1"/>
  <c r="C8" i="3"/>
  <c r="G31" i="2"/>
  <c r="E16" i="2"/>
  <c r="J28" i="2"/>
  <c r="J29" i="2" s="1"/>
  <c r="J32" i="2" s="1"/>
  <c r="K28" i="2"/>
  <c r="K29" i="2" s="1"/>
  <c r="K32" i="2" s="1"/>
  <c r="E27" i="2"/>
  <c r="E12" i="2"/>
  <c r="E19" i="2"/>
  <c r="I29" i="2"/>
  <c r="I32" i="2" s="1"/>
  <c r="H29" i="2"/>
  <c r="H32" i="2" s="1"/>
  <c r="G29" i="2"/>
  <c r="G32" i="2" s="1"/>
  <c r="E22" i="2"/>
  <c r="B4" i="3" l="1"/>
  <c r="E28" i="2"/>
  <c r="B8" i="3"/>
  <c r="H8" i="3"/>
  <c r="G4" i="3"/>
  <c r="J31" i="2"/>
  <c r="J30" i="2" s="1"/>
  <c r="H4" i="3"/>
  <c r="K31" i="2"/>
  <c r="K30" i="2" s="1"/>
  <c r="E4" i="3"/>
  <c r="H31" i="2"/>
  <c r="H30" i="2" s="1"/>
  <c r="G8" i="3"/>
  <c r="C4" i="3"/>
  <c r="C14" i="3" s="1"/>
  <c r="F31" i="2"/>
  <c r="F4" i="3"/>
  <c r="I31" i="2"/>
  <c r="I30" i="2" s="1"/>
  <c r="F8" i="3"/>
  <c r="E8" i="3"/>
  <c r="D8" i="3"/>
  <c r="D14" i="3" s="1"/>
  <c r="E29" i="2"/>
  <c r="G30" i="2"/>
  <c r="E32" i="2"/>
  <c r="H14" i="3" l="1"/>
  <c r="F14" i="3"/>
  <c r="G14" i="3"/>
  <c r="E14" i="3"/>
  <c r="B14" i="3"/>
  <c r="F30" i="2"/>
  <c r="E30" i="2" s="1"/>
  <c r="E31" i="2"/>
</calcChain>
</file>

<file path=xl/sharedStrings.xml><?xml version="1.0" encoding="utf-8"?>
<sst xmlns="http://schemas.openxmlformats.org/spreadsheetml/2006/main" count="223" uniqueCount="124">
  <si>
    <t>№ п/п</t>
  </si>
  <si>
    <t>Наименование мероприятия</t>
  </si>
  <si>
    <t>в том числе по годам:</t>
  </si>
  <si>
    <t>Подпрограмма «Развитие массовой физической культуры и спорта в Омсукчанском городском округе на 2015-2020 г.г.»</t>
  </si>
  <si>
    <t>1.1.</t>
  </si>
  <si>
    <t>МБУ «ОСОК»</t>
  </si>
  <si>
    <t>1.3.</t>
  </si>
  <si>
    <t>1.4.</t>
  </si>
  <si>
    <t>Всего по 1 разделу:</t>
  </si>
  <si>
    <t>2.1.</t>
  </si>
  <si>
    <t>2.2.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</si>
  <si>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</si>
  <si>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</si>
  <si>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</si>
  <si>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3.2.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</si>
  <si>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</si>
  <si>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</si>
  <si>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</si>
  <si>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</si>
  <si>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</si>
  <si>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</si>
  <si>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</si>
  <si>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</si>
  <si>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</si>
  <si>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</si>
  <si>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</si>
  <si>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</si>
  <si>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</si>
  <si>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</si>
  <si>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</si>
  <si>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</si>
  <si>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</si>
  <si>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</si>
  <si>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</si>
  <si>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</si>
  <si>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</si>
  <si>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</si>
  <si>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</si>
  <si>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</si>
  <si>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</si>
  <si>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</si>
  <si>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</si>
  <si>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</si>
  <si>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</si>
  <si>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</si>
  <si>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</si>
  <si>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</si>
  <si>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</si>
  <si>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</si>
  <si>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(тыс.руб.)</t>
  </si>
  <si>
    <t>Наименование подпрограммы</t>
  </si>
  <si>
    <t>Объем финансирования всего</t>
  </si>
  <si>
    <t>в том числе по годам</t>
  </si>
  <si>
    <t>ИТОГО:</t>
  </si>
  <si>
    <t>4.</t>
  </si>
  <si>
    <t>3.</t>
  </si>
  <si>
    <t>2.</t>
  </si>
  <si>
    <t>1.</t>
  </si>
  <si>
    <t>источник финансирования</t>
  </si>
  <si>
    <t xml:space="preserve">Подпрограмма "Физкультурно-спортивные мероприятия окружного и областного уровней на 2015-2020 г.г." </t>
  </si>
  <si>
    <t>в том числе:</t>
  </si>
  <si>
    <t>субсидии на выполнение МЗ</t>
  </si>
  <si>
    <t>целевые субсидии</t>
  </si>
  <si>
    <t>Управление спорта и туризма</t>
  </si>
  <si>
    <t>МБУ "ФОК с плавательным бассейном "Жемчужина" п.Омсукчан"</t>
  </si>
  <si>
    <t>Итого:</t>
  </si>
  <si>
    <t xml:space="preserve">Приложение </t>
  </si>
  <si>
    <t>Основное мероприятие "Обеспечение деятельности подведомственных учреждений"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</si>
  <si>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</si>
  <si>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</si>
  <si>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</si>
  <si>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иные источники</t>
  </si>
  <si>
    <t>Основное мероприятие "Проведение физкультурно-спортивных мероприятий"</t>
  </si>
  <si>
    <t>МБУ "Спортивная школа п.Омсукчан"</t>
  </si>
  <si>
    <t>Целевые субсидии муниципальным учреждениям на оплату контейнера</t>
  </si>
  <si>
    <t>Целевые субсидии муниципальным учреждениям на оплату проезда к месту отдыха и обратно</t>
  </si>
  <si>
    <t xml:space="preserve">Целевые субсидии на выплату стипендии  </t>
  </si>
  <si>
    <t>МБУ ОСОК</t>
  </si>
  <si>
    <t>МБУ ФОК  п.Омсукчан</t>
  </si>
  <si>
    <t>МБУ СШ п.Омсукчан</t>
  </si>
  <si>
    <t>МБУ "ОСОК"</t>
  </si>
  <si>
    <t>2021-2030</t>
  </si>
  <si>
    <t>Материально-техническое оснащение учреждений спорта</t>
  </si>
  <si>
    <t>Проведение ремонта в учеждениях спорта</t>
  </si>
  <si>
    <t>2.1.1.</t>
  </si>
  <si>
    <t>2.2.1.</t>
  </si>
  <si>
    <t>2.3.</t>
  </si>
  <si>
    <t>ИТОГО по мероприятию:</t>
  </si>
  <si>
    <t>ВСЕГО ПО МУНИЦИПАЛЬНОЙ ПРОГРАММЕ:</t>
  </si>
  <si>
    <t>5.</t>
  </si>
  <si>
    <t>5.1.</t>
  </si>
  <si>
    <t>6.</t>
  </si>
  <si>
    <t>Государственная поддержка спортивных организаций, осуществляющих подготовку спортивного резерва для сборных команд РФ</t>
  </si>
  <si>
    <t>Субсидии муниципальным учреждениям спорта на выполнение муниципального задания</t>
  </si>
  <si>
    <t>Целевые субсидии муниципальным учреждениям на проведение ремонта недвижимого имущества</t>
  </si>
  <si>
    <t>Целевые субсидии муниципальным учреждениям на оснащение</t>
  </si>
  <si>
    <t>Основное мероприятие "Осуществление государственных полномочий муниципальными учреждениями"</t>
  </si>
  <si>
    <t>Основное мероприятие "Поддержка спортивных организаций, осуществляющих подготовку спортивного резерва сборных команд  Российской Федерации"</t>
  </si>
  <si>
    <t>Проведение физкультурно-спортивных мероприятий</t>
  </si>
  <si>
    <t>7.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</si>
  <si>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</si>
  <si>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7.1.</t>
  </si>
  <si>
    <t>Субсидия на возмещение расходов по коммунальным услугам физкультурно-оздоровительным и спортивным комплексам</t>
  </si>
  <si>
    <t>МБ</t>
  </si>
  <si>
    <t>иные</t>
  </si>
  <si>
    <t>ИНЫЕ</t>
  </si>
  <si>
    <t>2.4.</t>
  </si>
  <si>
    <t>Предоставление субсидии муниципальным учреждениям на приобретение жилья работникам учреждения.</t>
  </si>
  <si>
    <t>расходы на повышение оплаты труда работников муниципальных казенных, бюджетных, автономных учреждений</t>
  </si>
  <si>
    <t>Укрепление материально-технической базы.</t>
  </si>
  <si>
    <t>8.1.</t>
  </si>
  <si>
    <t>Основное мероприятие "Укрепление материально-технической базы."</t>
  </si>
  <si>
    <t>Основное мероприятие "Содействие временному трудоустройству молодежи"</t>
  </si>
  <si>
    <t>9.1.</t>
  </si>
  <si>
    <t xml:space="preserve">Субсидии на органицацию трудоустройства несовершеннолетних граждан </t>
  </si>
  <si>
    <t>бюджет ОМО</t>
  </si>
  <si>
    <t xml:space="preserve">Перечень мероприятий муниципальной программы "Развитие физической культуры и спорта в Омсукчанском муниципальном округе" </t>
  </si>
  <si>
    <t>Управление спорта и туризма АОМО</t>
  </si>
  <si>
    <t>к постановлению</t>
  </si>
  <si>
    <t>администрации</t>
  </si>
  <si>
    <t>муниципального округа</t>
  </si>
  <si>
    <t>от 30.01.2023 № 97</t>
  </si>
  <si>
    <t xml:space="preserve">Управление спорта и туризма АОМО </t>
  </si>
  <si>
    <t>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</si>
</sst>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6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center" wrapText="1"/>
    </xf>
    <xf numFmtId="0" fontId="13" fillId="0" borderId="0" xfId="0" applyFont="1" applyFill="1"/>
    <xf numFmtId="164" fontId="13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165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3" borderId="0" xfId="0" applyFont="1" applyFill="1"/>
    <xf numFmtId="165" fontId="0" fillId="3" borderId="0" xfId="0" applyNumberFormat="1" applyFill="1"/>
    <xf numFmtId="164" fontId="0" fillId="3" borderId="0" xfId="0" applyNumberFormat="1" applyFill="1"/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 wrapText="1"/>
    </xf>
    <xf numFmtId="16" fontId="5" fillId="0" borderId="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view="pageBreakPreview" topLeftCell="A55" zoomScale="90" zoomScaleNormal="85" zoomScaleSheetLayoutView="90" workbookViewId="0">
      <selection activeCell="Z69" sqref="Z69"/>
    </sheetView>
  </sheetViews>
  <sheetFormatPr defaultRowHeight="15" x14ac:dyDescent="0.25"/>
  <cols>
    <col min="1" max="1" width="8.140625" customWidth="1"/>
    <col min="2" max="2" width="35.28515625" customWidth="1"/>
    <col min="3" max="3" width="9" customWidth="1"/>
    <col min="4" max="4" width="13" customWidth="1"/>
    <col min="5" max="5" width="13.7109375" customWidth="1"/>
    <col min="6" max="6" width="13" customWidth="1"/>
    <col min="7" max="7" width="11.140625" style="42" customWidth="1"/>
    <col min="8" max="8" width="10.7109375" style="74" bestFit="1" customWidth="1"/>
    <col min="9" max="9" width="10.7109375" style="42" bestFit="1" customWidth="1"/>
    <col min="10" max="13" width="10.7109375" bestFit="1" customWidth="1"/>
    <col min="14" max="14" width="13" customWidth="1"/>
    <col min="15" max="16" width="10.7109375" bestFit="1" customWidth="1"/>
    <col min="18" max="18" width="11" customWidth="1"/>
  </cols>
  <sheetData>
    <row r="1" spans="1:16" ht="15.75" x14ac:dyDescent="0.25">
      <c r="A1" s="80"/>
      <c r="B1" s="80"/>
      <c r="C1" s="80"/>
      <c r="D1" s="80"/>
      <c r="E1" s="80"/>
      <c r="F1" s="80"/>
      <c r="G1" s="40"/>
      <c r="H1" s="40"/>
      <c r="I1" s="40"/>
      <c r="J1" s="80"/>
      <c r="K1" s="80"/>
      <c r="L1" s="59"/>
      <c r="M1" s="59"/>
      <c r="N1" s="153" t="s">
        <v>66</v>
      </c>
      <c r="O1" s="153"/>
      <c r="P1" s="153"/>
    </row>
    <row r="2" spans="1:16" ht="15.75" x14ac:dyDescent="0.25">
      <c r="A2" s="80"/>
      <c r="B2" s="80"/>
      <c r="C2" s="80"/>
      <c r="D2" s="80"/>
      <c r="E2" s="80"/>
      <c r="F2" s="80"/>
      <c r="G2" s="40"/>
      <c r="H2" s="40"/>
      <c r="I2" s="40"/>
      <c r="J2" s="80"/>
      <c r="K2" s="80"/>
      <c r="L2" s="59"/>
      <c r="M2" s="82"/>
      <c r="N2" s="153" t="s">
        <v>118</v>
      </c>
      <c r="O2" s="153"/>
      <c r="P2" s="153"/>
    </row>
    <row r="3" spans="1:16" ht="15.75" x14ac:dyDescent="0.25">
      <c r="A3" s="80"/>
      <c r="B3" s="80"/>
      <c r="C3" s="80"/>
      <c r="D3" s="80"/>
      <c r="E3" s="80"/>
      <c r="F3" s="80"/>
      <c r="G3" s="40"/>
      <c r="H3" s="40"/>
      <c r="I3" s="40"/>
      <c r="J3" s="80"/>
      <c r="K3" s="80"/>
      <c r="L3" s="59"/>
      <c r="M3" s="82"/>
      <c r="N3" s="153" t="s">
        <v>119</v>
      </c>
      <c r="O3" s="153"/>
      <c r="P3" s="153"/>
    </row>
    <row r="4" spans="1:16" ht="15.75" x14ac:dyDescent="0.25">
      <c r="A4" s="80"/>
      <c r="B4" s="80"/>
      <c r="C4" s="80"/>
      <c r="D4" s="80"/>
      <c r="E4" s="80"/>
      <c r="F4" s="80"/>
      <c r="G4" s="40"/>
      <c r="H4" s="40"/>
      <c r="I4" s="40"/>
      <c r="J4" s="80"/>
      <c r="K4" s="80"/>
      <c r="L4" s="59"/>
      <c r="M4" s="59"/>
      <c r="N4" s="153" t="s">
        <v>120</v>
      </c>
      <c r="O4" s="153"/>
      <c r="P4" s="153"/>
    </row>
    <row r="5" spans="1:16" ht="15.75" x14ac:dyDescent="0.25">
      <c r="A5" s="80"/>
      <c r="B5" s="80"/>
      <c r="C5" s="80"/>
      <c r="D5" s="80"/>
      <c r="E5" s="80"/>
      <c r="F5" s="80"/>
      <c r="G5" s="40"/>
      <c r="H5" s="40"/>
      <c r="I5" s="40"/>
      <c r="J5" s="80"/>
      <c r="K5" s="80"/>
      <c r="L5" s="59"/>
      <c r="M5" s="59"/>
      <c r="N5" s="153" t="s">
        <v>121</v>
      </c>
      <c r="O5" s="153"/>
      <c r="P5" s="153"/>
    </row>
    <row r="6" spans="1:16" ht="15.75" x14ac:dyDescent="0.25">
      <c r="A6" s="80"/>
      <c r="B6" s="80"/>
      <c r="C6" s="80"/>
      <c r="D6" s="80"/>
      <c r="E6" s="80"/>
      <c r="F6" s="80"/>
      <c r="G6" s="40"/>
      <c r="H6" s="40"/>
      <c r="I6" s="40"/>
      <c r="J6" s="80"/>
      <c r="K6" s="80"/>
      <c r="L6" s="81"/>
      <c r="M6" s="59"/>
      <c r="N6" s="59"/>
      <c r="O6" s="59"/>
      <c r="P6" s="59"/>
    </row>
    <row r="7" spans="1:16" ht="25.5" customHeight="1" x14ac:dyDescent="0.25">
      <c r="A7" s="146" t="s">
        <v>116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5.75" x14ac:dyDescent="0.25">
      <c r="A8" s="80"/>
      <c r="B8" s="80"/>
      <c r="C8" s="80"/>
      <c r="D8" s="80"/>
      <c r="E8" s="80"/>
      <c r="F8" s="80"/>
      <c r="G8" s="40"/>
      <c r="H8" s="40"/>
      <c r="I8" s="40"/>
      <c r="J8" s="80"/>
      <c r="K8" s="80"/>
      <c r="L8" s="81"/>
      <c r="M8" s="59"/>
      <c r="N8" s="59"/>
      <c r="O8" s="59"/>
      <c r="P8" s="59"/>
    </row>
    <row r="9" spans="1:16" ht="15.75" x14ac:dyDescent="0.25">
      <c r="A9" s="11"/>
      <c r="B9" s="11"/>
      <c r="C9" s="11"/>
      <c r="D9" s="11"/>
      <c r="E9" s="11"/>
      <c r="F9" s="11"/>
      <c r="G9" s="40"/>
      <c r="H9" s="40"/>
      <c r="I9" s="40"/>
      <c r="J9" s="11"/>
      <c r="K9" s="11"/>
      <c r="P9" s="12" t="s">
        <v>49</v>
      </c>
    </row>
    <row r="10" spans="1:16" ht="16.5" customHeight="1" x14ac:dyDescent="0.25">
      <c r="A10" s="147" t="s">
        <v>0</v>
      </c>
      <c r="B10" s="147" t="s">
        <v>1</v>
      </c>
      <c r="C10" s="148" t="s">
        <v>45</v>
      </c>
      <c r="D10" s="148" t="s">
        <v>46</v>
      </c>
      <c r="E10" s="147" t="s">
        <v>58</v>
      </c>
      <c r="F10" s="147" t="s">
        <v>48</v>
      </c>
      <c r="G10" s="147"/>
      <c r="H10" s="147"/>
      <c r="I10" s="147"/>
      <c r="J10" s="147"/>
      <c r="K10" s="147"/>
      <c r="L10" s="147"/>
      <c r="M10" s="147"/>
      <c r="N10" s="147"/>
      <c r="O10" s="147"/>
      <c r="P10" s="147"/>
    </row>
    <row r="11" spans="1:16" ht="15" customHeight="1" x14ac:dyDescent="0.25">
      <c r="A11" s="147"/>
      <c r="B11" s="147"/>
      <c r="C11" s="149"/>
      <c r="D11" s="149"/>
      <c r="E11" s="147"/>
      <c r="F11" s="147" t="s">
        <v>47</v>
      </c>
      <c r="G11" s="147" t="s">
        <v>2</v>
      </c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x14ac:dyDescent="0.25">
      <c r="A12" s="147"/>
      <c r="B12" s="147"/>
      <c r="C12" s="150"/>
      <c r="D12" s="150"/>
      <c r="E12" s="147"/>
      <c r="F12" s="147"/>
      <c r="G12" s="39">
        <v>2021</v>
      </c>
      <c r="H12" s="39">
        <v>2022</v>
      </c>
      <c r="I12" s="39">
        <v>2023</v>
      </c>
      <c r="J12" s="31">
        <v>2024</v>
      </c>
      <c r="K12" s="31">
        <v>2025</v>
      </c>
      <c r="L12" s="31">
        <v>2026</v>
      </c>
      <c r="M12" s="33">
        <v>2027</v>
      </c>
      <c r="N12" s="33">
        <v>2028</v>
      </c>
      <c r="O12" s="33">
        <v>2029</v>
      </c>
      <c r="P12" s="33">
        <v>2030</v>
      </c>
    </row>
    <row r="13" spans="1:16" ht="40.700000000000003" customHeight="1" x14ac:dyDescent="0.25">
      <c r="A13" s="29" t="s">
        <v>57</v>
      </c>
      <c r="B13" s="130" t="s">
        <v>67</v>
      </c>
      <c r="C13" s="131"/>
      <c r="D13" s="132"/>
      <c r="E13" s="34" t="s">
        <v>87</v>
      </c>
      <c r="F13" s="47">
        <f t="shared" ref="F13:F21" si="0">SUM(G13:P13)</f>
        <v>617726.36098640622</v>
      </c>
      <c r="G13" s="48">
        <f>SUM(G14:G19)</f>
        <v>47847.749999999985</v>
      </c>
      <c r="H13" s="48">
        <f>SUM(H14:H16)</f>
        <v>55162.600000000006</v>
      </c>
      <c r="I13" s="48">
        <f t="shared" ref="I13:P13" si="1">SUM(I14:I16)</f>
        <v>56422.700000000004</v>
      </c>
      <c r="J13" s="47">
        <f t="shared" si="1"/>
        <v>57140.299999999996</v>
      </c>
      <c r="K13" s="47">
        <f t="shared" si="1"/>
        <v>58976.5</v>
      </c>
      <c r="L13" s="47">
        <f t="shared" si="1"/>
        <v>61925.324999999997</v>
      </c>
      <c r="M13" s="47">
        <f t="shared" si="1"/>
        <v>65021.591250000012</v>
      </c>
      <c r="N13" s="47">
        <f t="shared" si="1"/>
        <v>68272.670812500015</v>
      </c>
      <c r="O13" s="47">
        <f t="shared" si="1"/>
        <v>71686.304353125015</v>
      </c>
      <c r="P13" s="47">
        <f t="shared" si="1"/>
        <v>75270.619570781273</v>
      </c>
    </row>
    <row r="14" spans="1:16" ht="22.7" customHeight="1" x14ac:dyDescent="0.25">
      <c r="A14" s="91" t="s">
        <v>4</v>
      </c>
      <c r="B14" s="133" t="s">
        <v>93</v>
      </c>
      <c r="C14" s="97" t="s">
        <v>81</v>
      </c>
      <c r="D14" s="28" t="s">
        <v>77</v>
      </c>
      <c r="E14" s="151" t="s">
        <v>115</v>
      </c>
      <c r="F14" s="49">
        <f t="shared" si="0"/>
        <v>185316.786781</v>
      </c>
      <c r="G14" s="46">
        <v>14932.3</v>
      </c>
      <c r="H14" s="46">
        <v>17593.2</v>
      </c>
      <c r="I14" s="46">
        <v>17000.7</v>
      </c>
      <c r="J14" s="45">
        <v>16925.8</v>
      </c>
      <c r="K14" s="45">
        <v>17475.2</v>
      </c>
      <c r="L14" s="50">
        <f>K14*1.05</f>
        <v>18348.960000000003</v>
      </c>
      <c r="M14" s="50">
        <f t="shared" ref="M14:P14" si="2">L14*1.05</f>
        <v>19266.408000000003</v>
      </c>
      <c r="N14" s="50">
        <f t="shared" si="2"/>
        <v>20229.728400000004</v>
      </c>
      <c r="O14" s="50">
        <f t="shared" si="2"/>
        <v>21241.214820000005</v>
      </c>
      <c r="P14" s="50">
        <f t="shared" si="2"/>
        <v>22303.275561000006</v>
      </c>
    </row>
    <row r="15" spans="1:16" ht="27.75" customHeight="1" x14ac:dyDescent="0.25">
      <c r="A15" s="92"/>
      <c r="B15" s="134"/>
      <c r="C15" s="98"/>
      <c r="D15" s="28" t="s">
        <v>78</v>
      </c>
      <c r="E15" s="151"/>
      <c r="F15" s="49">
        <f t="shared" si="0"/>
        <v>240292.35510581249</v>
      </c>
      <c r="G15" s="46">
        <v>17977.599999999999</v>
      </c>
      <c r="H15" s="46">
        <v>20375.900000000001</v>
      </c>
      <c r="I15" s="46">
        <v>21999.599999999999</v>
      </c>
      <c r="J15" s="45">
        <v>22498.1</v>
      </c>
      <c r="K15" s="45">
        <v>23146.6</v>
      </c>
      <c r="L15" s="50">
        <f t="shared" ref="L15:P15" si="3">K15*1.05</f>
        <v>24303.93</v>
      </c>
      <c r="M15" s="50">
        <f t="shared" si="3"/>
        <v>25519.126500000002</v>
      </c>
      <c r="N15" s="50">
        <f t="shared" si="3"/>
        <v>26795.082825000005</v>
      </c>
      <c r="O15" s="50">
        <f t="shared" si="3"/>
        <v>28134.836966250008</v>
      </c>
      <c r="P15" s="50">
        <f t="shared" si="3"/>
        <v>29541.578814562508</v>
      </c>
    </row>
    <row r="16" spans="1:16" ht="33" customHeight="1" x14ac:dyDescent="0.25">
      <c r="A16" s="93"/>
      <c r="B16" s="135"/>
      <c r="C16" s="99"/>
      <c r="D16" s="28" t="s">
        <v>79</v>
      </c>
      <c r="E16" s="151"/>
      <c r="F16" s="49">
        <f t="shared" si="0"/>
        <v>191195.06909959376</v>
      </c>
      <c r="G16" s="46">
        <v>14015.7</v>
      </c>
      <c r="H16" s="46">
        <v>17193.5</v>
      </c>
      <c r="I16" s="46">
        <v>17422.400000000001</v>
      </c>
      <c r="J16" s="45">
        <v>17716.400000000001</v>
      </c>
      <c r="K16" s="45">
        <v>18354.7</v>
      </c>
      <c r="L16" s="50">
        <f t="shared" ref="L16:P16" si="4">K16*1.05</f>
        <v>19272.435000000001</v>
      </c>
      <c r="M16" s="50">
        <f t="shared" si="4"/>
        <v>20236.056750000003</v>
      </c>
      <c r="N16" s="50">
        <f t="shared" si="4"/>
        <v>21247.859587500003</v>
      </c>
      <c r="O16" s="50">
        <f t="shared" si="4"/>
        <v>22310.252566875002</v>
      </c>
      <c r="P16" s="50">
        <f t="shared" si="4"/>
        <v>23425.765195218752</v>
      </c>
    </row>
    <row r="17" spans="1:16" ht="33" customHeight="1" x14ac:dyDescent="0.25">
      <c r="A17" s="91" t="s">
        <v>30</v>
      </c>
      <c r="B17" s="94" t="s">
        <v>108</v>
      </c>
      <c r="C17" s="97">
        <v>2021</v>
      </c>
      <c r="D17" s="28" t="s">
        <v>77</v>
      </c>
      <c r="E17" s="106" t="s">
        <v>71</v>
      </c>
      <c r="F17" s="49">
        <f t="shared" si="0"/>
        <v>300.60000000000002</v>
      </c>
      <c r="G17" s="46">
        <v>300.60000000000002</v>
      </c>
      <c r="H17" s="46">
        <v>0</v>
      </c>
      <c r="I17" s="46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</row>
    <row r="18" spans="1:16" ht="33" customHeight="1" x14ac:dyDescent="0.25">
      <c r="A18" s="92"/>
      <c r="B18" s="95"/>
      <c r="C18" s="98"/>
      <c r="D18" s="28" t="s">
        <v>78</v>
      </c>
      <c r="E18" s="107"/>
      <c r="F18" s="49">
        <f t="shared" si="0"/>
        <v>347.7</v>
      </c>
      <c r="G18" s="46">
        <v>347.7</v>
      </c>
      <c r="H18" s="46">
        <v>0</v>
      </c>
      <c r="I18" s="46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</row>
    <row r="19" spans="1:16" ht="33" customHeight="1" x14ac:dyDescent="0.25">
      <c r="A19" s="93"/>
      <c r="B19" s="96"/>
      <c r="C19" s="99"/>
      <c r="D19" s="28" t="s">
        <v>79</v>
      </c>
      <c r="E19" s="108"/>
      <c r="F19" s="49">
        <f t="shared" si="0"/>
        <v>273.85000000000002</v>
      </c>
      <c r="G19" s="46">
        <v>273.85000000000002</v>
      </c>
      <c r="H19" s="46">
        <v>0</v>
      </c>
      <c r="I19" s="46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</row>
    <row r="20" spans="1:16" ht="35.450000000000003" customHeight="1" x14ac:dyDescent="0.25">
      <c r="A20" s="22" t="s">
        <v>56</v>
      </c>
      <c r="B20" s="109" t="s">
        <v>68</v>
      </c>
      <c r="C20" s="110"/>
      <c r="D20" s="111"/>
      <c r="E20" s="35" t="s">
        <v>87</v>
      </c>
      <c r="F20" s="49">
        <f t="shared" si="0"/>
        <v>6865.6</v>
      </c>
      <c r="G20" s="51">
        <f>G25+G21+G29+G30</f>
        <v>1211.5</v>
      </c>
      <c r="H20" s="51">
        <f>H25+H21+H29</f>
        <v>966.1</v>
      </c>
      <c r="I20" s="51">
        <f t="shared" ref="I20:P20" si="5">I25+I21+I29</f>
        <v>336</v>
      </c>
      <c r="J20" s="49">
        <f t="shared" si="5"/>
        <v>36</v>
      </c>
      <c r="K20" s="49">
        <f t="shared" si="5"/>
        <v>36</v>
      </c>
      <c r="L20" s="49">
        <f t="shared" si="5"/>
        <v>1136</v>
      </c>
      <c r="M20" s="49">
        <f t="shared" si="5"/>
        <v>936</v>
      </c>
      <c r="N20" s="49">
        <f t="shared" si="5"/>
        <v>936</v>
      </c>
      <c r="O20" s="49">
        <f t="shared" si="5"/>
        <v>636</v>
      </c>
      <c r="P20" s="49">
        <f t="shared" si="5"/>
        <v>636</v>
      </c>
    </row>
    <row r="21" spans="1:16" ht="31.5" x14ac:dyDescent="0.25">
      <c r="A21" s="26" t="s">
        <v>9</v>
      </c>
      <c r="B21" s="55" t="s">
        <v>83</v>
      </c>
      <c r="C21" s="55"/>
      <c r="D21" s="55"/>
      <c r="E21" s="35" t="s">
        <v>65</v>
      </c>
      <c r="F21" s="49">
        <f t="shared" si="0"/>
        <v>1332.9</v>
      </c>
      <c r="G21" s="51">
        <f t="shared" ref="G21:P21" si="6">SUM(G22:G24)</f>
        <v>232.9</v>
      </c>
      <c r="H21" s="51">
        <f t="shared" si="6"/>
        <v>0</v>
      </c>
      <c r="I21" s="51">
        <f t="shared" si="6"/>
        <v>0</v>
      </c>
      <c r="J21" s="49">
        <f t="shared" si="6"/>
        <v>0</v>
      </c>
      <c r="K21" s="49">
        <f t="shared" si="6"/>
        <v>0</v>
      </c>
      <c r="L21" s="49">
        <f t="shared" si="6"/>
        <v>500</v>
      </c>
      <c r="M21" s="49">
        <f t="shared" si="6"/>
        <v>300</v>
      </c>
      <c r="N21" s="49">
        <f t="shared" si="6"/>
        <v>300</v>
      </c>
      <c r="O21" s="49">
        <f t="shared" si="6"/>
        <v>0</v>
      </c>
      <c r="P21" s="49">
        <f t="shared" si="6"/>
        <v>0</v>
      </c>
    </row>
    <row r="22" spans="1:16" ht="21.75" customHeight="1" x14ac:dyDescent="0.25">
      <c r="A22" s="91" t="s">
        <v>84</v>
      </c>
      <c r="B22" s="127" t="s">
        <v>94</v>
      </c>
      <c r="C22" s="97" t="s">
        <v>81</v>
      </c>
      <c r="D22" s="28" t="s">
        <v>77</v>
      </c>
      <c r="E22" s="151" t="s">
        <v>115</v>
      </c>
      <c r="F22" s="49">
        <f t="shared" ref="F22:F43" si="7">SUM(G22:P22)</f>
        <v>532.9</v>
      </c>
      <c r="G22" s="46">
        <v>232.9</v>
      </c>
      <c r="H22" s="46">
        <v>0</v>
      </c>
      <c r="I22" s="46">
        <v>0</v>
      </c>
      <c r="J22" s="50">
        <v>0</v>
      </c>
      <c r="K22" s="50">
        <v>0</v>
      </c>
      <c r="L22" s="50">
        <v>0</v>
      </c>
      <c r="M22" s="50">
        <v>0</v>
      </c>
      <c r="N22" s="50">
        <v>300</v>
      </c>
      <c r="O22" s="50">
        <v>0</v>
      </c>
      <c r="P22" s="50">
        <v>0</v>
      </c>
    </row>
    <row r="23" spans="1:16" ht="25.5" x14ac:dyDescent="0.25">
      <c r="A23" s="92"/>
      <c r="B23" s="128"/>
      <c r="C23" s="98"/>
      <c r="D23" s="28" t="s">
        <v>78</v>
      </c>
      <c r="E23" s="151"/>
      <c r="F23" s="49">
        <f t="shared" si="7"/>
        <v>500</v>
      </c>
      <c r="G23" s="46">
        <v>0</v>
      </c>
      <c r="H23" s="46">
        <v>0</v>
      </c>
      <c r="I23" s="46">
        <v>0</v>
      </c>
      <c r="J23" s="50">
        <v>0</v>
      </c>
      <c r="K23" s="50">
        <v>0</v>
      </c>
      <c r="L23" s="50">
        <v>500</v>
      </c>
      <c r="M23" s="50">
        <v>0</v>
      </c>
      <c r="N23" s="50">
        <v>0</v>
      </c>
      <c r="O23" s="50">
        <v>0</v>
      </c>
      <c r="P23" s="50">
        <v>0</v>
      </c>
    </row>
    <row r="24" spans="1:16" ht="25.5" x14ac:dyDescent="0.25">
      <c r="A24" s="93"/>
      <c r="B24" s="129"/>
      <c r="C24" s="99"/>
      <c r="D24" s="28" t="s">
        <v>79</v>
      </c>
      <c r="E24" s="151"/>
      <c r="F24" s="49">
        <f t="shared" si="7"/>
        <v>300</v>
      </c>
      <c r="G24" s="46">
        <v>0</v>
      </c>
      <c r="H24" s="46">
        <v>0</v>
      </c>
      <c r="I24" s="46">
        <v>0</v>
      </c>
      <c r="J24" s="50">
        <v>0</v>
      </c>
      <c r="K24" s="50">
        <v>0</v>
      </c>
      <c r="L24" s="50">
        <v>0</v>
      </c>
      <c r="M24" s="50">
        <v>300</v>
      </c>
      <c r="N24" s="50">
        <v>0</v>
      </c>
      <c r="O24" s="50">
        <v>0</v>
      </c>
      <c r="P24" s="50">
        <v>0</v>
      </c>
    </row>
    <row r="25" spans="1:16" ht="33.75" customHeight="1" x14ac:dyDescent="0.25">
      <c r="A25" s="26" t="s">
        <v>10</v>
      </c>
      <c r="B25" s="56" t="s">
        <v>82</v>
      </c>
      <c r="C25" s="57"/>
      <c r="D25" s="57"/>
      <c r="E25" s="35" t="s">
        <v>65</v>
      </c>
      <c r="F25" s="49">
        <f>SUM(G25:P25)</f>
        <v>4872.7</v>
      </c>
      <c r="G25" s="51">
        <f t="shared" ref="G25:P25" si="8">SUM(G26:G28)</f>
        <v>642.6</v>
      </c>
      <c r="H25" s="51">
        <f t="shared" si="8"/>
        <v>930.1</v>
      </c>
      <c r="I25" s="51">
        <f t="shared" si="8"/>
        <v>300</v>
      </c>
      <c r="J25" s="49">
        <f t="shared" si="8"/>
        <v>0</v>
      </c>
      <c r="K25" s="49">
        <f t="shared" si="8"/>
        <v>0</v>
      </c>
      <c r="L25" s="49">
        <f t="shared" si="8"/>
        <v>600</v>
      </c>
      <c r="M25" s="49">
        <f t="shared" si="8"/>
        <v>600</v>
      </c>
      <c r="N25" s="49">
        <f t="shared" si="8"/>
        <v>600</v>
      </c>
      <c r="O25" s="49">
        <f t="shared" si="8"/>
        <v>600</v>
      </c>
      <c r="P25" s="49">
        <f t="shared" si="8"/>
        <v>600</v>
      </c>
    </row>
    <row r="26" spans="1:16" ht="21.2" customHeight="1" x14ac:dyDescent="0.25">
      <c r="A26" s="91" t="s">
        <v>85</v>
      </c>
      <c r="B26" s="154" t="s">
        <v>95</v>
      </c>
      <c r="C26" s="97" t="s">
        <v>81</v>
      </c>
      <c r="D26" s="28" t="s">
        <v>77</v>
      </c>
      <c r="E26" s="151" t="s">
        <v>115</v>
      </c>
      <c r="F26" s="49">
        <f t="shared" si="7"/>
        <v>1130.0999999999999</v>
      </c>
      <c r="G26" s="46">
        <v>0</v>
      </c>
      <c r="H26" s="46">
        <v>530.1</v>
      </c>
      <c r="I26" s="46">
        <v>100</v>
      </c>
      <c r="J26" s="45">
        <v>0</v>
      </c>
      <c r="K26" s="45">
        <v>0</v>
      </c>
      <c r="L26" s="50">
        <v>100</v>
      </c>
      <c r="M26" s="50">
        <v>100</v>
      </c>
      <c r="N26" s="50">
        <v>100</v>
      </c>
      <c r="O26" s="50">
        <v>100</v>
      </c>
      <c r="P26" s="50">
        <v>100</v>
      </c>
    </row>
    <row r="27" spans="1:16" ht="28.5" customHeight="1" x14ac:dyDescent="0.25">
      <c r="A27" s="92"/>
      <c r="B27" s="155"/>
      <c r="C27" s="98"/>
      <c r="D27" s="28" t="s">
        <v>78</v>
      </c>
      <c r="E27" s="151"/>
      <c r="F27" s="49">
        <f>SUM(G27:P27)</f>
        <v>2742.6</v>
      </c>
      <c r="G27" s="46">
        <v>642.6</v>
      </c>
      <c r="H27" s="46">
        <v>0</v>
      </c>
      <c r="I27" s="46">
        <v>100</v>
      </c>
      <c r="J27" s="45">
        <v>0</v>
      </c>
      <c r="K27" s="45">
        <v>0</v>
      </c>
      <c r="L27" s="50">
        <v>400</v>
      </c>
      <c r="M27" s="50">
        <v>400</v>
      </c>
      <c r="N27" s="50">
        <v>400</v>
      </c>
      <c r="O27" s="50">
        <v>400</v>
      </c>
      <c r="P27" s="50">
        <v>400</v>
      </c>
    </row>
    <row r="28" spans="1:16" ht="28.5" customHeight="1" x14ac:dyDescent="0.25">
      <c r="A28" s="93"/>
      <c r="B28" s="156"/>
      <c r="C28" s="99"/>
      <c r="D28" s="28" t="s">
        <v>79</v>
      </c>
      <c r="E28" s="151"/>
      <c r="F28" s="49">
        <f t="shared" si="7"/>
        <v>1000</v>
      </c>
      <c r="G28" s="46">
        <v>0</v>
      </c>
      <c r="H28" s="46">
        <v>400</v>
      </c>
      <c r="I28" s="46">
        <v>100</v>
      </c>
      <c r="J28" s="45">
        <v>0</v>
      </c>
      <c r="K28" s="45">
        <v>0</v>
      </c>
      <c r="L28" s="50">
        <v>100</v>
      </c>
      <c r="M28" s="50">
        <v>100</v>
      </c>
      <c r="N28" s="50">
        <v>100</v>
      </c>
      <c r="O28" s="50">
        <v>100</v>
      </c>
      <c r="P28" s="50">
        <v>100</v>
      </c>
    </row>
    <row r="29" spans="1:16" ht="36" customHeight="1" x14ac:dyDescent="0.25">
      <c r="A29" s="27" t="s">
        <v>86</v>
      </c>
      <c r="B29" s="55" t="s">
        <v>76</v>
      </c>
      <c r="C29" s="24" t="s">
        <v>81</v>
      </c>
      <c r="D29" s="28" t="s">
        <v>79</v>
      </c>
      <c r="E29" s="32" t="s">
        <v>115</v>
      </c>
      <c r="F29" s="49">
        <f t="shared" si="7"/>
        <v>360</v>
      </c>
      <c r="G29" s="46">
        <v>36</v>
      </c>
      <c r="H29" s="46">
        <v>36</v>
      </c>
      <c r="I29" s="46">
        <v>36</v>
      </c>
      <c r="J29" s="45">
        <v>36</v>
      </c>
      <c r="K29" s="45">
        <v>36</v>
      </c>
      <c r="L29" s="45">
        <v>36</v>
      </c>
      <c r="M29" s="45">
        <v>36</v>
      </c>
      <c r="N29" s="45">
        <v>36</v>
      </c>
      <c r="O29" s="45">
        <v>36</v>
      </c>
      <c r="P29" s="45">
        <v>36</v>
      </c>
    </row>
    <row r="30" spans="1:16" ht="61.15" customHeight="1" x14ac:dyDescent="0.25">
      <c r="A30" s="66" t="s">
        <v>106</v>
      </c>
      <c r="B30" s="56" t="s">
        <v>107</v>
      </c>
      <c r="C30" s="67">
        <v>2021</v>
      </c>
      <c r="D30" s="68" t="s">
        <v>79</v>
      </c>
      <c r="E30" s="63" t="s">
        <v>115</v>
      </c>
      <c r="F30" s="49">
        <v>300</v>
      </c>
      <c r="G30" s="69">
        <v>300</v>
      </c>
      <c r="H30" s="46">
        <v>0</v>
      </c>
      <c r="I30" s="69">
        <v>0</v>
      </c>
      <c r="J30" s="70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</row>
    <row r="31" spans="1:16" ht="39.75" customHeight="1" x14ac:dyDescent="0.25">
      <c r="A31" s="23" t="s">
        <v>55</v>
      </c>
      <c r="B31" s="130" t="s">
        <v>69</v>
      </c>
      <c r="C31" s="131"/>
      <c r="D31" s="132"/>
      <c r="E31" s="35" t="s">
        <v>87</v>
      </c>
      <c r="F31" s="49">
        <f>SUM(G31:P31)</f>
        <v>12873.880750000004</v>
      </c>
      <c r="G31" s="51">
        <f>G32+G36</f>
        <v>601.79999999999995</v>
      </c>
      <c r="H31" s="51">
        <f>H32+H36</f>
        <v>927.80000000000007</v>
      </c>
      <c r="I31" s="51">
        <f t="shared" ref="I31:P31" si="9">I32+I36</f>
        <v>1075</v>
      </c>
      <c r="J31" s="44">
        <f t="shared" si="9"/>
        <v>1075</v>
      </c>
      <c r="K31" s="49">
        <f t="shared" si="9"/>
        <v>1075</v>
      </c>
      <c r="L31" s="49">
        <f t="shared" si="9"/>
        <v>1182.5</v>
      </c>
      <c r="M31" s="49">
        <f t="shared" si="9"/>
        <v>1600.7500000000002</v>
      </c>
      <c r="N31" s="49">
        <f t="shared" si="9"/>
        <v>1730.8250000000003</v>
      </c>
      <c r="O31" s="49">
        <f t="shared" si="9"/>
        <v>1873.9075000000005</v>
      </c>
      <c r="P31" s="49">
        <f t="shared" si="9"/>
        <v>1731.2982500000007</v>
      </c>
    </row>
    <row r="32" spans="1:16" ht="18.75" customHeight="1" x14ac:dyDescent="0.25">
      <c r="A32" s="91" t="s">
        <v>13</v>
      </c>
      <c r="B32" s="133" t="s">
        <v>75</v>
      </c>
      <c r="C32" s="97" t="s">
        <v>81</v>
      </c>
      <c r="D32" s="58"/>
      <c r="E32" s="35" t="s">
        <v>65</v>
      </c>
      <c r="F32" s="49">
        <f t="shared" si="7"/>
        <v>11899.880750000004</v>
      </c>
      <c r="G32" s="51">
        <f>SUM(G33:G35)</f>
        <v>527.79999999999995</v>
      </c>
      <c r="H32" s="51">
        <f t="shared" ref="H32:P32" si="10">SUM(H33:H35)</f>
        <v>927.80000000000007</v>
      </c>
      <c r="I32" s="51">
        <f t="shared" si="10"/>
        <v>1075</v>
      </c>
      <c r="J32" s="44">
        <f t="shared" si="10"/>
        <v>1075</v>
      </c>
      <c r="K32" s="49">
        <f t="shared" si="10"/>
        <v>1075</v>
      </c>
      <c r="L32" s="49">
        <f t="shared" si="10"/>
        <v>1182.5</v>
      </c>
      <c r="M32" s="49">
        <f t="shared" si="10"/>
        <v>1300.7500000000002</v>
      </c>
      <c r="N32" s="49">
        <f t="shared" si="10"/>
        <v>1430.8250000000003</v>
      </c>
      <c r="O32" s="49">
        <f t="shared" si="10"/>
        <v>1573.9075000000005</v>
      </c>
      <c r="P32" s="49">
        <f t="shared" si="10"/>
        <v>1731.2982500000007</v>
      </c>
    </row>
    <row r="33" spans="1:16" ht="17.45" customHeight="1" x14ac:dyDescent="0.25">
      <c r="A33" s="92"/>
      <c r="B33" s="134"/>
      <c r="C33" s="98"/>
      <c r="D33" s="28" t="s">
        <v>77</v>
      </c>
      <c r="E33" s="107" t="s">
        <v>115</v>
      </c>
      <c r="F33" s="49">
        <f t="shared" si="7"/>
        <v>4147.9410700000008</v>
      </c>
      <c r="G33" s="46">
        <v>198.3</v>
      </c>
      <c r="H33" s="46">
        <v>189.7</v>
      </c>
      <c r="I33" s="46">
        <v>387</v>
      </c>
      <c r="J33" s="46">
        <v>387</v>
      </c>
      <c r="K33" s="45">
        <v>387</v>
      </c>
      <c r="L33" s="45">
        <f t="shared" ref="L33:P33" si="11">K33*1.1</f>
        <v>425.70000000000005</v>
      </c>
      <c r="M33" s="45">
        <f t="shared" si="11"/>
        <v>468.2700000000001</v>
      </c>
      <c r="N33" s="45">
        <f t="shared" si="11"/>
        <v>515.09700000000009</v>
      </c>
      <c r="O33" s="45">
        <f t="shared" si="11"/>
        <v>566.60670000000016</v>
      </c>
      <c r="P33" s="45">
        <f t="shared" si="11"/>
        <v>623.26737000000026</v>
      </c>
    </row>
    <row r="34" spans="1:16" ht="32.25" customHeight="1" x14ac:dyDescent="0.25">
      <c r="A34" s="92"/>
      <c r="B34" s="134"/>
      <c r="C34" s="98"/>
      <c r="D34" s="28" t="s">
        <v>78</v>
      </c>
      <c r="E34" s="107"/>
      <c r="F34" s="49">
        <f t="shared" si="7"/>
        <v>4276.4410700000008</v>
      </c>
      <c r="G34" s="46">
        <v>114.5</v>
      </c>
      <c r="H34" s="46">
        <v>402</v>
      </c>
      <c r="I34" s="46">
        <v>387</v>
      </c>
      <c r="J34" s="46">
        <v>387</v>
      </c>
      <c r="K34" s="45">
        <v>387</v>
      </c>
      <c r="L34" s="45">
        <f t="shared" ref="L34:P34" si="12">K34*1.1</f>
        <v>425.70000000000005</v>
      </c>
      <c r="M34" s="45">
        <f t="shared" si="12"/>
        <v>468.2700000000001</v>
      </c>
      <c r="N34" s="45">
        <f t="shared" si="12"/>
        <v>515.09700000000009</v>
      </c>
      <c r="O34" s="45">
        <f t="shared" si="12"/>
        <v>566.60670000000016</v>
      </c>
      <c r="P34" s="45">
        <f t="shared" si="12"/>
        <v>623.26737000000026</v>
      </c>
    </row>
    <row r="35" spans="1:16" ht="33.75" customHeight="1" x14ac:dyDescent="0.25">
      <c r="A35" s="93"/>
      <c r="B35" s="135"/>
      <c r="C35" s="98"/>
      <c r="D35" s="28" t="s">
        <v>79</v>
      </c>
      <c r="E35" s="108"/>
      <c r="F35" s="49">
        <f t="shared" si="7"/>
        <v>3475.4986100000006</v>
      </c>
      <c r="G35" s="46">
        <v>215</v>
      </c>
      <c r="H35" s="46">
        <v>336.1</v>
      </c>
      <c r="I35" s="46">
        <v>301</v>
      </c>
      <c r="J35" s="46">
        <v>301</v>
      </c>
      <c r="K35" s="45">
        <v>301</v>
      </c>
      <c r="L35" s="45">
        <f t="shared" ref="L35:P35" si="13">K35*1.1</f>
        <v>331.1</v>
      </c>
      <c r="M35" s="45">
        <f t="shared" si="13"/>
        <v>364.21000000000004</v>
      </c>
      <c r="N35" s="45">
        <f t="shared" si="13"/>
        <v>400.63100000000009</v>
      </c>
      <c r="O35" s="45">
        <f t="shared" si="13"/>
        <v>440.69410000000011</v>
      </c>
      <c r="P35" s="45">
        <f t="shared" si="13"/>
        <v>484.76351000000017</v>
      </c>
    </row>
    <row r="36" spans="1:16" ht="17.45" customHeight="1" x14ac:dyDescent="0.25">
      <c r="A36" s="91" t="s">
        <v>14</v>
      </c>
      <c r="B36" s="133" t="s">
        <v>74</v>
      </c>
      <c r="C36" s="98"/>
      <c r="D36" s="59"/>
      <c r="E36" s="35" t="s">
        <v>65</v>
      </c>
      <c r="F36" s="49">
        <f t="shared" si="7"/>
        <v>974</v>
      </c>
      <c r="G36" s="51">
        <f t="shared" ref="G36:P36" si="14">SUM(G37:G39)</f>
        <v>74</v>
      </c>
      <c r="H36" s="51">
        <f t="shared" si="14"/>
        <v>0</v>
      </c>
      <c r="I36" s="51">
        <f t="shared" si="14"/>
        <v>0</v>
      </c>
      <c r="J36" s="44">
        <f t="shared" si="14"/>
        <v>0</v>
      </c>
      <c r="K36" s="44">
        <f t="shared" si="14"/>
        <v>0</v>
      </c>
      <c r="L36" s="49">
        <f t="shared" si="14"/>
        <v>0</v>
      </c>
      <c r="M36" s="49">
        <f t="shared" si="14"/>
        <v>300</v>
      </c>
      <c r="N36" s="49">
        <f t="shared" si="14"/>
        <v>300</v>
      </c>
      <c r="O36" s="49">
        <f t="shared" si="14"/>
        <v>300</v>
      </c>
      <c r="P36" s="49">
        <f t="shared" si="14"/>
        <v>0</v>
      </c>
    </row>
    <row r="37" spans="1:16" ht="17.45" customHeight="1" x14ac:dyDescent="0.25">
      <c r="A37" s="92"/>
      <c r="B37" s="134"/>
      <c r="C37" s="98"/>
      <c r="D37" s="28" t="s">
        <v>77</v>
      </c>
      <c r="E37" s="106" t="s">
        <v>115</v>
      </c>
      <c r="F37" s="49">
        <f t="shared" si="7"/>
        <v>300</v>
      </c>
      <c r="G37" s="46">
        <v>0</v>
      </c>
      <c r="H37" s="46">
        <v>0</v>
      </c>
      <c r="I37" s="46">
        <v>0</v>
      </c>
      <c r="J37" s="45">
        <v>0</v>
      </c>
      <c r="K37" s="45">
        <v>0</v>
      </c>
      <c r="L37" s="45">
        <v>0</v>
      </c>
      <c r="M37" s="45">
        <v>300</v>
      </c>
      <c r="N37" s="45">
        <v>0</v>
      </c>
      <c r="O37" s="45">
        <v>0</v>
      </c>
      <c r="P37" s="45">
        <v>0</v>
      </c>
    </row>
    <row r="38" spans="1:16" ht="34.5" customHeight="1" x14ac:dyDescent="0.25">
      <c r="A38" s="92"/>
      <c r="B38" s="134"/>
      <c r="C38" s="98"/>
      <c r="D38" s="28" t="s">
        <v>78</v>
      </c>
      <c r="E38" s="107"/>
      <c r="F38" s="49">
        <f t="shared" si="7"/>
        <v>300</v>
      </c>
      <c r="G38" s="46">
        <v>0</v>
      </c>
      <c r="H38" s="46">
        <v>0</v>
      </c>
      <c r="I38" s="46">
        <v>0</v>
      </c>
      <c r="J38" s="45">
        <v>0</v>
      </c>
      <c r="K38" s="45">
        <v>0</v>
      </c>
      <c r="L38" s="45">
        <v>0</v>
      </c>
      <c r="M38" s="45">
        <v>0</v>
      </c>
      <c r="N38" s="45">
        <v>300</v>
      </c>
      <c r="O38" s="45">
        <v>0</v>
      </c>
      <c r="P38" s="45">
        <v>0</v>
      </c>
    </row>
    <row r="39" spans="1:16" ht="28.5" customHeight="1" x14ac:dyDescent="0.25">
      <c r="A39" s="93"/>
      <c r="B39" s="135"/>
      <c r="C39" s="99"/>
      <c r="D39" s="28" t="s">
        <v>79</v>
      </c>
      <c r="E39" s="108"/>
      <c r="F39" s="49">
        <f t="shared" si="7"/>
        <v>374</v>
      </c>
      <c r="G39" s="46">
        <v>74</v>
      </c>
      <c r="H39" s="46">
        <v>0</v>
      </c>
      <c r="I39" s="46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300</v>
      </c>
      <c r="P39" s="45">
        <v>0</v>
      </c>
    </row>
    <row r="40" spans="1:16" ht="51.75" customHeight="1" x14ac:dyDescent="0.25">
      <c r="A40" s="25" t="s">
        <v>54</v>
      </c>
      <c r="B40" s="130" t="s">
        <v>96</v>
      </c>
      <c r="C40" s="131"/>
      <c r="D40" s="132"/>
      <c r="E40" s="35" t="s">
        <v>87</v>
      </c>
      <c r="F40" s="49">
        <f t="shared" si="7"/>
        <v>11279.3</v>
      </c>
      <c r="G40" s="51">
        <f t="shared" ref="G40:P40" si="15">SUM(G41:G43)</f>
        <v>763.5</v>
      </c>
      <c r="H40" s="51">
        <f t="shared" si="15"/>
        <v>883.90000000000009</v>
      </c>
      <c r="I40" s="51">
        <f t="shared" si="15"/>
        <v>1128.8999999999999</v>
      </c>
      <c r="J40" s="44">
        <f t="shared" si="15"/>
        <v>1174</v>
      </c>
      <c r="K40" s="44">
        <f t="shared" si="15"/>
        <v>1221.5</v>
      </c>
      <c r="L40" s="49">
        <f t="shared" si="15"/>
        <v>1221.5</v>
      </c>
      <c r="M40" s="49">
        <f t="shared" si="15"/>
        <v>1221.5</v>
      </c>
      <c r="N40" s="49">
        <f t="shared" si="15"/>
        <v>1221.5</v>
      </c>
      <c r="O40" s="49">
        <f t="shared" si="15"/>
        <v>1221.5</v>
      </c>
      <c r="P40" s="49">
        <f t="shared" si="15"/>
        <v>1221.5</v>
      </c>
    </row>
    <row r="41" spans="1:16" ht="51.75" customHeight="1" x14ac:dyDescent="0.25">
      <c r="A41" s="91" t="s">
        <v>16</v>
      </c>
      <c r="B41" s="139" t="s">
        <v>70</v>
      </c>
      <c r="C41" s="140" t="s">
        <v>81</v>
      </c>
      <c r="D41" s="28" t="s">
        <v>77</v>
      </c>
      <c r="E41" s="106" t="s">
        <v>71</v>
      </c>
      <c r="F41" s="49">
        <f t="shared" si="7"/>
        <v>3576.2999999999993</v>
      </c>
      <c r="G41" s="46">
        <v>259.8</v>
      </c>
      <c r="H41" s="46">
        <v>220</v>
      </c>
      <c r="I41" s="46">
        <v>362.9</v>
      </c>
      <c r="J41" s="46">
        <v>377.4</v>
      </c>
      <c r="K41" s="45">
        <v>392.7</v>
      </c>
      <c r="L41" s="45">
        <f t="shared" ref="L41:P41" si="16">K41</f>
        <v>392.7</v>
      </c>
      <c r="M41" s="45">
        <f t="shared" si="16"/>
        <v>392.7</v>
      </c>
      <c r="N41" s="45">
        <f t="shared" si="16"/>
        <v>392.7</v>
      </c>
      <c r="O41" s="45">
        <f t="shared" si="16"/>
        <v>392.7</v>
      </c>
      <c r="P41" s="45">
        <f t="shared" si="16"/>
        <v>392.7</v>
      </c>
    </row>
    <row r="42" spans="1:16" ht="54" customHeight="1" x14ac:dyDescent="0.25">
      <c r="A42" s="92"/>
      <c r="B42" s="139"/>
      <c r="C42" s="140"/>
      <c r="D42" s="28" t="s">
        <v>79</v>
      </c>
      <c r="E42" s="107"/>
      <c r="F42" s="49">
        <f t="shared" si="7"/>
        <v>5727.9</v>
      </c>
      <c r="G42" s="46">
        <v>346</v>
      </c>
      <c r="H42" s="46">
        <v>481.2</v>
      </c>
      <c r="I42" s="46">
        <v>574.4</v>
      </c>
      <c r="J42" s="46">
        <v>597.29999999999995</v>
      </c>
      <c r="K42" s="45">
        <v>621.5</v>
      </c>
      <c r="L42" s="45">
        <v>621.5</v>
      </c>
      <c r="M42" s="45">
        <v>621.5</v>
      </c>
      <c r="N42" s="45">
        <f t="shared" ref="L42:P43" si="17">M42</f>
        <v>621.5</v>
      </c>
      <c r="O42" s="45">
        <f t="shared" si="17"/>
        <v>621.5</v>
      </c>
      <c r="P42" s="45">
        <f t="shared" si="17"/>
        <v>621.5</v>
      </c>
    </row>
    <row r="43" spans="1:16" ht="43.5" customHeight="1" x14ac:dyDescent="0.25">
      <c r="A43" s="93"/>
      <c r="B43" s="139"/>
      <c r="C43" s="140"/>
      <c r="D43" s="28" t="s">
        <v>78</v>
      </c>
      <c r="E43" s="108"/>
      <c r="F43" s="49">
        <f t="shared" si="7"/>
        <v>1975.0999999999997</v>
      </c>
      <c r="G43" s="46">
        <v>157.69999999999999</v>
      </c>
      <c r="H43" s="46">
        <v>182.7</v>
      </c>
      <c r="I43" s="46">
        <v>191.6</v>
      </c>
      <c r="J43" s="46">
        <v>199.3</v>
      </c>
      <c r="K43" s="45">
        <v>207.3</v>
      </c>
      <c r="L43" s="45">
        <f t="shared" si="17"/>
        <v>207.3</v>
      </c>
      <c r="M43" s="45">
        <f t="shared" si="17"/>
        <v>207.3</v>
      </c>
      <c r="N43" s="45">
        <f t="shared" si="17"/>
        <v>207.3</v>
      </c>
      <c r="O43" s="45">
        <f t="shared" si="17"/>
        <v>207.3</v>
      </c>
      <c r="P43" s="45">
        <f t="shared" si="17"/>
        <v>207.3</v>
      </c>
    </row>
    <row r="44" spans="1:16" ht="44.25" customHeight="1" x14ac:dyDescent="0.25">
      <c r="A44" s="25" t="s">
        <v>89</v>
      </c>
      <c r="B44" s="141" t="s">
        <v>72</v>
      </c>
      <c r="C44" s="142"/>
      <c r="D44" s="143"/>
      <c r="E44" s="36" t="s">
        <v>87</v>
      </c>
      <c r="F44" s="49">
        <f>SUM(G44:P44)</f>
        <v>30581.7</v>
      </c>
      <c r="G44" s="51">
        <f>SUM(G45)</f>
        <v>2481.6999999999998</v>
      </c>
      <c r="H44" s="51">
        <f>SUM(H45)</f>
        <v>2700</v>
      </c>
      <c r="I44" s="51">
        <f>SUM(I45)</f>
        <v>3000</v>
      </c>
      <c r="J44" s="44">
        <f t="shared" ref="J44:O44" si="18">SUM(J45)</f>
        <v>2500</v>
      </c>
      <c r="K44" s="44">
        <f t="shared" si="18"/>
        <v>3000</v>
      </c>
      <c r="L44" s="44">
        <f t="shared" si="18"/>
        <v>3300</v>
      </c>
      <c r="M44" s="44">
        <f t="shared" si="18"/>
        <v>3300</v>
      </c>
      <c r="N44" s="44">
        <f t="shared" si="18"/>
        <v>3400</v>
      </c>
      <c r="O44" s="44">
        <f t="shared" si="18"/>
        <v>3400</v>
      </c>
      <c r="P44" s="44">
        <v>3500</v>
      </c>
    </row>
    <row r="45" spans="1:16" ht="22.5" customHeight="1" x14ac:dyDescent="0.25">
      <c r="A45" s="91" t="s">
        <v>90</v>
      </c>
      <c r="B45" s="127" t="s">
        <v>98</v>
      </c>
      <c r="C45" s="97" t="s">
        <v>81</v>
      </c>
      <c r="D45" s="104" t="s">
        <v>122</v>
      </c>
      <c r="E45" s="106" t="s">
        <v>115</v>
      </c>
      <c r="F45" s="114">
        <f>SUM(G45:P46)</f>
        <v>30581.7</v>
      </c>
      <c r="G45" s="116">
        <v>2481.6999999999998</v>
      </c>
      <c r="H45" s="116">
        <v>2700</v>
      </c>
      <c r="I45" s="116">
        <v>3000</v>
      </c>
      <c r="J45" s="112">
        <v>2500</v>
      </c>
      <c r="K45" s="112">
        <v>3000</v>
      </c>
      <c r="L45" s="112">
        <v>3300</v>
      </c>
      <c r="M45" s="112">
        <v>3300</v>
      </c>
      <c r="N45" s="112">
        <v>3400</v>
      </c>
      <c r="O45" s="112">
        <v>3400</v>
      </c>
      <c r="P45" s="112">
        <v>3500</v>
      </c>
    </row>
    <row r="46" spans="1:16" ht="26.25" customHeight="1" x14ac:dyDescent="0.25">
      <c r="A46" s="93"/>
      <c r="B46" s="129"/>
      <c r="C46" s="99"/>
      <c r="D46" s="105"/>
      <c r="E46" s="108"/>
      <c r="F46" s="115"/>
      <c r="G46" s="117"/>
      <c r="H46" s="117"/>
      <c r="I46" s="117"/>
      <c r="J46" s="113"/>
      <c r="K46" s="113"/>
      <c r="L46" s="113"/>
      <c r="M46" s="113"/>
      <c r="N46" s="113"/>
      <c r="O46" s="113"/>
      <c r="P46" s="113"/>
    </row>
    <row r="47" spans="1:16" ht="63.75" customHeight="1" x14ac:dyDescent="0.25">
      <c r="A47" s="30" t="s">
        <v>91</v>
      </c>
      <c r="B47" s="130" t="s">
        <v>97</v>
      </c>
      <c r="C47" s="131"/>
      <c r="D47" s="132"/>
      <c r="E47" s="35" t="s">
        <v>87</v>
      </c>
      <c r="F47" s="44">
        <f t="shared" ref="F47:P47" si="19">SUM(F48:F49)</f>
        <v>769.23</v>
      </c>
      <c r="G47" s="51">
        <f>SUM(G48:G49)</f>
        <v>769.23</v>
      </c>
      <c r="H47" s="51">
        <f t="shared" si="19"/>
        <v>0</v>
      </c>
      <c r="I47" s="51">
        <f t="shared" si="19"/>
        <v>0</v>
      </c>
      <c r="J47" s="44">
        <f t="shared" si="19"/>
        <v>0</v>
      </c>
      <c r="K47" s="44">
        <f t="shared" si="19"/>
        <v>0</v>
      </c>
      <c r="L47" s="44">
        <f t="shared" si="19"/>
        <v>0</v>
      </c>
      <c r="M47" s="44">
        <f t="shared" si="19"/>
        <v>0</v>
      </c>
      <c r="N47" s="44">
        <f t="shared" si="19"/>
        <v>0</v>
      </c>
      <c r="O47" s="44">
        <f t="shared" si="19"/>
        <v>0</v>
      </c>
      <c r="P47" s="44">
        <f t="shared" si="19"/>
        <v>0</v>
      </c>
    </row>
    <row r="48" spans="1:16" ht="46.5" customHeight="1" x14ac:dyDescent="0.25">
      <c r="A48" s="97" t="s">
        <v>22</v>
      </c>
      <c r="B48" s="144" t="s">
        <v>92</v>
      </c>
      <c r="C48" s="97" t="s">
        <v>81</v>
      </c>
      <c r="D48" s="104" t="s">
        <v>79</v>
      </c>
      <c r="E48" s="28" t="s">
        <v>115</v>
      </c>
      <c r="F48" s="44">
        <f>SUM(G48:P48)</f>
        <v>69.23</v>
      </c>
      <c r="G48" s="46">
        <v>69.23</v>
      </c>
      <c r="H48" s="46">
        <v>0</v>
      </c>
      <c r="I48" s="46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9" ht="33" customHeight="1" x14ac:dyDescent="0.25">
      <c r="A49" s="99"/>
      <c r="B49" s="145"/>
      <c r="C49" s="99"/>
      <c r="D49" s="105"/>
      <c r="E49" s="38" t="s">
        <v>71</v>
      </c>
      <c r="F49" s="44">
        <f>SUM(G49:P49)</f>
        <v>700</v>
      </c>
      <c r="G49" s="46">
        <v>700</v>
      </c>
      <c r="H49" s="46">
        <v>0</v>
      </c>
      <c r="I49" s="46">
        <v>0</v>
      </c>
      <c r="J49" s="45">
        <v>0</v>
      </c>
      <c r="K49" s="45">
        <v>0</v>
      </c>
      <c r="L49" s="45">
        <v>0</v>
      </c>
      <c r="M49" s="52">
        <v>0</v>
      </c>
      <c r="N49" s="52">
        <v>0</v>
      </c>
      <c r="O49" s="52">
        <v>0</v>
      </c>
      <c r="P49" s="52">
        <v>0</v>
      </c>
      <c r="S49" s="21"/>
    </row>
    <row r="50" spans="1:19" ht="63.75" customHeight="1" x14ac:dyDescent="0.25">
      <c r="A50" s="30" t="s">
        <v>99</v>
      </c>
      <c r="B50" s="130" t="s">
        <v>100</v>
      </c>
      <c r="C50" s="131"/>
      <c r="D50" s="132"/>
      <c r="E50" s="35" t="s">
        <v>87</v>
      </c>
      <c r="F50" s="44">
        <f>SUM(F51:F52)</f>
        <v>27682.899999999998</v>
      </c>
      <c r="G50" s="51">
        <f t="shared" ref="G50:P50" si="20">SUM(G51:G52)</f>
        <v>5022.2</v>
      </c>
      <c r="H50" s="51">
        <f>SUM(H51:H52)</f>
        <v>5022.3</v>
      </c>
      <c r="I50" s="51">
        <f t="shared" si="20"/>
        <v>5650.3</v>
      </c>
      <c r="J50" s="44">
        <f t="shared" si="20"/>
        <v>5876.7</v>
      </c>
      <c r="K50" s="44">
        <f t="shared" si="20"/>
        <v>6111.4000000000005</v>
      </c>
      <c r="L50" s="44">
        <f t="shared" si="20"/>
        <v>0</v>
      </c>
      <c r="M50" s="44">
        <f t="shared" si="20"/>
        <v>0</v>
      </c>
      <c r="N50" s="44">
        <f t="shared" si="20"/>
        <v>0</v>
      </c>
      <c r="O50" s="44">
        <f t="shared" si="20"/>
        <v>0</v>
      </c>
      <c r="P50" s="44">
        <f t="shared" si="20"/>
        <v>0</v>
      </c>
    </row>
    <row r="51" spans="1:19" ht="46.5" customHeight="1" x14ac:dyDescent="0.25">
      <c r="A51" s="97" t="s">
        <v>101</v>
      </c>
      <c r="B51" s="144" t="s">
        <v>102</v>
      </c>
      <c r="C51" s="97" t="s">
        <v>81</v>
      </c>
      <c r="D51" s="104" t="s">
        <v>78</v>
      </c>
      <c r="E51" s="28" t="s">
        <v>115</v>
      </c>
      <c r="F51" s="44">
        <f>SUM(G51:P51)</f>
        <v>2947.3000000000006</v>
      </c>
      <c r="G51" s="46">
        <v>205.9</v>
      </c>
      <c r="H51" s="46">
        <v>1506.7</v>
      </c>
      <c r="I51" s="46">
        <v>395.5</v>
      </c>
      <c r="J51" s="45">
        <v>411.4</v>
      </c>
      <c r="K51" s="45">
        <v>427.8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9" ht="33" customHeight="1" x14ac:dyDescent="0.25">
      <c r="A52" s="99"/>
      <c r="B52" s="145"/>
      <c r="C52" s="99"/>
      <c r="D52" s="105"/>
      <c r="E52" s="62" t="s">
        <v>71</v>
      </c>
      <c r="F52" s="44">
        <f>SUM(G52:P52)</f>
        <v>24735.599999999999</v>
      </c>
      <c r="G52" s="46">
        <v>4816.3</v>
      </c>
      <c r="H52" s="46">
        <v>3515.6</v>
      </c>
      <c r="I52" s="46">
        <v>5254.8</v>
      </c>
      <c r="J52" s="45">
        <v>5465.3</v>
      </c>
      <c r="K52" s="45">
        <v>5683.6</v>
      </c>
      <c r="L52" s="45">
        <v>0</v>
      </c>
      <c r="M52" s="60">
        <v>0</v>
      </c>
      <c r="N52" s="60">
        <v>0</v>
      </c>
      <c r="O52" s="60">
        <v>0</v>
      </c>
      <c r="P52" s="60">
        <v>0</v>
      </c>
      <c r="S52" s="21"/>
    </row>
    <row r="53" spans="1:19" ht="48.6" customHeight="1" x14ac:dyDescent="0.25">
      <c r="A53" s="71">
        <v>8</v>
      </c>
      <c r="B53" s="83" t="s">
        <v>111</v>
      </c>
      <c r="C53" s="84"/>
      <c r="D53" s="85"/>
      <c r="E53" s="73" t="s">
        <v>87</v>
      </c>
      <c r="F53" s="44">
        <f>SUM(F54:F55)</f>
        <v>430.1</v>
      </c>
      <c r="G53" s="46">
        <v>0</v>
      </c>
      <c r="H53" s="46">
        <f>H55</f>
        <v>400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S53" s="21"/>
    </row>
    <row r="54" spans="1:19" ht="48.6" customHeight="1" x14ac:dyDescent="0.25">
      <c r="A54" s="100" t="s">
        <v>110</v>
      </c>
      <c r="B54" s="102" t="s">
        <v>109</v>
      </c>
      <c r="C54" s="97">
        <v>2022</v>
      </c>
      <c r="D54" s="104" t="s">
        <v>77</v>
      </c>
      <c r="E54" s="28" t="s">
        <v>115</v>
      </c>
      <c r="F54" s="44">
        <f>SUM(G54:P54)</f>
        <v>30.1</v>
      </c>
      <c r="G54" s="46">
        <v>0</v>
      </c>
      <c r="H54" s="46">
        <v>30.1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S54" s="21"/>
    </row>
    <row r="55" spans="1:19" ht="33" customHeight="1" x14ac:dyDescent="0.25">
      <c r="A55" s="101"/>
      <c r="B55" s="103"/>
      <c r="C55" s="99"/>
      <c r="D55" s="105"/>
      <c r="E55" s="62" t="s">
        <v>71</v>
      </c>
      <c r="F55" s="44">
        <f>SUM(G55:P55)</f>
        <v>400</v>
      </c>
      <c r="G55" s="46">
        <v>0</v>
      </c>
      <c r="H55" s="46">
        <v>400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S55" s="21"/>
    </row>
    <row r="56" spans="1:19" ht="33" customHeight="1" x14ac:dyDescent="0.25">
      <c r="A56" s="77">
        <v>9</v>
      </c>
      <c r="B56" s="83" t="s">
        <v>112</v>
      </c>
      <c r="C56" s="84"/>
      <c r="D56" s="85"/>
      <c r="E56" s="72"/>
      <c r="F56" s="51">
        <f>SUM(G56:P56)</f>
        <v>290.10000000000002</v>
      </c>
      <c r="G56" s="51">
        <f t="shared" ref="G56" si="21">G57+G58</f>
        <v>0</v>
      </c>
      <c r="H56" s="51">
        <f>H57+H58</f>
        <v>290.10000000000002</v>
      </c>
      <c r="I56" s="51">
        <f t="shared" ref="I56:P56" si="22">I57+I58</f>
        <v>0</v>
      </c>
      <c r="J56" s="51">
        <f t="shared" si="22"/>
        <v>0</v>
      </c>
      <c r="K56" s="51">
        <f t="shared" si="22"/>
        <v>0</v>
      </c>
      <c r="L56" s="51">
        <f t="shared" si="22"/>
        <v>0</v>
      </c>
      <c r="M56" s="51">
        <f t="shared" si="22"/>
        <v>0</v>
      </c>
      <c r="N56" s="51">
        <f t="shared" si="22"/>
        <v>0</v>
      </c>
      <c r="O56" s="51">
        <f t="shared" si="22"/>
        <v>0</v>
      </c>
      <c r="P56" s="51">
        <f t="shared" si="22"/>
        <v>0</v>
      </c>
      <c r="S56" s="21"/>
    </row>
    <row r="57" spans="1:19" ht="57.6" customHeight="1" x14ac:dyDescent="0.25">
      <c r="A57" s="86" t="s">
        <v>113</v>
      </c>
      <c r="B57" s="88" t="s">
        <v>114</v>
      </c>
      <c r="C57" s="90">
        <v>2022</v>
      </c>
      <c r="D57" s="78" t="s">
        <v>78</v>
      </c>
      <c r="E57" s="28" t="s">
        <v>115</v>
      </c>
      <c r="F57" s="44">
        <v>0</v>
      </c>
      <c r="G57" s="46">
        <v>0</v>
      </c>
      <c r="H57" s="46">
        <v>145.80000000000001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S57" s="21"/>
    </row>
    <row r="58" spans="1:19" ht="57.6" customHeight="1" x14ac:dyDescent="0.25">
      <c r="A58" s="87"/>
      <c r="B58" s="89"/>
      <c r="C58" s="90"/>
      <c r="D58" s="79" t="s">
        <v>77</v>
      </c>
      <c r="E58" s="28" t="s">
        <v>115</v>
      </c>
      <c r="F58" s="44">
        <v>0</v>
      </c>
      <c r="G58" s="46">
        <v>0</v>
      </c>
      <c r="H58" s="46">
        <v>144.30000000000001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S58" s="21"/>
    </row>
    <row r="59" spans="1:19" ht="24" customHeight="1" x14ac:dyDescent="0.25">
      <c r="A59" s="118" t="s">
        <v>88</v>
      </c>
      <c r="B59" s="119"/>
      <c r="C59" s="119"/>
      <c r="D59" s="120"/>
      <c r="E59" s="61" t="s">
        <v>65</v>
      </c>
      <c r="F59" s="44">
        <f>SUM(G59:P59)</f>
        <v>708499.17173640628</v>
      </c>
      <c r="G59" s="51">
        <f>G13+G20+G31+G40+G44+G47+G50</f>
        <v>58697.679999999986</v>
      </c>
      <c r="H59" s="51">
        <f>H60+H61+H62+H63+H64+H65+H66</f>
        <v>66382.900000000009</v>
      </c>
      <c r="I59" s="51">
        <f t="shared" ref="I59:P59" si="23">I13+I20+I31+I40+I44+I47+I50</f>
        <v>67612.900000000009</v>
      </c>
      <c r="J59" s="51">
        <f t="shared" si="23"/>
        <v>67802</v>
      </c>
      <c r="K59" s="51">
        <f t="shared" si="23"/>
        <v>70420.399999999994</v>
      </c>
      <c r="L59" s="51">
        <f>L13+L20+L31+L40+L44+L47+L50</f>
        <v>68765.324999999997</v>
      </c>
      <c r="M59" s="51">
        <f t="shared" si="23"/>
        <v>72079.841250000012</v>
      </c>
      <c r="N59" s="51">
        <f t="shared" si="23"/>
        <v>75560.995812500012</v>
      </c>
      <c r="O59" s="51">
        <f t="shared" si="23"/>
        <v>78817.711853125016</v>
      </c>
      <c r="P59" s="51">
        <f t="shared" si="23"/>
        <v>82359.41782078128</v>
      </c>
      <c r="R59" s="37">
        <f>F13+F20+F31+F40+F44+F47+F50</f>
        <v>707778.97173640621</v>
      </c>
    </row>
    <row r="60" spans="1:19" ht="24" customHeight="1" x14ac:dyDescent="0.25">
      <c r="A60" s="136" t="s">
        <v>117</v>
      </c>
      <c r="B60" s="137"/>
      <c r="C60" s="137"/>
      <c r="D60" s="138"/>
      <c r="E60" s="28" t="s">
        <v>115</v>
      </c>
      <c r="F60" s="49">
        <f t="shared" ref="F60:P60" si="24">SUM(F44)</f>
        <v>30581.7</v>
      </c>
      <c r="G60" s="46">
        <f>SUM(G44)</f>
        <v>2481.6999999999998</v>
      </c>
      <c r="H60" s="46">
        <f>SUM(H44)</f>
        <v>2700</v>
      </c>
      <c r="I60" s="46">
        <f t="shared" si="24"/>
        <v>3000</v>
      </c>
      <c r="J60" s="45">
        <f t="shared" si="24"/>
        <v>2500</v>
      </c>
      <c r="K60" s="45">
        <f t="shared" si="24"/>
        <v>3000</v>
      </c>
      <c r="L60" s="45">
        <f t="shared" si="24"/>
        <v>3300</v>
      </c>
      <c r="M60" s="45">
        <f t="shared" si="24"/>
        <v>3300</v>
      </c>
      <c r="N60" s="64">
        <f t="shared" si="24"/>
        <v>3400</v>
      </c>
      <c r="O60" s="45">
        <f t="shared" si="24"/>
        <v>3400</v>
      </c>
      <c r="P60" s="45">
        <f t="shared" si="24"/>
        <v>3500</v>
      </c>
      <c r="R60" s="21">
        <f>G60+G61+G63+G65</f>
        <v>51495.729999999996</v>
      </c>
      <c r="S60" s="21" t="s">
        <v>103</v>
      </c>
    </row>
    <row r="61" spans="1:19" ht="24" customHeight="1" x14ac:dyDescent="0.25">
      <c r="A61" s="121" t="s">
        <v>80</v>
      </c>
      <c r="B61" s="122"/>
      <c r="C61" s="122"/>
      <c r="D61" s="123"/>
      <c r="E61" s="28" t="s">
        <v>115</v>
      </c>
      <c r="F61" s="49">
        <f t="shared" ref="F61:F66" si="25">SUM(G61:P61)</f>
        <v>191602.127851</v>
      </c>
      <c r="G61" s="46">
        <f t="shared" ref="G61:P61" si="26">G14+G22+G26+G33+G37</f>
        <v>15363.499999999998</v>
      </c>
      <c r="H61" s="46">
        <f>H14+H22+H26+H33+H37+H58+H54</f>
        <v>18487.399999999998</v>
      </c>
      <c r="I61" s="46">
        <f t="shared" si="26"/>
        <v>17487.7</v>
      </c>
      <c r="J61" s="45">
        <f t="shared" si="26"/>
        <v>17312.8</v>
      </c>
      <c r="K61" s="45">
        <f t="shared" si="26"/>
        <v>17862.2</v>
      </c>
      <c r="L61" s="45">
        <f t="shared" si="26"/>
        <v>18874.660000000003</v>
      </c>
      <c r="M61" s="45">
        <f t="shared" si="26"/>
        <v>20134.678000000004</v>
      </c>
      <c r="N61" s="64">
        <f t="shared" si="26"/>
        <v>21144.825400000005</v>
      </c>
      <c r="O61" s="45">
        <f t="shared" si="26"/>
        <v>21907.821520000005</v>
      </c>
      <c r="P61" s="45">
        <f t="shared" si="26"/>
        <v>23026.542931000007</v>
      </c>
      <c r="R61" s="21">
        <f>G62+G64+G66</f>
        <v>7201.9500000000007</v>
      </c>
      <c r="S61" t="s">
        <v>104</v>
      </c>
    </row>
    <row r="62" spans="1:19" ht="30.2" customHeight="1" x14ac:dyDescent="0.25">
      <c r="A62" s="124"/>
      <c r="B62" s="125"/>
      <c r="C62" s="125"/>
      <c r="D62" s="126"/>
      <c r="E62" s="28" t="s">
        <v>71</v>
      </c>
      <c r="F62" s="49">
        <f t="shared" si="25"/>
        <v>4276.8999999999996</v>
      </c>
      <c r="G62" s="46">
        <f>SUM(G41+G17)</f>
        <v>560.40000000000009</v>
      </c>
      <c r="H62" s="46">
        <f>SUM(H41)+H55</f>
        <v>620</v>
      </c>
      <c r="I62" s="46">
        <f t="shared" ref="I62:P62" si="27">SUM(I41)</f>
        <v>362.9</v>
      </c>
      <c r="J62" s="46">
        <f t="shared" si="27"/>
        <v>377.4</v>
      </c>
      <c r="K62" s="46">
        <f t="shared" si="27"/>
        <v>392.7</v>
      </c>
      <c r="L62" s="46">
        <f t="shared" si="27"/>
        <v>392.7</v>
      </c>
      <c r="M62" s="46">
        <f t="shared" si="27"/>
        <v>392.7</v>
      </c>
      <c r="N62" s="65">
        <f t="shared" si="27"/>
        <v>392.7</v>
      </c>
      <c r="O62" s="46">
        <f t="shared" si="27"/>
        <v>392.7</v>
      </c>
      <c r="P62" s="46">
        <f t="shared" si="27"/>
        <v>392.7</v>
      </c>
    </row>
    <row r="63" spans="1:19" ht="18" customHeight="1" x14ac:dyDescent="0.25">
      <c r="A63" s="121" t="s">
        <v>64</v>
      </c>
      <c r="B63" s="122"/>
      <c r="C63" s="122"/>
      <c r="D63" s="123"/>
      <c r="E63" s="28" t="s">
        <v>115</v>
      </c>
      <c r="F63" s="49">
        <f t="shared" si="25"/>
        <v>251204.49617581253</v>
      </c>
      <c r="G63" s="46">
        <f t="shared" ref="G63:P63" si="28">G38+G34+G27+G23+G15+G51</f>
        <v>18940.599999999999</v>
      </c>
      <c r="H63" s="46">
        <f>H38+H34+H27+H23+H15+H51+H57</f>
        <v>22430.400000000001</v>
      </c>
      <c r="I63" s="46">
        <f t="shared" si="28"/>
        <v>22882.1</v>
      </c>
      <c r="J63" s="46">
        <f t="shared" si="28"/>
        <v>23296.5</v>
      </c>
      <c r="K63" s="46">
        <f t="shared" si="28"/>
        <v>23961.399999999998</v>
      </c>
      <c r="L63" s="46">
        <f t="shared" si="28"/>
        <v>25629.63</v>
      </c>
      <c r="M63" s="46">
        <f t="shared" si="28"/>
        <v>26387.396500000003</v>
      </c>
      <c r="N63" s="65">
        <f t="shared" si="28"/>
        <v>28010.179825000007</v>
      </c>
      <c r="O63" s="46">
        <f t="shared" si="28"/>
        <v>29101.443666250008</v>
      </c>
      <c r="P63" s="46">
        <f t="shared" si="28"/>
        <v>30564.84618456251</v>
      </c>
    </row>
    <row r="64" spans="1:19" ht="33.75" customHeight="1" x14ac:dyDescent="0.25">
      <c r="A64" s="124"/>
      <c r="B64" s="125"/>
      <c r="C64" s="125"/>
      <c r="D64" s="126"/>
      <c r="E64" s="28" t="s">
        <v>71</v>
      </c>
      <c r="F64" s="49">
        <f t="shared" si="25"/>
        <v>27058.399999999998</v>
      </c>
      <c r="G64" s="46">
        <f>G43+G52+G18</f>
        <v>5321.7</v>
      </c>
      <c r="H64" s="46">
        <f>H43+H52</f>
        <v>3698.2999999999997</v>
      </c>
      <c r="I64" s="46">
        <f>I43+I52</f>
        <v>5446.4000000000005</v>
      </c>
      <c r="J64" s="45">
        <f>J43+J52</f>
        <v>5664.6</v>
      </c>
      <c r="K64" s="45">
        <f>K43+K52</f>
        <v>5890.9000000000005</v>
      </c>
      <c r="L64" s="45">
        <f t="shared" ref="L64:P64" si="29">L43</f>
        <v>207.3</v>
      </c>
      <c r="M64" s="45">
        <f t="shared" si="29"/>
        <v>207.3</v>
      </c>
      <c r="N64" s="64">
        <f t="shared" si="29"/>
        <v>207.3</v>
      </c>
      <c r="O64" s="45">
        <f t="shared" si="29"/>
        <v>207.3</v>
      </c>
      <c r="P64" s="45">
        <f t="shared" si="29"/>
        <v>207.3</v>
      </c>
    </row>
    <row r="65" spans="1:16" ht="17.25" customHeight="1" x14ac:dyDescent="0.25">
      <c r="A65" s="121" t="s">
        <v>73</v>
      </c>
      <c r="B65" s="122"/>
      <c r="C65" s="122"/>
      <c r="D65" s="123"/>
      <c r="E65" s="28" t="s">
        <v>115</v>
      </c>
      <c r="F65" s="49">
        <f t="shared" si="25"/>
        <v>197073.79770959378</v>
      </c>
      <c r="G65" s="46">
        <f>G39+G35+G29+G28+G24+G16+G48+G30</f>
        <v>14709.93</v>
      </c>
      <c r="H65" s="46">
        <f t="shared" ref="H65:P65" si="30">H39+H35+H29+H28+H24+H16</f>
        <v>17965.599999999999</v>
      </c>
      <c r="I65" s="46">
        <f t="shared" si="30"/>
        <v>17859.400000000001</v>
      </c>
      <c r="J65" s="45">
        <f t="shared" si="30"/>
        <v>18053.400000000001</v>
      </c>
      <c r="K65" s="45">
        <f t="shared" si="30"/>
        <v>18691.7</v>
      </c>
      <c r="L65" s="45">
        <f t="shared" si="30"/>
        <v>19739.535</v>
      </c>
      <c r="M65" s="45">
        <f t="shared" si="30"/>
        <v>21036.266750000003</v>
      </c>
      <c r="N65" s="64">
        <f t="shared" si="30"/>
        <v>21784.490587500004</v>
      </c>
      <c r="O65" s="45">
        <f t="shared" si="30"/>
        <v>23186.946666875003</v>
      </c>
      <c r="P65" s="45">
        <f t="shared" si="30"/>
        <v>24046.528705218752</v>
      </c>
    </row>
    <row r="66" spans="1:16" ht="29.25" customHeight="1" x14ac:dyDescent="0.25">
      <c r="A66" s="124"/>
      <c r="B66" s="125"/>
      <c r="C66" s="125"/>
      <c r="D66" s="126"/>
      <c r="E66" s="28" t="s">
        <v>71</v>
      </c>
      <c r="F66" s="49">
        <f t="shared" si="25"/>
        <v>6701.75</v>
      </c>
      <c r="G66" s="46">
        <f>SUM(G42+G49+G19)</f>
        <v>1319.85</v>
      </c>
      <c r="H66" s="46">
        <f>SUM(H42)</f>
        <v>481.2</v>
      </c>
      <c r="I66" s="46">
        <f>SUM(I42)</f>
        <v>574.4</v>
      </c>
      <c r="J66" s="45">
        <f t="shared" ref="J66:P66" si="31">J42</f>
        <v>597.29999999999995</v>
      </c>
      <c r="K66" s="45">
        <f t="shared" si="31"/>
        <v>621.5</v>
      </c>
      <c r="L66" s="45">
        <f t="shared" si="31"/>
        <v>621.5</v>
      </c>
      <c r="M66" s="45">
        <f t="shared" si="31"/>
        <v>621.5</v>
      </c>
      <c r="N66" s="64">
        <f t="shared" si="31"/>
        <v>621.5</v>
      </c>
      <c r="O66" s="45">
        <f t="shared" si="31"/>
        <v>621.5</v>
      </c>
      <c r="P66" s="45">
        <f t="shared" si="31"/>
        <v>621.5</v>
      </c>
    </row>
    <row r="67" spans="1:16" x14ac:dyDescent="0.25">
      <c r="A67" s="1"/>
      <c r="B67" s="1"/>
      <c r="C67" s="1"/>
      <c r="D67" s="20"/>
      <c r="E67" s="20"/>
      <c r="F67" s="1"/>
      <c r="G67" s="41"/>
      <c r="H67" s="41"/>
      <c r="I67" s="41"/>
      <c r="J67" s="1"/>
      <c r="K67" s="1"/>
      <c r="L67" s="1"/>
    </row>
    <row r="68" spans="1:16" x14ac:dyDescent="0.25">
      <c r="A68" s="152" t="s">
        <v>123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</row>
    <row r="69" spans="1:16" x14ac:dyDescent="0.25">
      <c r="E69" s="54" t="s">
        <v>103</v>
      </c>
      <c r="F69" s="53">
        <f>F60+F61+F63+F65</f>
        <v>670462.12173640635</v>
      </c>
      <c r="G69" s="53">
        <f t="shared" ref="G69:P69" si="32">G60+G61+G63+G65</f>
        <v>51495.729999999996</v>
      </c>
      <c r="H69" s="75">
        <f>H60+H61+H63+H65</f>
        <v>61583.4</v>
      </c>
      <c r="I69" s="53">
        <f t="shared" si="32"/>
        <v>61229.200000000004</v>
      </c>
      <c r="J69" s="53">
        <f t="shared" si="32"/>
        <v>61162.700000000004</v>
      </c>
      <c r="K69" s="53">
        <f t="shared" si="32"/>
        <v>63515.3</v>
      </c>
      <c r="L69" s="53">
        <f>SUM(L60+L61+L63+L65)</f>
        <v>67543.825000000012</v>
      </c>
      <c r="M69" s="53">
        <f t="shared" si="32"/>
        <v>70858.341249999998</v>
      </c>
      <c r="N69" s="53">
        <f t="shared" si="32"/>
        <v>74339.495812500012</v>
      </c>
      <c r="O69" s="53">
        <f t="shared" si="32"/>
        <v>77596.211853125016</v>
      </c>
      <c r="P69" s="53">
        <f t="shared" si="32"/>
        <v>81137.917820781266</v>
      </c>
    </row>
    <row r="70" spans="1:16" x14ac:dyDescent="0.25">
      <c r="E70" s="54" t="s">
        <v>105</v>
      </c>
      <c r="F70" s="21">
        <f t="shared" ref="F70:K70" si="33">F62+F64+F66</f>
        <v>38037.049999999996</v>
      </c>
      <c r="G70" s="21">
        <f t="shared" si="33"/>
        <v>7201.9500000000007</v>
      </c>
      <c r="H70" s="76">
        <f t="shared" si="33"/>
        <v>4799.4999999999991</v>
      </c>
      <c r="I70" s="21">
        <f t="shared" si="33"/>
        <v>6383.7</v>
      </c>
      <c r="J70" s="21">
        <f t="shared" si="33"/>
        <v>6639.3</v>
      </c>
      <c r="K70" s="21">
        <f t="shared" si="33"/>
        <v>6905.1</v>
      </c>
      <c r="L70" s="21">
        <f>SUM(L62+L64+L66)</f>
        <v>1221.5</v>
      </c>
      <c r="M70" s="21">
        <f t="shared" ref="M70:P70" si="34">M62+M64+M66</f>
        <v>1221.5</v>
      </c>
      <c r="N70" s="21">
        <f t="shared" si="34"/>
        <v>1221.5</v>
      </c>
      <c r="O70" s="21">
        <f t="shared" si="34"/>
        <v>1221.5</v>
      </c>
      <c r="P70" s="21">
        <f t="shared" si="34"/>
        <v>1221.5</v>
      </c>
    </row>
    <row r="73" spans="1:16" x14ac:dyDescent="0.25">
      <c r="G73" s="43"/>
    </row>
    <row r="77" spans="1:16" x14ac:dyDescent="0.25">
      <c r="G77" s="43"/>
    </row>
  </sheetData>
  <mergeCells count="87">
    <mergeCell ref="A68:P68"/>
    <mergeCell ref="N1:P1"/>
    <mergeCell ref="N4:P4"/>
    <mergeCell ref="N5:P5"/>
    <mergeCell ref="N3:P3"/>
    <mergeCell ref="N2:P2"/>
    <mergeCell ref="E22:E24"/>
    <mergeCell ref="E26:E28"/>
    <mergeCell ref="E33:E35"/>
    <mergeCell ref="B53:D53"/>
    <mergeCell ref="A26:A28"/>
    <mergeCell ref="B26:B28"/>
    <mergeCell ref="C26:C28"/>
    <mergeCell ref="B31:D31"/>
    <mergeCell ref="G11:P11"/>
    <mergeCell ref="F10:P10"/>
    <mergeCell ref="A7:P7"/>
    <mergeCell ref="B13:D13"/>
    <mergeCell ref="C14:C16"/>
    <mergeCell ref="B14:B16"/>
    <mergeCell ref="A14:A16"/>
    <mergeCell ref="F11:F12"/>
    <mergeCell ref="A10:A12"/>
    <mergeCell ref="B10:B12"/>
    <mergeCell ref="C10:C12"/>
    <mergeCell ref="D10:D12"/>
    <mergeCell ref="E10:E12"/>
    <mergeCell ref="E14:E16"/>
    <mergeCell ref="A65:D66"/>
    <mergeCell ref="B47:D47"/>
    <mergeCell ref="A60:D60"/>
    <mergeCell ref="B41:B43"/>
    <mergeCell ref="C41:C43"/>
    <mergeCell ref="A41:A43"/>
    <mergeCell ref="B44:D44"/>
    <mergeCell ref="A45:A46"/>
    <mergeCell ref="B45:B46"/>
    <mergeCell ref="C45:C46"/>
    <mergeCell ref="B48:B49"/>
    <mergeCell ref="C48:C49"/>
    <mergeCell ref="D48:D49"/>
    <mergeCell ref="B50:D50"/>
    <mergeCell ref="A51:A52"/>
    <mergeCell ref="B51:B52"/>
    <mergeCell ref="A59:D59"/>
    <mergeCell ref="A61:D62"/>
    <mergeCell ref="A63:D64"/>
    <mergeCell ref="C22:C24"/>
    <mergeCell ref="A22:A24"/>
    <mergeCell ref="B22:B24"/>
    <mergeCell ref="D45:D46"/>
    <mergeCell ref="A36:A39"/>
    <mergeCell ref="B40:D40"/>
    <mergeCell ref="C32:C39"/>
    <mergeCell ref="A32:A35"/>
    <mergeCell ref="A48:A49"/>
    <mergeCell ref="C51:C52"/>
    <mergeCell ref="D51:D52"/>
    <mergeCell ref="B32:B35"/>
    <mergeCell ref="B36:B39"/>
    <mergeCell ref="E17:E19"/>
    <mergeCell ref="B20:D20"/>
    <mergeCell ref="P45:P46"/>
    <mergeCell ref="J45:J46"/>
    <mergeCell ref="K45:K46"/>
    <mergeCell ref="L45:L46"/>
    <mergeCell ref="M45:M46"/>
    <mergeCell ref="N45:N46"/>
    <mergeCell ref="F45:F46"/>
    <mergeCell ref="G45:G46"/>
    <mergeCell ref="H45:H46"/>
    <mergeCell ref="I45:I46"/>
    <mergeCell ref="O45:O46"/>
    <mergeCell ref="E41:E43"/>
    <mergeCell ref="E45:E46"/>
    <mergeCell ref="E37:E39"/>
    <mergeCell ref="B56:D56"/>
    <mergeCell ref="A57:A58"/>
    <mergeCell ref="B57:B58"/>
    <mergeCell ref="C57:C58"/>
    <mergeCell ref="A17:A19"/>
    <mergeCell ref="B17:B19"/>
    <mergeCell ref="C17:C19"/>
    <mergeCell ref="A54:A55"/>
    <mergeCell ref="B54:B55"/>
    <mergeCell ref="C54:C55"/>
    <mergeCell ref="D54:D55"/>
  </mergeCells>
  <pageMargins left="0.23622047244094491" right="0.23622047244094491" top="1.1811023622047245" bottom="0" header="0.31496062992125984" footer="0.6692913385826772"/>
  <pageSetup paperSize="9" scale="70" fitToHeight="0" orientation="landscape" r:id="rId1"/>
  <rowBreaks count="1" manualBreakCount="1">
    <brk id="4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A6" sqref="A6:K32"/>
    </sheetView>
  </sheetViews>
  <sheetFormatPr defaultRowHeight="15" x14ac:dyDescent="0.2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 x14ac:dyDescent="0.25">
      <c r="A2" s="147" t="s">
        <v>0</v>
      </c>
      <c r="B2" s="147" t="s">
        <v>1</v>
      </c>
      <c r="C2" s="148" t="s">
        <v>45</v>
      </c>
      <c r="D2" s="148" t="s">
        <v>46</v>
      </c>
      <c r="E2" s="157" t="s">
        <v>48</v>
      </c>
      <c r="F2" s="158"/>
      <c r="G2" s="158"/>
      <c r="H2" s="158"/>
      <c r="I2" s="158"/>
      <c r="J2" s="158"/>
      <c r="K2" s="159"/>
    </row>
    <row r="3" spans="1:11" ht="16.5" customHeight="1" x14ac:dyDescent="0.25">
      <c r="A3" s="147"/>
      <c r="B3" s="147"/>
      <c r="C3" s="149"/>
      <c r="D3" s="149"/>
      <c r="E3" s="147" t="s">
        <v>47</v>
      </c>
      <c r="F3" s="157" t="s">
        <v>2</v>
      </c>
      <c r="G3" s="158"/>
      <c r="H3" s="158"/>
      <c r="I3" s="158"/>
      <c r="J3" s="158"/>
      <c r="K3" s="159"/>
    </row>
    <row r="4" spans="1:11" x14ac:dyDescent="0.25">
      <c r="A4" s="147"/>
      <c r="B4" s="147"/>
      <c r="C4" s="150"/>
      <c r="D4" s="150"/>
      <c r="E4" s="147"/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33" customHeight="1" x14ac:dyDescent="0.25">
      <c r="A6" s="160" t="s">
        <v>25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5.75" x14ac:dyDescent="0.25">
      <c r="A7" s="5">
        <v>1</v>
      </c>
      <c r="B7" s="160" t="s">
        <v>26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1:11" ht="38.25" customHeight="1" x14ac:dyDescent="0.25">
      <c r="A8" s="2" t="s">
        <v>4</v>
      </c>
      <c r="B8" s="3" t="s">
        <v>27</v>
      </c>
      <c r="C8" s="2" t="s">
        <v>28</v>
      </c>
      <c r="D8" s="3" t="s">
        <v>29</v>
      </c>
      <c r="E8" s="2">
        <f>SUM(F8:K8)</f>
        <v>166.6</v>
      </c>
      <c r="F8" s="2">
        <v>0</v>
      </c>
      <c r="G8" s="2">
        <v>0</v>
      </c>
      <c r="H8" s="2">
        <v>54.6</v>
      </c>
      <c r="I8" s="2">
        <v>0</v>
      </c>
      <c r="J8" s="2">
        <v>56</v>
      </c>
      <c r="K8" s="2">
        <v>56</v>
      </c>
    </row>
    <row r="9" spans="1:11" ht="31.7" customHeight="1" x14ac:dyDescent="0.25">
      <c r="A9" s="2" t="s">
        <v>30</v>
      </c>
      <c r="B9" s="3" t="s">
        <v>31</v>
      </c>
      <c r="C9" s="2" t="s">
        <v>28</v>
      </c>
      <c r="D9" s="3" t="s">
        <v>29</v>
      </c>
      <c r="E9" s="2">
        <f t="shared" ref="E9:E32" si="0">SUM(F9:K9)</f>
        <v>300</v>
      </c>
      <c r="F9" s="2">
        <v>0</v>
      </c>
      <c r="G9" s="2">
        <v>0</v>
      </c>
      <c r="H9" s="2">
        <v>100</v>
      </c>
      <c r="I9" s="2">
        <v>100</v>
      </c>
      <c r="J9" s="2">
        <v>100</v>
      </c>
      <c r="K9" s="2">
        <v>0</v>
      </c>
    </row>
    <row r="10" spans="1:11" ht="26.45" customHeight="1" x14ac:dyDescent="0.25">
      <c r="A10" s="2" t="s">
        <v>6</v>
      </c>
      <c r="B10" s="3" t="s">
        <v>32</v>
      </c>
      <c r="C10" s="2">
        <v>2016</v>
      </c>
      <c r="D10" s="3" t="s">
        <v>29</v>
      </c>
      <c r="E10" s="2">
        <f t="shared" si="0"/>
        <v>440</v>
      </c>
      <c r="F10" s="2">
        <v>0</v>
      </c>
      <c r="G10" s="2">
        <v>110</v>
      </c>
      <c r="H10" s="2">
        <v>110</v>
      </c>
      <c r="I10" s="2">
        <v>110</v>
      </c>
      <c r="J10" s="2">
        <v>110</v>
      </c>
      <c r="K10" s="2">
        <v>0</v>
      </c>
    </row>
    <row r="11" spans="1:11" ht="39.75" customHeight="1" x14ac:dyDescent="0.25">
      <c r="A11" s="2" t="s">
        <v>7</v>
      </c>
      <c r="B11" s="3" t="s">
        <v>33</v>
      </c>
      <c r="C11" s="2" t="s">
        <v>20</v>
      </c>
      <c r="D11" s="3" t="s">
        <v>29</v>
      </c>
      <c r="E11" s="2">
        <f t="shared" si="0"/>
        <v>1560</v>
      </c>
      <c r="F11" s="2">
        <v>0</v>
      </c>
      <c r="G11" s="2">
        <v>310</v>
      </c>
      <c r="H11" s="2">
        <v>310</v>
      </c>
      <c r="I11" s="2">
        <v>310</v>
      </c>
      <c r="J11" s="2">
        <v>310</v>
      </c>
      <c r="K11" s="2">
        <v>320</v>
      </c>
    </row>
    <row r="12" spans="1:11" ht="18" customHeight="1" x14ac:dyDescent="0.25">
      <c r="A12" s="2"/>
      <c r="B12" s="4" t="s">
        <v>8</v>
      </c>
      <c r="C12" s="2"/>
      <c r="D12" s="5"/>
      <c r="E12" s="5">
        <f t="shared" si="0"/>
        <v>2466.6</v>
      </c>
      <c r="F12" s="5">
        <f t="shared" ref="F12:K12" si="1">SUM(F8:F11)</f>
        <v>0</v>
      </c>
      <c r="G12" s="5">
        <f t="shared" si="1"/>
        <v>420</v>
      </c>
      <c r="H12" s="5">
        <f t="shared" si="1"/>
        <v>574.6</v>
      </c>
      <c r="I12" s="5">
        <f t="shared" si="1"/>
        <v>520</v>
      </c>
      <c r="J12" s="5">
        <f t="shared" si="1"/>
        <v>576</v>
      </c>
      <c r="K12" s="5">
        <f t="shared" si="1"/>
        <v>376</v>
      </c>
    </row>
    <row r="13" spans="1:11" ht="15.75" x14ac:dyDescent="0.25">
      <c r="A13" s="5">
        <v>2</v>
      </c>
      <c r="B13" s="160" t="s">
        <v>12</v>
      </c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27.75" customHeight="1" x14ac:dyDescent="0.25">
      <c r="A14" s="2" t="s">
        <v>9</v>
      </c>
      <c r="B14" s="3" t="s">
        <v>34</v>
      </c>
      <c r="C14" s="2">
        <v>2016</v>
      </c>
      <c r="D14" s="3" t="s">
        <v>29</v>
      </c>
      <c r="E14" s="2">
        <f t="shared" si="0"/>
        <v>1000</v>
      </c>
      <c r="F14" s="2">
        <v>0</v>
      </c>
      <c r="G14" s="2">
        <v>0</v>
      </c>
      <c r="H14" s="2">
        <v>0</v>
      </c>
      <c r="I14" s="2">
        <v>1000</v>
      </c>
      <c r="J14" s="2">
        <v>0</v>
      </c>
      <c r="K14" s="2">
        <v>0</v>
      </c>
    </row>
    <row r="15" spans="1:11" ht="30.75" customHeight="1" x14ac:dyDescent="0.25">
      <c r="A15" s="2" t="s">
        <v>10</v>
      </c>
      <c r="B15" s="3" t="s">
        <v>35</v>
      </c>
      <c r="C15" s="2">
        <v>2016</v>
      </c>
      <c r="D15" s="3" t="s">
        <v>29</v>
      </c>
      <c r="E15" s="2">
        <f t="shared" si="0"/>
        <v>500</v>
      </c>
      <c r="F15" s="2">
        <v>0</v>
      </c>
      <c r="G15" s="2">
        <v>0</v>
      </c>
      <c r="H15" s="2">
        <v>0</v>
      </c>
      <c r="I15" s="2">
        <v>0</v>
      </c>
      <c r="J15" s="2">
        <v>500</v>
      </c>
      <c r="K15" s="2">
        <v>0</v>
      </c>
    </row>
    <row r="16" spans="1:11" x14ac:dyDescent="0.25">
      <c r="A16" s="2"/>
      <c r="B16" s="4" t="s">
        <v>11</v>
      </c>
      <c r="C16" s="2"/>
      <c r="D16" s="5"/>
      <c r="E16" s="5">
        <f t="shared" si="0"/>
        <v>1500</v>
      </c>
      <c r="F16" s="5">
        <f t="shared" ref="F16:K16" si="2">SUM(F14:F15)</f>
        <v>0</v>
      </c>
      <c r="G16" s="5">
        <f t="shared" si="2"/>
        <v>0</v>
      </c>
      <c r="H16" s="5">
        <f t="shared" si="2"/>
        <v>0</v>
      </c>
      <c r="I16" s="5">
        <f t="shared" si="2"/>
        <v>1000</v>
      </c>
      <c r="J16" s="5">
        <f t="shared" si="2"/>
        <v>500</v>
      </c>
      <c r="K16" s="5">
        <f t="shared" si="2"/>
        <v>0</v>
      </c>
    </row>
    <row r="17" spans="1:11" ht="15.75" x14ac:dyDescent="0.25">
      <c r="A17" s="5">
        <v>3</v>
      </c>
      <c r="B17" s="160" t="s">
        <v>36</v>
      </c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39.75" customHeight="1" x14ac:dyDescent="0.25">
      <c r="A18" s="2" t="s">
        <v>13</v>
      </c>
      <c r="B18" s="3" t="s">
        <v>37</v>
      </c>
      <c r="C18" s="2" t="s">
        <v>17</v>
      </c>
      <c r="D18" s="3" t="s">
        <v>29</v>
      </c>
      <c r="E18" s="2">
        <f t="shared" si="0"/>
        <v>13626.099999999999</v>
      </c>
      <c r="F18" s="2">
        <v>1964</v>
      </c>
      <c r="G18" s="2">
        <v>2140.3000000000002</v>
      </c>
      <c r="H18" s="2">
        <v>2232.1999999999998</v>
      </c>
      <c r="I18" s="2">
        <v>2328.3000000000002</v>
      </c>
      <c r="J18" s="2">
        <v>2428.4</v>
      </c>
      <c r="K18" s="2">
        <v>2532.9</v>
      </c>
    </row>
    <row r="19" spans="1:11" x14ac:dyDescent="0.25">
      <c r="A19" s="2"/>
      <c r="B19" s="4" t="s">
        <v>15</v>
      </c>
      <c r="C19" s="2"/>
      <c r="D19" s="5"/>
      <c r="E19" s="5">
        <f t="shared" si="0"/>
        <v>13626.099999999999</v>
      </c>
      <c r="F19" s="5">
        <f t="shared" ref="F19:K19" si="3">F18</f>
        <v>1964</v>
      </c>
      <c r="G19" s="5">
        <f t="shared" si="3"/>
        <v>2140.3000000000002</v>
      </c>
      <c r="H19" s="5">
        <f t="shared" si="3"/>
        <v>2232.1999999999998</v>
      </c>
      <c r="I19" s="5">
        <f t="shared" si="3"/>
        <v>2328.3000000000002</v>
      </c>
      <c r="J19" s="5">
        <f t="shared" si="3"/>
        <v>2428.4</v>
      </c>
      <c r="K19" s="5">
        <f t="shared" si="3"/>
        <v>2532.9</v>
      </c>
    </row>
    <row r="20" spans="1:11" ht="15.75" x14ac:dyDescent="0.25">
      <c r="A20" s="5">
        <v>4</v>
      </c>
      <c r="B20" s="160" t="s">
        <v>38</v>
      </c>
      <c r="C20" s="160"/>
      <c r="D20" s="160"/>
      <c r="E20" s="160"/>
      <c r="F20" s="160"/>
      <c r="G20" s="160"/>
      <c r="H20" s="160"/>
      <c r="I20" s="160"/>
      <c r="J20" s="160"/>
      <c r="K20" s="160"/>
    </row>
    <row r="21" spans="1:11" ht="24" customHeight="1" x14ac:dyDescent="0.25">
      <c r="A21" s="2" t="s">
        <v>16</v>
      </c>
      <c r="B21" s="3" t="s">
        <v>19</v>
      </c>
      <c r="C21" s="2" t="s">
        <v>39</v>
      </c>
      <c r="D21" s="3" t="s">
        <v>29</v>
      </c>
      <c r="E21" s="2">
        <f t="shared" si="0"/>
        <v>550</v>
      </c>
      <c r="F21" s="2">
        <v>0</v>
      </c>
      <c r="G21" s="2">
        <v>0</v>
      </c>
      <c r="H21" s="2">
        <v>275</v>
      </c>
      <c r="I21" s="2">
        <v>0</v>
      </c>
      <c r="J21" s="2">
        <v>275</v>
      </c>
      <c r="K21" s="2">
        <v>0</v>
      </c>
    </row>
    <row r="22" spans="1:11" x14ac:dyDescent="0.25">
      <c r="A22" s="2"/>
      <c r="B22" s="4" t="s">
        <v>18</v>
      </c>
      <c r="C22" s="2"/>
      <c r="D22" s="5"/>
      <c r="E22" s="5">
        <f t="shared" si="0"/>
        <v>550</v>
      </c>
      <c r="F22" s="5">
        <f t="shared" ref="F22:K22" si="4">F21</f>
        <v>0</v>
      </c>
      <c r="G22" s="5">
        <f t="shared" si="4"/>
        <v>0</v>
      </c>
      <c r="H22" s="5">
        <f t="shared" si="4"/>
        <v>275</v>
      </c>
      <c r="I22" s="5">
        <f t="shared" si="4"/>
        <v>0</v>
      </c>
      <c r="J22" s="5">
        <f t="shared" si="4"/>
        <v>275</v>
      </c>
      <c r="K22" s="5">
        <f t="shared" si="4"/>
        <v>0</v>
      </c>
    </row>
    <row r="23" spans="1:11" ht="15.75" x14ac:dyDescent="0.25">
      <c r="A23" s="5">
        <v>5</v>
      </c>
      <c r="B23" s="160" t="s">
        <v>40</v>
      </c>
      <c r="C23" s="160"/>
      <c r="D23" s="160"/>
      <c r="E23" s="160"/>
      <c r="F23" s="160"/>
      <c r="G23" s="160"/>
      <c r="H23" s="160"/>
      <c r="I23" s="160"/>
      <c r="J23" s="160"/>
      <c r="K23" s="160"/>
    </row>
    <row r="24" spans="1:11" ht="32.25" customHeight="1" x14ac:dyDescent="0.25">
      <c r="A24" s="2">
        <v>5.0999999999999996</v>
      </c>
      <c r="B24" s="4" t="s">
        <v>41</v>
      </c>
      <c r="C24" s="2" t="s">
        <v>17</v>
      </c>
      <c r="D24" s="3" t="s">
        <v>29</v>
      </c>
      <c r="E24" s="2">
        <f t="shared" si="0"/>
        <v>216</v>
      </c>
      <c r="F24" s="2">
        <v>36</v>
      </c>
      <c r="G24" s="2">
        <v>36</v>
      </c>
      <c r="H24" s="2">
        <v>36</v>
      </c>
      <c r="I24" s="2">
        <v>36</v>
      </c>
      <c r="J24" s="2">
        <v>36</v>
      </c>
      <c r="K24" s="2">
        <v>36</v>
      </c>
    </row>
    <row r="25" spans="1:11" x14ac:dyDescent="0.25">
      <c r="A25" s="2"/>
      <c r="B25" s="4" t="s">
        <v>21</v>
      </c>
      <c r="C25" s="4"/>
      <c r="D25" s="2"/>
      <c r="E25" s="5">
        <f t="shared" si="0"/>
        <v>216</v>
      </c>
      <c r="F25" s="5">
        <f t="shared" ref="F25:K25" si="5">F24</f>
        <v>36</v>
      </c>
      <c r="G25" s="5">
        <f t="shared" si="5"/>
        <v>36</v>
      </c>
      <c r="H25" s="5">
        <f t="shared" si="5"/>
        <v>36</v>
      </c>
      <c r="I25" s="5">
        <f t="shared" si="5"/>
        <v>36</v>
      </c>
      <c r="J25" s="5">
        <f t="shared" si="5"/>
        <v>36</v>
      </c>
      <c r="K25" s="5">
        <f t="shared" si="5"/>
        <v>36</v>
      </c>
    </row>
    <row r="26" spans="1:11" ht="15.75" x14ac:dyDescent="0.25">
      <c r="A26" s="5">
        <v>6</v>
      </c>
      <c r="B26" s="160" t="s">
        <v>42</v>
      </c>
      <c r="C26" s="160"/>
      <c r="D26" s="160"/>
      <c r="E26" s="160"/>
      <c r="F26" s="160"/>
      <c r="G26" s="160"/>
      <c r="H26" s="160"/>
      <c r="I26" s="160"/>
      <c r="J26" s="160"/>
      <c r="K26" s="160"/>
    </row>
    <row r="27" spans="1:11" ht="24" customHeight="1" x14ac:dyDescent="0.25">
      <c r="A27" s="2" t="s">
        <v>22</v>
      </c>
      <c r="B27" s="8" t="s">
        <v>43</v>
      </c>
      <c r="C27" s="2" t="s">
        <v>17</v>
      </c>
      <c r="D27" s="3" t="s">
        <v>29</v>
      </c>
      <c r="E27" s="2">
        <f t="shared" si="0"/>
        <v>98512.990758099986</v>
      </c>
      <c r="F27" s="2">
        <v>13123.97</v>
      </c>
      <c r="G27" s="2">
        <v>15428.3</v>
      </c>
      <c r="H27" s="2">
        <v>16401.599999999999</v>
      </c>
      <c r="I27" s="2">
        <v>17106.900000000001</v>
      </c>
      <c r="J27" s="6">
        <f>I27*1.043</f>
        <v>17842.4967</v>
      </c>
      <c r="K27" s="6">
        <f>J27*1.043</f>
        <v>18609.724058099997</v>
      </c>
    </row>
    <row r="28" spans="1:11" x14ac:dyDescent="0.25">
      <c r="A28" s="2"/>
      <c r="B28" s="9" t="s">
        <v>23</v>
      </c>
      <c r="C28" s="10"/>
      <c r="D28" s="2"/>
      <c r="E28" s="5">
        <f t="shared" si="0"/>
        <v>98512.990758099986</v>
      </c>
      <c r="F28" s="5">
        <f t="shared" ref="F28:K28" si="6">F27</f>
        <v>13123.97</v>
      </c>
      <c r="G28" s="5">
        <f t="shared" si="6"/>
        <v>15428.3</v>
      </c>
      <c r="H28" s="5">
        <f t="shared" si="6"/>
        <v>16401.599999999999</v>
      </c>
      <c r="I28" s="5">
        <f t="shared" si="6"/>
        <v>17106.900000000001</v>
      </c>
      <c r="J28" s="7">
        <f t="shared" si="6"/>
        <v>17842.4967</v>
      </c>
      <c r="K28" s="7">
        <f t="shared" si="6"/>
        <v>18609.724058099997</v>
      </c>
    </row>
    <row r="29" spans="1:11" ht="22.7" customHeight="1" x14ac:dyDescent="0.25">
      <c r="A29" s="2"/>
      <c r="B29" s="162" t="s">
        <v>24</v>
      </c>
      <c r="C29" s="163"/>
      <c r="D29" s="164"/>
      <c r="E29" s="5">
        <f t="shared" si="0"/>
        <v>116871.6907581</v>
      </c>
      <c r="F29" s="5">
        <f t="shared" ref="F29:K29" si="7">F12+F16+F19+F22+F25+F28</f>
        <v>15123.97</v>
      </c>
      <c r="G29" s="5">
        <f t="shared" si="7"/>
        <v>18024.599999999999</v>
      </c>
      <c r="H29" s="5">
        <f t="shared" si="7"/>
        <v>19519.399999999998</v>
      </c>
      <c r="I29" s="5">
        <f t="shared" si="7"/>
        <v>20991.200000000001</v>
      </c>
      <c r="J29" s="7">
        <f t="shared" si="7"/>
        <v>21657.896700000001</v>
      </c>
      <c r="K29" s="7">
        <f t="shared" si="7"/>
        <v>21554.624058099998</v>
      </c>
    </row>
    <row r="30" spans="1:11" x14ac:dyDescent="0.25">
      <c r="A30" s="2"/>
      <c r="B30" s="161" t="s">
        <v>44</v>
      </c>
      <c r="C30" s="161"/>
      <c r="D30" s="161"/>
      <c r="E30" s="5">
        <f t="shared" si="0"/>
        <v>516552.89575809997</v>
      </c>
      <c r="F30" s="5">
        <f t="shared" ref="F30:K30" si="8">SUM(F31:F32)</f>
        <v>73821.64999999998</v>
      </c>
      <c r="G30" s="5">
        <f t="shared" si="8"/>
        <v>84407.5</v>
      </c>
      <c r="H30" s="5">
        <f t="shared" si="8"/>
        <v>87132.3</v>
      </c>
      <c r="I30" s="5">
        <f t="shared" si="8"/>
        <v>88793.2</v>
      </c>
      <c r="J30" s="7">
        <f t="shared" si="8"/>
        <v>92078.296699999992</v>
      </c>
      <c r="K30" s="7">
        <f t="shared" si="8"/>
        <v>90319.949058099999</v>
      </c>
    </row>
    <row r="31" spans="1:11" ht="18.75" customHeight="1" x14ac:dyDescent="0.25">
      <c r="A31" s="2"/>
      <c r="B31" s="157" t="s">
        <v>5</v>
      </c>
      <c r="C31" s="158"/>
      <c r="D31" s="159"/>
      <c r="E31" s="5">
        <f t="shared" si="0"/>
        <v>399681.20500000002</v>
      </c>
      <c r="F31" s="5">
        <f>'объем финансирования'!G59</f>
        <v>58697.679999999986</v>
      </c>
      <c r="G31" s="5">
        <f>'объем финансирования'!H59</f>
        <v>66382.900000000009</v>
      </c>
      <c r="H31" s="5">
        <f>'объем финансирования'!I59</f>
        <v>67612.900000000009</v>
      </c>
      <c r="I31" s="5">
        <f>'объем финансирования'!J59</f>
        <v>67802</v>
      </c>
      <c r="J31" s="7">
        <f>'объем финансирования'!K59</f>
        <v>70420.399999999994</v>
      </c>
      <c r="K31" s="7">
        <f>'объем финансирования'!L59</f>
        <v>68765.324999999997</v>
      </c>
    </row>
    <row r="32" spans="1:11" ht="21.2" customHeight="1" x14ac:dyDescent="0.25">
      <c r="A32" s="2"/>
      <c r="B32" s="157" t="s">
        <v>29</v>
      </c>
      <c r="C32" s="158"/>
      <c r="D32" s="159"/>
      <c r="E32" s="5">
        <f t="shared" si="0"/>
        <v>116871.6907581</v>
      </c>
      <c r="F32" s="5">
        <f t="shared" ref="F32:K32" si="9">F29</f>
        <v>15123.97</v>
      </c>
      <c r="G32" s="5">
        <f t="shared" si="9"/>
        <v>18024.599999999999</v>
      </c>
      <c r="H32" s="5">
        <f t="shared" si="9"/>
        <v>19519.399999999998</v>
      </c>
      <c r="I32" s="5">
        <f t="shared" si="9"/>
        <v>20991.200000000001</v>
      </c>
      <c r="J32" s="7">
        <f t="shared" si="9"/>
        <v>21657.896700000001</v>
      </c>
      <c r="K32" s="7">
        <f t="shared" si="9"/>
        <v>21554.624058099998</v>
      </c>
    </row>
  </sheetData>
  <mergeCells count="18">
    <mergeCell ref="B30:D30"/>
    <mergeCell ref="B26:K26"/>
    <mergeCell ref="B29:D29"/>
    <mergeCell ref="B31:D31"/>
    <mergeCell ref="B32:D32"/>
    <mergeCell ref="A6:K6"/>
    <mergeCell ref="B7:K7"/>
    <mergeCell ref="B13:K13"/>
    <mergeCell ref="B23:K23"/>
    <mergeCell ref="B20:K20"/>
    <mergeCell ref="B17:K17"/>
    <mergeCell ref="A2:A4"/>
    <mergeCell ref="B2:B4"/>
    <mergeCell ref="C2:C4"/>
    <mergeCell ref="D2:D4"/>
    <mergeCell ref="E3:E4"/>
    <mergeCell ref="E2:K2"/>
    <mergeCell ref="F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F12" sqref="F12"/>
    </sheetView>
  </sheetViews>
  <sheetFormatPr defaultRowHeight="15" x14ac:dyDescent="0.25"/>
  <cols>
    <col min="1" max="1" width="23.28515625" customWidth="1"/>
    <col min="2" max="2" width="10.7109375" customWidth="1"/>
    <col min="3" max="7" width="9.42578125" bestFit="1" customWidth="1"/>
    <col min="8" max="8" width="10.140625" bestFit="1" customWidth="1"/>
  </cols>
  <sheetData>
    <row r="2" spans="1:8" ht="25.5" customHeight="1" x14ac:dyDescent="0.25">
      <c r="A2" s="106" t="s">
        <v>50</v>
      </c>
      <c r="B2" s="106" t="s">
        <v>51</v>
      </c>
      <c r="C2" s="165" t="s">
        <v>52</v>
      </c>
      <c r="D2" s="166"/>
      <c r="E2" s="166"/>
      <c r="F2" s="166"/>
      <c r="G2" s="166"/>
      <c r="H2" s="167"/>
    </row>
    <row r="3" spans="1:8" x14ac:dyDescent="0.25">
      <c r="A3" s="108"/>
      <c r="B3" s="108"/>
      <c r="C3" s="13">
        <v>2015</v>
      </c>
      <c r="D3" s="13">
        <v>2016</v>
      </c>
      <c r="E3" s="13">
        <v>2017</v>
      </c>
      <c r="F3" s="13">
        <v>2018</v>
      </c>
      <c r="G3" s="13">
        <v>2019</v>
      </c>
      <c r="H3" s="13">
        <v>2020</v>
      </c>
    </row>
    <row r="4" spans="1:8" ht="82.5" customHeight="1" x14ac:dyDescent="0.25">
      <c r="A4" s="14" t="s">
        <v>3</v>
      </c>
      <c r="B4" s="16">
        <f>'объем финансирования'!F59</f>
        <v>708499.17173640628</v>
      </c>
      <c r="C4" s="16">
        <f>'объем финансирования'!G59</f>
        <v>58697.679999999986</v>
      </c>
      <c r="D4" s="16">
        <f>'объем финансирования'!H59</f>
        <v>66382.900000000009</v>
      </c>
      <c r="E4" s="16">
        <f>'объем финансирования'!I59</f>
        <v>67612.900000000009</v>
      </c>
      <c r="F4" s="16">
        <f>'объем финансирования'!J59</f>
        <v>67802</v>
      </c>
      <c r="G4" s="16">
        <f>'объем финансирования'!K59</f>
        <v>70420.399999999994</v>
      </c>
      <c r="H4" s="16">
        <f>'объем финансирования'!L59</f>
        <v>68765.324999999997</v>
      </c>
    </row>
    <row r="5" spans="1:8" ht="15" customHeight="1" x14ac:dyDescent="0.25">
      <c r="A5" s="14" t="s">
        <v>60</v>
      </c>
      <c r="B5" s="16"/>
      <c r="C5" s="16"/>
      <c r="D5" s="16"/>
      <c r="E5" s="16"/>
      <c r="F5" s="16"/>
      <c r="G5" s="16"/>
      <c r="H5" s="16"/>
    </row>
    <row r="6" spans="1:8" ht="25.5" customHeight="1" x14ac:dyDescent="0.25">
      <c r="A6" s="18" t="s">
        <v>61</v>
      </c>
      <c r="B6" s="16">
        <f>SUM(C6:H6)</f>
        <v>337475.17499999999</v>
      </c>
      <c r="C6" s="16">
        <f>'объем финансирования'!G13</f>
        <v>47847.749999999985</v>
      </c>
      <c r="D6" s="16">
        <f>'объем финансирования'!H13</f>
        <v>55162.600000000006</v>
      </c>
      <c r="E6" s="16">
        <f>'объем финансирования'!I13</f>
        <v>56422.700000000004</v>
      </c>
      <c r="F6" s="16">
        <f>'объем финансирования'!J13</f>
        <v>57140.299999999996</v>
      </c>
      <c r="G6" s="16">
        <f>'объем финансирования'!K13</f>
        <v>58976.5</v>
      </c>
      <c r="H6" s="16">
        <f>'объем финансирования'!L13</f>
        <v>61925.324999999997</v>
      </c>
    </row>
    <row r="7" spans="1:8" ht="21.2" customHeight="1" x14ac:dyDescent="0.25">
      <c r="A7" s="18" t="s">
        <v>62</v>
      </c>
      <c r="B7" s="16">
        <f>SUM(C7:H7)</f>
        <v>62206.030000000006</v>
      </c>
      <c r="C7" s="16">
        <f>'объем финансирования'!G59-'объем финансирования'!G13</f>
        <v>10849.93</v>
      </c>
      <c r="D7" s="16">
        <f>'объем финансирования'!H59-'объем финансирования'!H13</f>
        <v>11220.300000000003</v>
      </c>
      <c r="E7" s="16">
        <f>'объем финансирования'!I59-'объем финансирования'!I13</f>
        <v>11190.200000000004</v>
      </c>
      <c r="F7" s="16">
        <f>'объем финансирования'!J59-'объем финансирования'!J13</f>
        <v>10661.700000000004</v>
      </c>
      <c r="G7" s="16">
        <f>'объем финансирования'!K59-'объем финансирования'!K13</f>
        <v>11443.899999999994</v>
      </c>
      <c r="H7" s="16">
        <f>'объем финансирования'!L59-'объем финансирования'!L13</f>
        <v>6840</v>
      </c>
    </row>
    <row r="8" spans="1:8" ht="100.5" customHeight="1" x14ac:dyDescent="0.25">
      <c r="A8" s="14" t="s">
        <v>25</v>
      </c>
      <c r="B8" s="16" t="e">
        <f>'объем финансирования'!#REF!</f>
        <v>#REF!</v>
      </c>
      <c r="C8" s="16" t="e">
        <f>'объем финансирования'!#REF!</f>
        <v>#REF!</v>
      </c>
      <c r="D8" s="16" t="e">
        <f>'объем финансирования'!#REF!</f>
        <v>#REF!</v>
      </c>
      <c r="E8" s="16" t="e">
        <f>'объем финансирования'!#REF!</f>
        <v>#REF!</v>
      </c>
      <c r="F8" s="16" t="e">
        <f>'объем финансирования'!#REF!</f>
        <v>#REF!</v>
      </c>
      <c r="G8" s="16" t="e">
        <f>'объем финансирования'!#REF!</f>
        <v>#REF!</v>
      </c>
      <c r="H8" s="16" t="e">
        <f>'объем финансирования'!#REF!</f>
        <v>#REF!</v>
      </c>
    </row>
    <row r="9" spans="1:8" ht="15.75" customHeight="1" x14ac:dyDescent="0.25">
      <c r="A9" s="14" t="s">
        <v>60</v>
      </c>
      <c r="B9" s="16"/>
      <c r="C9" s="16"/>
      <c r="D9" s="16"/>
      <c r="E9" s="16"/>
      <c r="F9" s="16"/>
      <c r="G9" s="16"/>
      <c r="H9" s="16"/>
    </row>
    <row r="10" spans="1:8" ht="25.5" customHeight="1" x14ac:dyDescent="0.25">
      <c r="A10" s="18" t="s">
        <v>61</v>
      </c>
      <c r="B10" s="16" t="e">
        <f>SUM(C10:H10)</f>
        <v>#REF!</v>
      </c>
      <c r="C10" s="16" t="e">
        <f>'объем финансирования'!#REF!</f>
        <v>#REF!</v>
      </c>
      <c r="D10" s="16" t="e">
        <f>'объем финансирования'!#REF!</f>
        <v>#REF!</v>
      </c>
      <c r="E10" s="16" t="e">
        <f>'объем финансирования'!#REF!</f>
        <v>#REF!</v>
      </c>
      <c r="F10" s="16" t="e">
        <f>'объем финансирования'!#REF!</f>
        <v>#REF!</v>
      </c>
      <c r="G10" s="16" t="e">
        <f>'объем финансирования'!#REF!</f>
        <v>#REF!</v>
      </c>
      <c r="H10" s="16" t="e">
        <f>'объем финансирования'!#REF!</f>
        <v>#REF!</v>
      </c>
    </row>
    <row r="11" spans="1:8" ht="18.75" customHeight="1" x14ac:dyDescent="0.25">
      <c r="A11" s="18" t="s">
        <v>62</v>
      </c>
      <c r="B11" s="16" t="e">
        <f>SUM(C11:H11)</f>
        <v>#REF!</v>
      </c>
      <c r="C11" s="16" t="e">
        <f>'объем финансирования'!#REF!-'объем финансирования'!#REF!</f>
        <v>#REF!</v>
      </c>
      <c r="D11" s="16" t="e">
        <f>'объем финансирования'!#REF!-'объем финансирования'!#REF!</f>
        <v>#REF!</v>
      </c>
      <c r="E11" s="16" t="e">
        <f>'объем финансирования'!#REF!-'объем финансирования'!#REF!</f>
        <v>#REF!</v>
      </c>
      <c r="F11" s="16" t="e">
        <f>'объем финансирования'!#REF!-'объем финансирования'!#REF!</f>
        <v>#REF!</v>
      </c>
      <c r="G11" s="16" t="e">
        <f>'объем финансирования'!#REF!-'объем финансирования'!#REF!</f>
        <v>#REF!</v>
      </c>
      <c r="H11" s="16" t="e">
        <f>'объем финансирования'!#REF!-'объем финансирования'!#REF!</f>
        <v>#REF!</v>
      </c>
    </row>
    <row r="12" spans="1:8" ht="73.5" customHeight="1" x14ac:dyDescent="0.25">
      <c r="A12" s="19" t="s">
        <v>59</v>
      </c>
      <c r="B12" s="16" t="e">
        <f>B13</f>
        <v>#REF!</v>
      </c>
      <c r="C12" s="16" t="e">
        <f t="shared" ref="C12:H12" si="0">C13</f>
        <v>#REF!</v>
      </c>
      <c r="D12" s="16" t="e">
        <f t="shared" si="0"/>
        <v>#REF!</v>
      </c>
      <c r="E12" s="16" t="e">
        <f t="shared" si="0"/>
        <v>#REF!</v>
      </c>
      <c r="F12" s="16" t="e">
        <f t="shared" si="0"/>
        <v>#REF!</v>
      </c>
      <c r="G12" s="16" t="e">
        <f t="shared" si="0"/>
        <v>#REF!</v>
      </c>
      <c r="H12" s="16" t="e">
        <f t="shared" si="0"/>
        <v>#REF!</v>
      </c>
    </row>
    <row r="13" spans="1:8" ht="32.25" customHeight="1" x14ac:dyDescent="0.25">
      <c r="A13" s="18" t="s">
        <v>63</v>
      </c>
      <c r="B13" s="16" t="e">
        <f>SUM(C13:H13)</f>
        <v>#REF!</v>
      </c>
      <c r="C13" s="16" t="e">
        <f>'объем финансирования'!#REF!</f>
        <v>#REF!</v>
      </c>
      <c r="D13" s="16" t="e">
        <f>'объем финансирования'!#REF!</f>
        <v>#REF!</v>
      </c>
      <c r="E13" s="16" t="e">
        <f>'объем финансирования'!#REF!</f>
        <v>#REF!</v>
      </c>
      <c r="F13" s="16" t="e">
        <f>'объем финансирования'!#REF!</f>
        <v>#REF!</v>
      </c>
      <c r="G13" s="16" t="e">
        <f>'объем финансирования'!#REF!</f>
        <v>#REF!</v>
      </c>
      <c r="H13" s="16" t="e">
        <f>'объем финансирования'!#REF!</f>
        <v>#REF!</v>
      </c>
    </row>
    <row r="14" spans="1:8" x14ac:dyDescent="0.25">
      <c r="A14" s="15" t="s">
        <v>53</v>
      </c>
      <c r="B14" s="17" t="e">
        <f>B4+B8+B12</f>
        <v>#REF!</v>
      </c>
      <c r="C14" s="17" t="e">
        <f t="shared" ref="C14:H14" si="1">C4+C8+C12</f>
        <v>#REF!</v>
      </c>
      <c r="D14" s="17" t="e">
        <f t="shared" si="1"/>
        <v>#REF!</v>
      </c>
      <c r="E14" s="17" t="e">
        <f t="shared" si="1"/>
        <v>#REF!</v>
      </c>
      <c r="F14" s="17" t="e">
        <f t="shared" si="1"/>
        <v>#REF!</v>
      </c>
      <c r="G14" s="17" t="e">
        <f t="shared" si="1"/>
        <v>#REF!</v>
      </c>
      <c r="H14" s="17" t="e">
        <f t="shared" si="1"/>
        <v>#REF!</v>
      </c>
    </row>
  </sheetData>
  <mergeCells count="3">
    <mergeCell ref="C2:H2"/>
    <mergeCell ref="A2:A3"/>
    <mergeCell ref="B2:B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объем финансирования</vt:lpstr>
      <vt:lpstr>ДЮСШ</vt:lpstr>
      <vt:lpstr>перечень подпрограмм</vt:lpstr>
      <vt:lpstr>'объем финансирования'!Заголовки_для_печати</vt:lpstr>
      <vt:lpstr>'объем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2023-02-02T08:10:21Z</dcterms:modified>
</cp:coreProperties>
</file>