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645" windowWidth="15120" windowHeight="7470"/>
  </bookViews>
  <sheets>
    <sheet name="Прил." sheetId="1" r:id="rId1"/>
    <sheet name="наборка объемов фин-я для Прогр" sheetId="2" state="hidden" r:id="rId2"/>
    <sheet name="Лист3" sheetId="3" state="hidden" r:id="rId3"/>
  </sheets>
  <definedNames>
    <definedName name="_xlnm.Print_Area" localSheetId="0">Прил.!$A$1:$Q$194</definedName>
  </definedNames>
  <calcPr calcId="145621"/>
</workbook>
</file>

<file path=xl/calcChain.xml><?xml version="1.0" encoding="utf-8"?>
<calcChain xmlns="http://schemas.openxmlformats.org/spreadsheetml/2006/main">
  <c r="G31" i="1" l="1"/>
  <c r="G32" i="1"/>
  <c r="G162" i="1" l="1"/>
  <c r="Q183" i="1" l="1"/>
  <c r="P183" i="1"/>
  <c r="O183" i="1"/>
  <c r="N183" i="1"/>
  <c r="M183" i="1"/>
  <c r="L183" i="1"/>
  <c r="K183" i="1"/>
  <c r="J183" i="1"/>
  <c r="I183" i="1"/>
  <c r="H183" i="1"/>
  <c r="G185" i="1"/>
  <c r="G184" i="1"/>
  <c r="H120" i="1"/>
  <c r="Q180" i="1"/>
  <c r="P180" i="1"/>
  <c r="O180" i="1"/>
  <c r="N180" i="1"/>
  <c r="M180" i="1"/>
  <c r="L180" i="1"/>
  <c r="K180" i="1"/>
  <c r="J180" i="1"/>
  <c r="I180" i="1"/>
  <c r="H180" i="1"/>
  <c r="G182" i="1"/>
  <c r="G181" i="1"/>
  <c r="Q175" i="1"/>
  <c r="Q169" i="1" s="1"/>
  <c r="P175" i="1"/>
  <c r="O175" i="1"/>
  <c r="N175" i="1"/>
  <c r="M175" i="1"/>
  <c r="M169" i="1" s="1"/>
  <c r="L175" i="1"/>
  <c r="L169" i="1" s="1"/>
  <c r="K175" i="1"/>
  <c r="K169" i="1" s="1"/>
  <c r="J175" i="1"/>
  <c r="J169" i="1" s="1"/>
  <c r="I175" i="1"/>
  <c r="I169" i="1" s="1"/>
  <c r="P169" i="1"/>
  <c r="O169" i="1"/>
  <c r="N169" i="1"/>
  <c r="H175" i="1"/>
  <c r="H170" i="1"/>
  <c r="G170" i="1" s="1"/>
  <c r="G179" i="1"/>
  <c r="G178" i="1"/>
  <c r="G177" i="1"/>
  <c r="G176" i="1"/>
  <c r="G174" i="1"/>
  <c r="G173" i="1"/>
  <c r="G172" i="1"/>
  <c r="G171" i="1"/>
  <c r="N20" i="1"/>
  <c r="L20" i="1"/>
  <c r="G187" i="1"/>
  <c r="G186" i="1" s="1"/>
  <c r="Q186" i="1"/>
  <c r="P186" i="1"/>
  <c r="O186" i="1"/>
  <c r="N186" i="1"/>
  <c r="M186" i="1"/>
  <c r="L186" i="1"/>
  <c r="K186" i="1"/>
  <c r="J186" i="1"/>
  <c r="I186" i="1"/>
  <c r="H186" i="1"/>
  <c r="G183" i="1" l="1"/>
  <c r="H169" i="1"/>
  <c r="G180" i="1"/>
  <c r="G175" i="1"/>
  <c r="Q20" i="1"/>
  <c r="P20" i="1"/>
  <c r="O20" i="1"/>
  <c r="M20" i="1"/>
  <c r="G169" i="1" l="1"/>
  <c r="Q133" i="1"/>
  <c r="P133" i="1"/>
  <c r="O133" i="1"/>
  <c r="N133" i="1"/>
  <c r="M133" i="1"/>
  <c r="L133" i="1"/>
  <c r="K133" i="1"/>
  <c r="J133" i="1"/>
  <c r="I133" i="1"/>
  <c r="H133" i="1"/>
  <c r="H132" i="1" s="1"/>
  <c r="H138" i="1"/>
  <c r="Q138" i="1" l="1"/>
  <c r="P138" i="1"/>
  <c r="O138" i="1"/>
  <c r="N138" i="1"/>
  <c r="M138" i="1"/>
  <c r="L138" i="1"/>
  <c r="K138" i="1"/>
  <c r="J138" i="1"/>
  <c r="I138" i="1"/>
  <c r="G141" i="1"/>
  <c r="Q154" i="1"/>
  <c r="P154" i="1"/>
  <c r="O154" i="1"/>
  <c r="N154" i="1"/>
  <c r="M154" i="1"/>
  <c r="L154" i="1"/>
  <c r="K154" i="1"/>
  <c r="J154" i="1"/>
  <c r="I154" i="1"/>
  <c r="Q157" i="1"/>
  <c r="P157" i="1"/>
  <c r="O157" i="1"/>
  <c r="N157" i="1"/>
  <c r="M157" i="1"/>
  <c r="L157" i="1"/>
  <c r="K157" i="1"/>
  <c r="J157" i="1"/>
  <c r="I157" i="1"/>
  <c r="Q161" i="1"/>
  <c r="P161" i="1"/>
  <c r="O161" i="1"/>
  <c r="N161" i="1"/>
  <c r="M161" i="1"/>
  <c r="L161" i="1"/>
  <c r="K161" i="1"/>
  <c r="G166" i="1"/>
  <c r="Q165" i="1"/>
  <c r="P165" i="1"/>
  <c r="O165" i="1"/>
  <c r="N165" i="1"/>
  <c r="M165" i="1"/>
  <c r="L165" i="1"/>
  <c r="K165" i="1"/>
  <c r="Q151" i="1"/>
  <c r="P151" i="1"/>
  <c r="O151" i="1"/>
  <c r="N151" i="1"/>
  <c r="M151" i="1"/>
  <c r="L151" i="1"/>
  <c r="K151" i="1"/>
  <c r="J151" i="1"/>
  <c r="I151" i="1"/>
  <c r="G168" i="1"/>
  <c r="G167" i="1"/>
  <c r="G164" i="1"/>
  <c r="G163" i="1"/>
  <c r="G159" i="1"/>
  <c r="G158" i="1"/>
  <c r="G156" i="1"/>
  <c r="G155" i="1"/>
  <c r="G153" i="1"/>
  <c r="G152" i="1"/>
  <c r="G150" i="1"/>
  <c r="G146" i="1"/>
  <c r="G145" i="1"/>
  <c r="Q54" i="1"/>
  <c r="P54" i="1"/>
  <c r="O54" i="1"/>
  <c r="N54" i="1"/>
  <c r="M54" i="1"/>
  <c r="L54" i="1"/>
  <c r="K54" i="1"/>
  <c r="Q50" i="1"/>
  <c r="P50" i="1"/>
  <c r="O50" i="1"/>
  <c r="N50" i="1"/>
  <c r="M50" i="1"/>
  <c r="L50" i="1"/>
  <c r="K50" i="1"/>
  <c r="Q36" i="1"/>
  <c r="P36" i="1"/>
  <c r="O36" i="1"/>
  <c r="N36" i="1"/>
  <c r="M36" i="1"/>
  <c r="L36" i="1"/>
  <c r="K36" i="1"/>
  <c r="Q39" i="1"/>
  <c r="P39" i="1"/>
  <c r="O39" i="1"/>
  <c r="N39" i="1"/>
  <c r="M39" i="1"/>
  <c r="L39" i="1"/>
  <c r="K39" i="1"/>
  <c r="Q22" i="1"/>
  <c r="P22" i="1"/>
  <c r="O22" i="1"/>
  <c r="N22" i="1"/>
  <c r="M22" i="1"/>
  <c r="L22" i="1"/>
  <c r="K22" i="1"/>
  <c r="Q29" i="1"/>
  <c r="P29" i="1"/>
  <c r="O29" i="1"/>
  <c r="N29" i="1"/>
  <c r="M29" i="1"/>
  <c r="L29" i="1"/>
  <c r="K29" i="1"/>
  <c r="Q43" i="1"/>
  <c r="P43" i="1"/>
  <c r="O43" i="1"/>
  <c r="N43" i="1"/>
  <c r="M43" i="1"/>
  <c r="L43" i="1"/>
  <c r="K43" i="1"/>
  <c r="Q89" i="1"/>
  <c r="Q119" i="1"/>
  <c r="P119" i="1"/>
  <c r="O119" i="1"/>
  <c r="N119" i="1"/>
  <c r="M119" i="1"/>
  <c r="L119" i="1"/>
  <c r="K119" i="1"/>
  <c r="Q128" i="1"/>
  <c r="P128" i="1"/>
  <c r="O128" i="1"/>
  <c r="N128" i="1"/>
  <c r="M128" i="1"/>
  <c r="L128" i="1"/>
  <c r="K128" i="1"/>
  <c r="Q143" i="1"/>
  <c r="P143" i="1"/>
  <c r="O143" i="1"/>
  <c r="N143" i="1"/>
  <c r="M143" i="1"/>
  <c r="L143" i="1"/>
  <c r="K143" i="1"/>
  <c r="Q147" i="1"/>
  <c r="P147" i="1"/>
  <c r="O147" i="1"/>
  <c r="N147" i="1"/>
  <c r="M147" i="1"/>
  <c r="L147" i="1"/>
  <c r="K147" i="1"/>
  <c r="L137" i="1"/>
  <c r="M137" i="1" s="1"/>
  <c r="N137" i="1" s="1"/>
  <c r="O137" i="1" s="1"/>
  <c r="P137" i="1" s="1"/>
  <c r="Q137" i="1" s="1"/>
  <c r="I89" i="1"/>
  <c r="H39" i="1"/>
  <c r="J36" i="1"/>
  <c r="I36" i="1"/>
  <c r="H36" i="1"/>
  <c r="J39" i="1"/>
  <c r="I39" i="1"/>
  <c r="G57" i="1"/>
  <c r="G56" i="1"/>
  <c r="H43" i="1"/>
  <c r="G53" i="1"/>
  <c r="G52" i="1"/>
  <c r="G51" i="1"/>
  <c r="H54" i="1"/>
  <c r="H50" i="1"/>
  <c r="J165" i="1"/>
  <c r="I165" i="1"/>
  <c r="H165" i="1"/>
  <c r="J161" i="1"/>
  <c r="I161" i="1"/>
  <c r="H161" i="1"/>
  <c r="H147" i="1"/>
  <c r="J143" i="1"/>
  <c r="H143" i="1"/>
  <c r="J147" i="1"/>
  <c r="I147" i="1"/>
  <c r="I143" i="1"/>
  <c r="H154" i="1"/>
  <c r="H157" i="1"/>
  <c r="G137" i="1"/>
  <c r="J50" i="1"/>
  <c r="I50" i="1"/>
  <c r="J54" i="1"/>
  <c r="I54" i="1"/>
  <c r="H142" i="1" l="1"/>
  <c r="N21" i="1"/>
  <c r="L21" i="1"/>
  <c r="P21" i="1"/>
  <c r="K21" i="1"/>
  <c r="O21" i="1"/>
  <c r="M21" i="1"/>
  <c r="Q21" i="1"/>
  <c r="K160" i="1"/>
  <c r="O160" i="1"/>
  <c r="N160" i="1"/>
  <c r="H160" i="1"/>
  <c r="I160" i="1"/>
  <c r="J160" i="1"/>
  <c r="L160" i="1"/>
  <c r="P160" i="1"/>
  <c r="M160" i="1"/>
  <c r="Q160" i="1"/>
  <c r="G147" i="1"/>
  <c r="G161" i="1"/>
  <c r="G154" i="1"/>
  <c r="G157" i="1"/>
  <c r="G149" i="1"/>
  <c r="G165" i="1"/>
  <c r="G143" i="1"/>
  <c r="G144" i="1"/>
  <c r="G148" i="1"/>
  <c r="G151" i="1"/>
  <c r="G54" i="1"/>
  <c r="L142" i="1"/>
  <c r="K142" i="1"/>
  <c r="I142" i="1"/>
  <c r="J142" i="1"/>
  <c r="P86" i="1"/>
  <c r="N86" i="1"/>
  <c r="L86" i="1"/>
  <c r="Q87" i="1"/>
  <c r="P87" i="1"/>
  <c r="O87" i="1"/>
  <c r="N87" i="1"/>
  <c r="M87" i="1"/>
  <c r="L87" i="1"/>
  <c r="G160" i="1" l="1"/>
  <c r="G142" i="1"/>
  <c r="M142" i="1"/>
  <c r="H73" i="1"/>
  <c r="G140" i="1"/>
  <c r="G138" i="1" s="1"/>
  <c r="G139" i="1"/>
  <c r="N142" i="1" l="1"/>
  <c r="H16" i="1"/>
  <c r="I16" i="1"/>
  <c r="O142" i="1" l="1"/>
  <c r="I73" i="1"/>
  <c r="J16" i="1"/>
  <c r="Q142" i="1" l="1"/>
  <c r="P142" i="1"/>
  <c r="J73" i="1"/>
  <c r="K16" i="1"/>
  <c r="Q13" i="1"/>
  <c r="H13" i="1"/>
  <c r="H12" i="1" s="1"/>
  <c r="P89" i="1"/>
  <c r="O89" i="1"/>
  <c r="N89" i="1"/>
  <c r="M89" i="1"/>
  <c r="L89" i="1"/>
  <c r="K89" i="1"/>
  <c r="J89" i="1"/>
  <c r="Q85" i="1"/>
  <c r="P85" i="1"/>
  <c r="O85" i="1"/>
  <c r="N85" i="1"/>
  <c r="M85" i="1"/>
  <c r="L85" i="1"/>
  <c r="K85" i="1"/>
  <c r="J85" i="1"/>
  <c r="I85" i="1"/>
  <c r="Q132" i="1"/>
  <c r="O132" i="1"/>
  <c r="N132" i="1"/>
  <c r="M132" i="1"/>
  <c r="L132" i="1"/>
  <c r="K132" i="1"/>
  <c r="J132" i="1"/>
  <c r="I132" i="1"/>
  <c r="P132" i="1"/>
  <c r="J128" i="1"/>
  <c r="I128" i="1"/>
  <c r="Q124" i="1"/>
  <c r="P124" i="1"/>
  <c r="O124" i="1"/>
  <c r="N124" i="1"/>
  <c r="M124" i="1"/>
  <c r="L124" i="1"/>
  <c r="K124" i="1"/>
  <c r="J124" i="1"/>
  <c r="I124" i="1"/>
  <c r="J119" i="1"/>
  <c r="I119" i="1"/>
  <c r="Q115" i="1"/>
  <c r="P115" i="1"/>
  <c r="O115" i="1"/>
  <c r="N115" i="1"/>
  <c r="M115" i="1"/>
  <c r="L115" i="1"/>
  <c r="K115" i="1"/>
  <c r="J115" i="1"/>
  <c r="I115" i="1"/>
  <c r="Q104" i="1"/>
  <c r="P104" i="1"/>
  <c r="O104" i="1"/>
  <c r="N104" i="1"/>
  <c r="M104" i="1"/>
  <c r="L104" i="1"/>
  <c r="K104" i="1"/>
  <c r="J104" i="1"/>
  <c r="I104" i="1"/>
  <c r="Q97" i="1"/>
  <c r="P97" i="1"/>
  <c r="O97" i="1"/>
  <c r="N97" i="1"/>
  <c r="M97" i="1"/>
  <c r="L97" i="1"/>
  <c r="K97" i="1"/>
  <c r="J97" i="1"/>
  <c r="I97" i="1"/>
  <c r="Q94" i="1"/>
  <c r="P94" i="1"/>
  <c r="O94" i="1"/>
  <c r="N94" i="1"/>
  <c r="M94" i="1"/>
  <c r="L94" i="1"/>
  <c r="K94" i="1"/>
  <c r="J94" i="1"/>
  <c r="I94" i="1"/>
  <c r="Q111" i="1"/>
  <c r="P111" i="1"/>
  <c r="O111" i="1"/>
  <c r="N111" i="1"/>
  <c r="M111" i="1"/>
  <c r="L111" i="1"/>
  <c r="K111" i="1"/>
  <c r="J111" i="1"/>
  <c r="I111" i="1"/>
  <c r="Q80" i="1"/>
  <c r="P80" i="1"/>
  <c r="O80" i="1"/>
  <c r="N80" i="1"/>
  <c r="M80" i="1"/>
  <c r="L80" i="1"/>
  <c r="K80" i="1"/>
  <c r="J80" i="1"/>
  <c r="I80" i="1"/>
  <c r="Q76" i="1"/>
  <c r="P76" i="1"/>
  <c r="O76" i="1"/>
  <c r="N76" i="1"/>
  <c r="M76" i="1"/>
  <c r="L76" i="1"/>
  <c r="K76" i="1"/>
  <c r="J76" i="1"/>
  <c r="I76" i="1"/>
  <c r="Q66" i="1"/>
  <c r="P66" i="1"/>
  <c r="O66" i="1"/>
  <c r="N66" i="1"/>
  <c r="M66" i="1"/>
  <c r="L66" i="1"/>
  <c r="K66" i="1"/>
  <c r="J66" i="1"/>
  <c r="I66" i="1"/>
  <c r="I58" i="1" s="1"/>
  <c r="Q59" i="1"/>
  <c r="P59" i="1"/>
  <c r="O59" i="1"/>
  <c r="N59" i="1"/>
  <c r="M59" i="1"/>
  <c r="L59" i="1"/>
  <c r="K59" i="1"/>
  <c r="J59" i="1"/>
  <c r="I59" i="1"/>
  <c r="G50" i="1"/>
  <c r="J43" i="1"/>
  <c r="I43" i="1"/>
  <c r="J29" i="1"/>
  <c r="I29" i="1"/>
  <c r="J22" i="1"/>
  <c r="I22" i="1"/>
  <c r="H89" i="1"/>
  <c r="H85" i="1"/>
  <c r="H128" i="1"/>
  <c r="H124" i="1"/>
  <c r="H119" i="1"/>
  <c r="H115" i="1"/>
  <c r="H104" i="1"/>
  <c r="H97" i="1"/>
  <c r="H80" i="1"/>
  <c r="H66" i="1"/>
  <c r="H59" i="1"/>
  <c r="H29" i="1"/>
  <c r="H22" i="1"/>
  <c r="G92" i="1"/>
  <c r="G91" i="1"/>
  <c r="G90" i="1"/>
  <c r="G88" i="1"/>
  <c r="G87" i="1"/>
  <c r="G86" i="1"/>
  <c r="G136" i="1"/>
  <c r="G135" i="1"/>
  <c r="G134" i="1"/>
  <c r="G131" i="1"/>
  <c r="G130" i="1"/>
  <c r="G129" i="1"/>
  <c r="G127" i="1"/>
  <c r="G126" i="1"/>
  <c r="G125" i="1"/>
  <c r="G122" i="1"/>
  <c r="G121" i="1"/>
  <c r="G120" i="1"/>
  <c r="G118" i="1"/>
  <c r="G117" i="1"/>
  <c r="G116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6" i="1"/>
  <c r="G95" i="1"/>
  <c r="G113" i="1"/>
  <c r="G112" i="1"/>
  <c r="G83" i="1"/>
  <c r="G82" i="1"/>
  <c r="G81" i="1"/>
  <c r="G79" i="1"/>
  <c r="G78" i="1"/>
  <c r="G77" i="1"/>
  <c r="G75" i="1"/>
  <c r="G72" i="1"/>
  <c r="G71" i="1"/>
  <c r="G70" i="1"/>
  <c r="G69" i="1"/>
  <c r="G68" i="1"/>
  <c r="G67" i="1"/>
  <c r="G65" i="1"/>
  <c r="G64" i="1"/>
  <c r="G63" i="1"/>
  <c r="G62" i="1"/>
  <c r="G61" i="1"/>
  <c r="G60" i="1"/>
  <c r="G55" i="1"/>
  <c r="G49" i="1"/>
  <c r="G48" i="1"/>
  <c r="G47" i="1"/>
  <c r="G46" i="1"/>
  <c r="G45" i="1"/>
  <c r="G44" i="1"/>
  <c r="G42" i="1"/>
  <c r="G41" i="1"/>
  <c r="G40" i="1"/>
  <c r="G38" i="1"/>
  <c r="G37" i="1"/>
  <c r="G35" i="1"/>
  <c r="G34" i="1"/>
  <c r="G33" i="1"/>
  <c r="G30" i="1"/>
  <c r="G28" i="1"/>
  <c r="G27" i="1"/>
  <c r="G26" i="1"/>
  <c r="G25" i="1"/>
  <c r="G24" i="1"/>
  <c r="G23" i="1"/>
  <c r="G20" i="1"/>
  <c r="G19" i="1"/>
  <c r="G18" i="1"/>
  <c r="G15" i="1"/>
  <c r="H94" i="1"/>
  <c r="H111" i="1"/>
  <c r="H76" i="1"/>
  <c r="H93" i="1" l="1"/>
  <c r="K84" i="1"/>
  <c r="H21" i="1"/>
  <c r="H190" i="1" s="1"/>
  <c r="J21" i="1"/>
  <c r="J190" i="1" s="1"/>
  <c r="H58" i="1"/>
  <c r="H123" i="1"/>
  <c r="I21" i="1"/>
  <c r="I190" i="1" s="1"/>
  <c r="O84" i="1"/>
  <c r="G39" i="1"/>
  <c r="G43" i="1"/>
  <c r="G132" i="1"/>
  <c r="G124" i="1"/>
  <c r="G94" i="1"/>
  <c r="G36" i="1"/>
  <c r="K13" i="1"/>
  <c r="K12" i="1" s="1"/>
  <c r="J13" i="1"/>
  <c r="J12" i="1" s="1"/>
  <c r="N13" i="1"/>
  <c r="G14" i="1"/>
  <c r="O13" i="1"/>
  <c r="L13" i="1"/>
  <c r="P13" i="1"/>
  <c r="I13" i="1"/>
  <c r="I12" i="1" s="1"/>
  <c r="M13" i="1"/>
  <c r="G80" i="1"/>
  <c r="G119" i="1"/>
  <c r="G89" i="1"/>
  <c r="M123" i="1"/>
  <c r="Q123" i="1"/>
  <c r="I84" i="1"/>
  <c r="M84" i="1"/>
  <c r="Q84" i="1"/>
  <c r="G128" i="1"/>
  <c r="G111" i="1"/>
  <c r="L16" i="1"/>
  <c r="K73" i="1"/>
  <c r="K58" i="1" s="1"/>
  <c r="G76" i="1"/>
  <c r="J58" i="1"/>
  <c r="H114" i="1"/>
  <c r="Q190" i="1"/>
  <c r="L114" i="1"/>
  <c r="G29" i="1"/>
  <c r="L190" i="1"/>
  <c r="P190" i="1"/>
  <c r="J84" i="1"/>
  <c r="N84" i="1"/>
  <c r="P114" i="1"/>
  <c r="L123" i="1"/>
  <c r="P123" i="1"/>
  <c r="J114" i="1"/>
  <c r="N114" i="1"/>
  <c r="J123" i="1"/>
  <c r="O190" i="1"/>
  <c r="N123" i="1"/>
  <c r="L84" i="1"/>
  <c r="O123" i="1"/>
  <c r="I123" i="1"/>
  <c r="P84" i="1"/>
  <c r="M190" i="1"/>
  <c r="I114" i="1"/>
  <c r="M114" i="1"/>
  <c r="Q114" i="1"/>
  <c r="K123" i="1"/>
  <c r="K190" i="1"/>
  <c r="K114" i="1"/>
  <c r="O114" i="1"/>
  <c r="N190" i="1"/>
  <c r="H84" i="1"/>
  <c r="G115" i="1"/>
  <c r="L93" i="1"/>
  <c r="G133" i="1"/>
  <c r="J93" i="1"/>
  <c r="N93" i="1"/>
  <c r="P93" i="1"/>
  <c r="Q93" i="1"/>
  <c r="O93" i="1"/>
  <c r="M93" i="1"/>
  <c r="K93" i="1"/>
  <c r="I93" i="1"/>
  <c r="G97" i="1"/>
  <c r="G66" i="1"/>
  <c r="G22" i="1"/>
  <c r="I188" i="1" l="1"/>
  <c r="H189" i="1"/>
  <c r="H188" i="1"/>
  <c r="I189" i="1"/>
  <c r="K189" i="1"/>
  <c r="K188" i="1"/>
  <c r="J188" i="1"/>
  <c r="J189" i="1"/>
  <c r="L12" i="1"/>
  <c r="G21" i="1"/>
  <c r="G190" i="1" s="1"/>
  <c r="G13" i="1"/>
  <c r="L73" i="1"/>
  <c r="L58" i="1" s="1"/>
  <c r="M16" i="1"/>
  <c r="M12" i="1" s="1"/>
  <c r="G123" i="1"/>
  <c r="G114" i="1"/>
  <c r="G84" i="1"/>
  <c r="G85" i="1"/>
  <c r="L189" i="1" l="1"/>
  <c r="L188" i="1"/>
  <c r="M73" i="1"/>
  <c r="N16" i="1"/>
  <c r="N12" i="1" s="1"/>
  <c r="H16" i="2"/>
  <c r="F16" i="2"/>
  <c r="G16" i="2"/>
  <c r="E16" i="2"/>
  <c r="D16" i="2"/>
  <c r="F17" i="2"/>
  <c r="F13" i="2"/>
  <c r="E13" i="2"/>
  <c r="D13" i="2"/>
  <c r="C13" i="2"/>
  <c r="M58" i="1" l="1"/>
  <c r="O16" i="1"/>
  <c r="O12" i="1" s="1"/>
  <c r="N73" i="1"/>
  <c r="N58" i="1" s="1"/>
  <c r="N189" i="1" s="1"/>
  <c r="E15" i="2"/>
  <c r="D15" i="2"/>
  <c r="C15" i="2"/>
  <c r="C16" i="2"/>
  <c r="D17" i="2"/>
  <c r="G15" i="2"/>
  <c r="H17" i="2"/>
  <c r="C17" i="2"/>
  <c r="E17" i="2"/>
  <c r="E14" i="2"/>
  <c r="N188" i="1" l="1"/>
  <c r="M189" i="1"/>
  <c r="M188" i="1"/>
  <c r="Q16" i="1"/>
  <c r="Q12" i="1" s="1"/>
  <c r="P16" i="1"/>
  <c r="P12" i="1" s="1"/>
  <c r="O73" i="1"/>
  <c r="O58" i="1" s="1"/>
  <c r="O188" i="1" s="1"/>
  <c r="F14" i="2"/>
  <c r="D14" i="2"/>
  <c r="C14" i="2"/>
  <c r="G17" i="2"/>
  <c r="F15" i="2"/>
  <c r="H15" i="2"/>
  <c r="H14" i="2"/>
  <c r="O189" i="1" l="1"/>
  <c r="G12" i="1"/>
  <c r="G17" i="1"/>
  <c r="G16" i="1"/>
  <c r="Q73" i="1"/>
  <c r="P73" i="1"/>
  <c r="P58" i="1" s="1"/>
  <c r="P188" i="1" s="1"/>
  <c r="G13" i="2"/>
  <c r="H13" i="2"/>
  <c r="P189" i="1" l="1"/>
  <c r="G74" i="1"/>
  <c r="Q58" i="1"/>
  <c r="G73" i="1"/>
  <c r="G14" i="2"/>
  <c r="B14" i="2" s="1"/>
  <c r="B17" i="2"/>
  <c r="Q188" i="1" l="1"/>
  <c r="Q189" i="1"/>
  <c r="H18" i="2"/>
  <c r="E18" i="2"/>
  <c r="F18" i="2"/>
  <c r="G18" i="2"/>
  <c r="C18" i="2"/>
  <c r="D18" i="2"/>
  <c r="B15" i="2"/>
  <c r="B16" i="2"/>
  <c r="B13" i="2"/>
  <c r="B18" i="2" l="1"/>
  <c r="G93" i="1" l="1"/>
  <c r="G104" i="1"/>
  <c r="G58" i="1" l="1"/>
  <c r="G59" i="1"/>
  <c r="G189" i="1" l="1"/>
  <c r="G188" i="1"/>
</calcChain>
</file>

<file path=xl/sharedStrings.xml><?xml version="1.0" encoding="utf-8"?>
<sst xmlns="http://schemas.openxmlformats.org/spreadsheetml/2006/main" count="431" uniqueCount="169">
  <si>
    <t>1.1.</t>
  </si>
  <si>
    <t>1.2.</t>
  </si>
  <si>
    <t>1.3.</t>
  </si>
  <si>
    <t>№ п/п</t>
  </si>
  <si>
    <t>1.</t>
  </si>
  <si>
    <t>к муниципальной программе</t>
  </si>
  <si>
    <t>"Развитие системы образования</t>
  </si>
  <si>
    <t>в Омсукчанском городском округе</t>
  </si>
  <si>
    <t>на 2015-2020 г.г."</t>
  </si>
  <si>
    <t>Объем финансирования муниципальной программы "Развитие системы образования</t>
  </si>
  <si>
    <t>в Омсукчанском городском округе на 2015-2020 г.г." в разрезе подпрограмм с разбивкой по годам</t>
  </si>
  <si>
    <t>Объем финансирования всего</t>
  </si>
  <si>
    <t>в том числе по годам</t>
  </si>
  <si>
    <t>Наименование подпрограммы</t>
  </si>
  <si>
    <t>"Управление развитием отрасли образование в Омсукчанском городском округе"</t>
  </si>
  <si>
    <t>"Развитие общего образования в Омсукчанском городском округе"</t>
  </si>
  <si>
    <t>"Развитие дополнительного образования в Омсукчанском городском округе"</t>
  </si>
  <si>
    <t>"Развитие дошкольного образования в Омсукчанском городском округе"</t>
  </si>
  <si>
    <t>"Оздоровление детей в Омсукчанском городском округе"</t>
  </si>
  <si>
    <t>(тыс.руб.)</t>
  </si>
  <si>
    <t>Приложение №1</t>
  </si>
  <si>
    <t>ВСЕГО по Программе</t>
  </si>
  <si>
    <t>Наименование мероприятия</t>
  </si>
  <si>
    <t>Ответственный исполнитель</t>
  </si>
  <si>
    <t>Срок реализации</t>
  </si>
  <si>
    <t>2015-2020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</si>
  <si>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</si>
  <si>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</si>
  <si>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</si>
  <si>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</si>
  <si>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</si>
  <si>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</si>
  <si>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</si>
  <si>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</si>
  <si>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</si>
  <si>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4.</t>
  </si>
  <si>
    <t>4.1.</t>
  </si>
  <si>
    <t>5.</t>
  </si>
  <si>
    <t>5.1.</t>
  </si>
  <si>
    <t>Источник финансирования</t>
  </si>
  <si>
    <t xml:space="preserve">Целевые субсидии муниципальным учреждениям  на выполнение мероприятий по совершенствованию питания учащихся
</t>
  </si>
  <si>
    <t>Исполнитель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</si>
  <si>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</si>
  <si>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 xml:space="preserve">Целевые субсидии муниципальным учреждениям  на ремонт недвижимого имущества </t>
  </si>
  <si>
    <t>Целевые субсидии муниципальным учреждениям  на выплату стипендии учащимся</t>
  </si>
  <si>
    <t>Целевые субсидии на выполнение мероприятий по физической культуре и спорту</t>
  </si>
  <si>
    <t xml:space="preserve">Целевые субсидии муниципальным учреждениям  на выполнение мероприятий по организации питания </t>
  </si>
  <si>
    <t>Целевые субсидии муниципальным учреждениям  на оснащение</t>
  </si>
  <si>
    <t>Итого:</t>
  </si>
  <si>
    <t xml:space="preserve">Приложение </t>
  </si>
  <si>
    <t>Основное мероприятие "Обеспечение деятельности подведомственных учреждений"</t>
  </si>
  <si>
    <t>Управление образования АОГО</t>
  </si>
  <si>
    <t>МБДОУ "Детский сад п.Омсукчан"</t>
  </si>
  <si>
    <t>МБДОУ "Детский сад п.Дукат"</t>
  </si>
  <si>
    <t>Основное мероприятие "Осуществление государственных полномочий"</t>
  </si>
  <si>
    <t>МБОУ "СОШ п.Омсукчан"</t>
  </si>
  <si>
    <t>МБОУ "СОШ п.Дукат"</t>
  </si>
  <si>
    <t>МБОУ "ООШ п.Омсукчан"</t>
  </si>
  <si>
    <t>МБУДО "ЦДО п.Омсукчан"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</si>
  <si>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</si>
  <si>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</si>
  <si>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</si>
  <si>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 на оплату контейнера</t>
  </si>
  <si>
    <t>Основное мероприятие "Обеспечение гарантий работникам муниципальных  учреждений"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</si>
  <si>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</si>
  <si>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2.5.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</si>
  <si>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</si>
  <si>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</si>
  <si>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</si>
  <si>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Основное мероприятие "Питание детей с ограниченными возможностями здоровья"</t>
  </si>
  <si>
    <t>6.</t>
  </si>
  <si>
    <t>7.</t>
  </si>
  <si>
    <t>6.1.</t>
  </si>
  <si>
    <t>7.1.</t>
  </si>
  <si>
    <t>Основное мероприятие "Оздоровление детей и подростков"</t>
  </si>
  <si>
    <t>Управление образования АОМО</t>
  </si>
  <si>
    <t>ИТОГО по мероприятию:</t>
  </si>
  <si>
    <t>2021-2030</t>
  </si>
  <si>
    <t>Основное мероприятие "Развитие образовательных  учреждений"</t>
  </si>
  <si>
    <t>Проведение ремонта недвижимого имущества</t>
  </si>
  <si>
    <t>Материально-техническое оснащение муниципальных учреждений образования</t>
  </si>
  <si>
    <t>3.4.</t>
  </si>
  <si>
    <t>3.5.</t>
  </si>
  <si>
    <t>3.1.1.</t>
  </si>
  <si>
    <t>3.2.1.</t>
  </si>
  <si>
    <t>3.3.1.</t>
  </si>
  <si>
    <t>5.2.</t>
  </si>
  <si>
    <t>5.3.</t>
  </si>
  <si>
    <t>3.4.1.</t>
  </si>
  <si>
    <t>3.5.1.</t>
  </si>
  <si>
    <t>8.</t>
  </si>
  <si>
    <t>8.1.</t>
  </si>
  <si>
    <t>9.</t>
  </si>
  <si>
    <t>9.1.</t>
  </si>
  <si>
    <t>ВСЕГО ПО МУНИЦИПАЛЬНОЙ ПРОГРАММЕ:</t>
  </si>
  <si>
    <t>ВСЕГО:</t>
  </si>
  <si>
    <t>10.</t>
  </si>
  <si>
    <t>Организация питания в дошкольных организациях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</si>
  <si>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</si>
  <si>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Итого</t>
  </si>
  <si>
    <t>Основное мероприятие "Организация бесплатного горячего  питание обучающихся"</t>
  </si>
  <si>
    <t>Основное мероприятие "Приобретение школьного автобуса"</t>
  </si>
  <si>
    <t>Целевая субсидия на приобретение школьного автобуса</t>
  </si>
  <si>
    <t>Основное мероприятие "Создание условий  для занятий физической культурой и спортом"</t>
  </si>
  <si>
    <t>Основное мероприятие "Формирование у обучающихся современных технологических и гуманитарных навыков"</t>
  </si>
  <si>
    <t>Основное мероприятие "Внедрение целевой модели образовательной среды в обшеобразавательных организациях"</t>
  </si>
  <si>
    <t>бюджет ОГО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</si>
  <si>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</si>
  <si>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областной бюджет</t>
  </si>
  <si>
    <t xml:space="preserve"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 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</si>
  <si>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</si>
  <si>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 </t>
  </si>
  <si>
    <t xml:space="preserve">МБОУ "СОШ п.Омсукчан" </t>
  </si>
  <si>
    <t xml:space="preserve">МБОУ "СОШ п.Дукат" </t>
  </si>
  <si>
    <t xml:space="preserve">МБОУ "ООШ п.Омсукчан" </t>
  </si>
  <si>
    <t>федеральный бюджет</t>
  </si>
  <si>
    <t>2.6.</t>
  </si>
  <si>
    <t>11.</t>
  </si>
  <si>
    <t>11.1.</t>
  </si>
  <si>
    <t>Субсидии муниципальным учреждениям дошкольного образования на выполнение муниципального задания</t>
  </si>
  <si>
    <t>Субсидии муниципальным учреждениям общего образования на выполнение муниципального задания</t>
  </si>
  <si>
    <t>12.</t>
  </si>
  <si>
    <t>12.1.</t>
  </si>
  <si>
    <t>13.</t>
  </si>
  <si>
    <t>13.1.</t>
  </si>
  <si>
    <t>14.</t>
  </si>
  <si>
    <t>14.1.</t>
  </si>
  <si>
    <t>15.1.</t>
  </si>
  <si>
    <t>15.</t>
  </si>
  <si>
    <t xml:space="preserve">Перечень мероприятий муниципальной программы "Развитие образования в Омсукчанском городском округе" </t>
  </si>
  <si>
    <t>Объем финансирования муниципальной программы по годам</t>
  </si>
  <si>
    <t>2022-2023</t>
  </si>
  <si>
    <t>Поощрение лучших учеников общеобразовательных организаций</t>
  </si>
  <si>
    <t>Проведение спортивных мероприятий в общеобразовательных организациях</t>
  </si>
  <si>
    <t xml:space="preserve">Субсидии муниципальным учреждениям дополнительного образования на выполнение муниципального задания 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</si>
  <si>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</si>
  <si>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</si>
  <si>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2.7.</t>
  </si>
  <si>
    <t>Мероприятия по организации отдыха и оздоровления детей в лагерях дневного пребывания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</si>
  <si>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</si>
  <si>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</si>
  <si>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областной и федеральный бюджеты</t>
  </si>
  <si>
    <t>Организация  бесплатного горячего питания обучающихся , получающих начальное общее образование в муниципальных образовательных организациях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</si>
  <si>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</si>
  <si>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</si>
  <si>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</si>
  <si>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10.1.</t>
  </si>
  <si>
    <t>Основное мероприятие"Обеспечение персонифицированного финансирования дополнительного образования детей"</t>
  </si>
  <si>
    <t>ИТОГО по мероприятию</t>
  </si>
  <si>
    <t>"Обеспечение персонифицированного финансирования дополнительного образования детей"</t>
  </si>
  <si>
    <t>16.</t>
  </si>
  <si>
    <t>16.1.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</si>
  <si>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</si>
  <si>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</si>
  <si>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Основное мероприятие "Обустройство автогородсков в дошкольных образовательных организациях"</t>
  </si>
  <si>
    <t>17.</t>
  </si>
  <si>
    <t>17.1.</t>
  </si>
  <si>
    <t>Осуществление мероприятий по обустройству автогородков в дошкольных образовательных организациях</t>
  </si>
  <si>
    <t>18.</t>
  </si>
  <si>
    <t>18.1.</t>
  </si>
  <si>
    <t>Основное мероприятие "Реконструкция и капитальный ремонт общеобразовательных организаций"</t>
  </si>
  <si>
    <t>Осуществление мероприятий по реконструкции и капитальному ремонту общеобразовательных организаций</t>
  </si>
  <si>
    <t>19</t>
  </si>
  <si>
    <t>19.1.</t>
  </si>
  <si>
    <t xml:space="preserve">к постановлению </t>
  </si>
  <si>
    <t>администрации</t>
  </si>
  <si>
    <t xml:space="preserve">городского округа </t>
  </si>
  <si>
    <t>от 31.01.2022 № 45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</si>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</sst>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8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9" fillId="0" borderId="3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vertical="center" wrapText="1"/>
    </xf>
    <xf numFmtId="0" fontId="5" fillId="0" borderId="0" xfId="0" applyFont="1" applyFill="1"/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4" fontId="13" fillId="0" borderId="1" xfId="0" applyNumberFormat="1" applyFont="1" applyFill="1" applyBorder="1"/>
    <xf numFmtId="0" fontId="14" fillId="0" borderId="1" xfId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3"/>
  <sheetViews>
    <sheetView tabSelected="1" view="pageBreakPreview" topLeftCell="A5" zoomScale="75" zoomScaleNormal="100" zoomScaleSheetLayoutView="75" workbookViewId="0">
      <selection activeCell="A193" sqref="A193:Q193"/>
    </sheetView>
  </sheetViews>
  <sheetFormatPr defaultColWidth="9.140625" defaultRowHeight="15" x14ac:dyDescent="0.25"/>
  <cols>
    <col min="1" max="1" width="7" style="9" customWidth="1"/>
    <col min="2" max="2" width="41.7109375" style="9" customWidth="1"/>
    <col min="3" max="3" width="11.42578125" style="9" customWidth="1"/>
    <col min="4" max="4" width="12.5703125" style="9" customWidth="1"/>
    <col min="5" max="5" width="7.42578125" style="9" customWidth="1"/>
    <col min="6" max="6" width="13.5703125" style="9" customWidth="1"/>
    <col min="7" max="7" width="14.7109375" style="9" bestFit="1" customWidth="1"/>
    <col min="8" max="8" width="15.7109375" style="9" customWidth="1"/>
    <col min="9" max="9" width="12.7109375" style="9" bestFit="1" customWidth="1"/>
    <col min="10" max="10" width="13.140625" style="9" customWidth="1"/>
    <col min="11" max="11" width="12.85546875" style="9" customWidth="1"/>
    <col min="12" max="12" width="14.7109375" style="9" customWidth="1"/>
    <col min="13" max="13" width="12.85546875" style="9" customWidth="1"/>
    <col min="14" max="14" width="13.140625" style="9" customWidth="1"/>
    <col min="15" max="16" width="14.28515625" style="9" customWidth="1"/>
    <col min="17" max="17" width="13.5703125" style="9" customWidth="1"/>
    <col min="18" max="16384" width="9.140625" style="9"/>
  </cols>
  <sheetData>
    <row r="1" spans="1:17" ht="18.75" x14ac:dyDescent="0.3">
      <c r="P1" s="167" t="s">
        <v>49</v>
      </c>
      <c r="Q1" s="167"/>
    </row>
    <row r="2" spans="1:17" ht="20.25" customHeight="1" x14ac:dyDescent="0.3">
      <c r="P2" s="167" t="s">
        <v>164</v>
      </c>
      <c r="Q2" s="167"/>
    </row>
    <row r="3" spans="1:17" ht="20.25" customHeight="1" x14ac:dyDescent="0.3">
      <c r="P3" s="167" t="s">
        <v>165</v>
      </c>
      <c r="Q3" s="167"/>
    </row>
    <row r="4" spans="1:17" ht="19.7" customHeight="1" x14ac:dyDescent="0.3">
      <c r="M4" s="165"/>
      <c r="N4" s="165"/>
      <c r="O4" s="165"/>
      <c r="P4" s="168" t="s">
        <v>166</v>
      </c>
      <c r="Q4" s="168"/>
    </row>
    <row r="5" spans="1:17" ht="20.25" customHeight="1" x14ac:dyDescent="0.3">
      <c r="N5" s="10"/>
      <c r="O5" s="10"/>
      <c r="P5" s="167" t="s">
        <v>167</v>
      </c>
      <c r="Q5" s="167"/>
    </row>
    <row r="6" spans="1:17" ht="20.25" customHeight="1" x14ac:dyDescent="0.3">
      <c r="N6" s="10"/>
      <c r="O6" s="10"/>
      <c r="P6" s="166"/>
      <c r="Q6" s="166"/>
    </row>
    <row r="7" spans="1:17" ht="15.75" x14ac:dyDescent="0.25">
      <c r="N7" s="11"/>
    </row>
    <row r="8" spans="1:17" ht="20.45" customHeight="1" x14ac:dyDescent="0.25">
      <c r="A8" s="137" t="s">
        <v>129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1:17" ht="15.75" x14ac:dyDescent="0.25">
      <c r="Q9" s="10" t="s">
        <v>19</v>
      </c>
    </row>
    <row r="10" spans="1:17" ht="23.25" customHeight="1" x14ac:dyDescent="0.25">
      <c r="A10" s="106" t="s">
        <v>3</v>
      </c>
      <c r="B10" s="106" t="s">
        <v>22</v>
      </c>
      <c r="C10" s="106" t="s">
        <v>23</v>
      </c>
      <c r="D10" s="106" t="s">
        <v>41</v>
      </c>
      <c r="E10" s="106" t="s">
        <v>24</v>
      </c>
      <c r="F10" s="108" t="s">
        <v>39</v>
      </c>
      <c r="G10" s="138" t="s">
        <v>130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40"/>
    </row>
    <row r="11" spans="1:17" s="12" customFormat="1" ht="21.75" customHeight="1" x14ac:dyDescent="0.25">
      <c r="A11" s="107"/>
      <c r="B11" s="107"/>
      <c r="C11" s="107"/>
      <c r="D11" s="107"/>
      <c r="E11" s="107"/>
      <c r="F11" s="108"/>
      <c r="G11" s="64" t="s">
        <v>95</v>
      </c>
      <c r="H11" s="13">
        <v>2021</v>
      </c>
      <c r="I11" s="13">
        <v>2022</v>
      </c>
      <c r="J11" s="13">
        <v>2023</v>
      </c>
      <c r="K11" s="13">
        <v>2024</v>
      </c>
      <c r="L11" s="13">
        <v>2025</v>
      </c>
      <c r="M11" s="13">
        <v>2026</v>
      </c>
      <c r="N11" s="13">
        <v>2027</v>
      </c>
      <c r="O11" s="13">
        <v>2028</v>
      </c>
      <c r="P11" s="13">
        <v>2029</v>
      </c>
      <c r="Q11" s="13">
        <v>2030</v>
      </c>
    </row>
    <row r="12" spans="1:17" ht="35.450000000000003" customHeight="1" x14ac:dyDescent="0.25">
      <c r="A12" s="43" t="s">
        <v>4</v>
      </c>
      <c r="B12" s="100" t="s">
        <v>50</v>
      </c>
      <c r="C12" s="101"/>
      <c r="D12" s="102"/>
      <c r="E12" s="15"/>
      <c r="F12" s="13" t="s">
        <v>76</v>
      </c>
      <c r="G12" s="30">
        <f>SUM(H12:Q12)</f>
        <v>929594.35450000002</v>
      </c>
      <c r="H12" s="31">
        <f>H13+H16+H20</f>
        <v>85038.91</v>
      </c>
      <c r="I12" s="31">
        <f t="shared" ref="I12:Q12" si="0">I13+I16+I20</f>
        <v>85114.1</v>
      </c>
      <c r="J12" s="31">
        <f t="shared" si="0"/>
        <v>85885.6</v>
      </c>
      <c r="K12" s="31">
        <f t="shared" si="0"/>
        <v>85885.6</v>
      </c>
      <c r="L12" s="31">
        <f t="shared" si="0"/>
        <v>86693.2</v>
      </c>
      <c r="M12" s="31">
        <f t="shared" si="0"/>
        <v>90860.848500000007</v>
      </c>
      <c r="N12" s="31">
        <f>N13+N16+N20</f>
        <v>95289.775000000009</v>
      </c>
      <c r="O12" s="31">
        <f t="shared" si="0"/>
        <v>99949.928</v>
      </c>
      <c r="P12" s="31">
        <f t="shared" si="0"/>
        <v>104856.69349999999</v>
      </c>
      <c r="Q12" s="31">
        <f t="shared" si="0"/>
        <v>110019.6995</v>
      </c>
    </row>
    <row r="13" spans="1:17" ht="21.2" customHeight="1" x14ac:dyDescent="0.25">
      <c r="A13" s="85" t="s">
        <v>0</v>
      </c>
      <c r="B13" s="82" t="s">
        <v>119</v>
      </c>
      <c r="C13" s="92" t="s">
        <v>75</v>
      </c>
      <c r="D13" s="65"/>
      <c r="E13" s="66"/>
      <c r="F13" s="13" t="s">
        <v>48</v>
      </c>
      <c r="G13" s="30">
        <f t="shared" ref="G13:G42" si="1">SUM(H13:Q13)</f>
        <v>176295.09999999998</v>
      </c>
      <c r="H13" s="32">
        <f>SUM(H14:H15)</f>
        <v>14804.1</v>
      </c>
      <c r="I13" s="32">
        <f t="shared" ref="I13:Q13" si="2">SUM(I14:I15)</f>
        <v>16977.599999999999</v>
      </c>
      <c r="J13" s="32">
        <f t="shared" si="2"/>
        <v>16777.2</v>
      </c>
      <c r="K13" s="32">
        <f t="shared" si="2"/>
        <v>16777.2</v>
      </c>
      <c r="L13" s="32">
        <f t="shared" si="2"/>
        <v>16312</v>
      </c>
      <c r="M13" s="32">
        <f t="shared" si="2"/>
        <v>17128</v>
      </c>
      <c r="N13" s="32">
        <f t="shared" si="2"/>
        <v>17985</v>
      </c>
      <c r="O13" s="32">
        <f t="shared" si="2"/>
        <v>18884</v>
      </c>
      <c r="P13" s="32">
        <f t="shared" si="2"/>
        <v>19829</v>
      </c>
      <c r="Q13" s="32">
        <f t="shared" si="2"/>
        <v>20821</v>
      </c>
    </row>
    <row r="14" spans="1:17" ht="45" customHeight="1" x14ac:dyDescent="0.25">
      <c r="A14" s="86"/>
      <c r="B14" s="83"/>
      <c r="C14" s="98"/>
      <c r="D14" s="65" t="s">
        <v>52</v>
      </c>
      <c r="E14" s="126" t="s">
        <v>77</v>
      </c>
      <c r="F14" s="111" t="s">
        <v>106</v>
      </c>
      <c r="G14" s="30">
        <f t="shared" si="1"/>
        <v>120729.53</v>
      </c>
      <c r="H14" s="33">
        <v>10149.1</v>
      </c>
      <c r="I14" s="33">
        <v>11690.41</v>
      </c>
      <c r="J14" s="33">
        <v>11570.01</v>
      </c>
      <c r="K14" s="33">
        <v>11570.01</v>
      </c>
      <c r="L14" s="33">
        <v>11136</v>
      </c>
      <c r="M14" s="33">
        <v>11693</v>
      </c>
      <c r="N14" s="33">
        <v>12278</v>
      </c>
      <c r="O14" s="33">
        <v>12892</v>
      </c>
      <c r="P14" s="33">
        <v>13537</v>
      </c>
      <c r="Q14" s="33">
        <v>14214</v>
      </c>
    </row>
    <row r="15" spans="1:17" ht="46.5" customHeight="1" x14ac:dyDescent="0.25">
      <c r="A15" s="87"/>
      <c r="B15" s="84"/>
      <c r="C15" s="98"/>
      <c r="D15" s="65" t="s">
        <v>53</v>
      </c>
      <c r="E15" s="127"/>
      <c r="F15" s="107"/>
      <c r="G15" s="30">
        <f t="shared" si="1"/>
        <v>55565.569999999992</v>
      </c>
      <c r="H15" s="33">
        <v>4655</v>
      </c>
      <c r="I15" s="33">
        <v>5287.19</v>
      </c>
      <c r="J15" s="33">
        <v>5207.1899999999996</v>
      </c>
      <c r="K15" s="33">
        <v>5207.1899999999996</v>
      </c>
      <c r="L15" s="33">
        <v>5176</v>
      </c>
      <c r="M15" s="33">
        <v>5435</v>
      </c>
      <c r="N15" s="33">
        <v>5707</v>
      </c>
      <c r="O15" s="33">
        <v>5992</v>
      </c>
      <c r="P15" s="33">
        <v>6292</v>
      </c>
      <c r="Q15" s="33">
        <v>6607</v>
      </c>
    </row>
    <row r="16" spans="1:17" ht="18.75" customHeight="1" x14ac:dyDescent="0.25">
      <c r="A16" s="85" t="s">
        <v>1</v>
      </c>
      <c r="B16" s="82" t="s">
        <v>120</v>
      </c>
      <c r="C16" s="98"/>
      <c r="D16" s="65"/>
      <c r="E16" s="66"/>
      <c r="F16" s="13" t="s">
        <v>48</v>
      </c>
      <c r="G16" s="30">
        <f t="shared" si="1"/>
        <v>338908.01</v>
      </c>
      <c r="H16" s="32">
        <f>SUM(H17:H19)</f>
        <v>31403.809999999998</v>
      </c>
      <c r="I16" s="32">
        <f t="shared" ref="I16:Q16" si="3">SUM(I17:I19)</f>
        <v>31108.399999999998</v>
      </c>
      <c r="J16" s="32">
        <f t="shared" si="3"/>
        <v>30618.399999999998</v>
      </c>
      <c r="K16" s="32">
        <f t="shared" si="3"/>
        <v>30618.399999999998</v>
      </c>
      <c r="L16" s="32">
        <f t="shared" si="3"/>
        <v>31632</v>
      </c>
      <c r="M16" s="32">
        <f t="shared" si="3"/>
        <v>33214</v>
      </c>
      <c r="N16" s="32">
        <f t="shared" si="3"/>
        <v>34875</v>
      </c>
      <c r="O16" s="32">
        <f t="shared" si="3"/>
        <v>36618</v>
      </c>
      <c r="P16" s="32">
        <f t="shared" si="3"/>
        <v>38449</v>
      </c>
      <c r="Q16" s="32">
        <f t="shared" si="3"/>
        <v>40371</v>
      </c>
    </row>
    <row r="17" spans="1:17" ht="34.5" customHeight="1" x14ac:dyDescent="0.25">
      <c r="A17" s="86"/>
      <c r="B17" s="83"/>
      <c r="C17" s="98"/>
      <c r="D17" s="65" t="s">
        <v>55</v>
      </c>
      <c r="E17" s="94" t="s">
        <v>77</v>
      </c>
      <c r="F17" s="111" t="s">
        <v>106</v>
      </c>
      <c r="G17" s="30">
        <f t="shared" si="1"/>
        <v>119819.29000000001</v>
      </c>
      <c r="H17" s="33">
        <v>12982.99</v>
      </c>
      <c r="I17" s="33">
        <v>10919.1</v>
      </c>
      <c r="J17" s="33">
        <v>10729.1</v>
      </c>
      <c r="K17" s="33">
        <v>10729.1</v>
      </c>
      <c r="L17" s="33">
        <v>10947</v>
      </c>
      <c r="M17" s="33">
        <v>11494</v>
      </c>
      <c r="N17" s="33">
        <v>12069</v>
      </c>
      <c r="O17" s="33">
        <v>12672</v>
      </c>
      <c r="P17" s="33">
        <v>13306</v>
      </c>
      <c r="Q17" s="33">
        <v>13971</v>
      </c>
    </row>
    <row r="18" spans="1:17" ht="35.450000000000003" customHeight="1" x14ac:dyDescent="0.25">
      <c r="A18" s="86"/>
      <c r="B18" s="83"/>
      <c r="C18" s="98"/>
      <c r="D18" s="65" t="s">
        <v>56</v>
      </c>
      <c r="E18" s="119"/>
      <c r="F18" s="111"/>
      <c r="G18" s="30">
        <f t="shared" si="1"/>
        <v>149821.13</v>
      </c>
      <c r="H18" s="33">
        <v>12554.92</v>
      </c>
      <c r="I18" s="33">
        <v>13727.07</v>
      </c>
      <c r="J18" s="33">
        <v>13577.07</v>
      </c>
      <c r="K18" s="33">
        <v>13577.07</v>
      </c>
      <c r="L18" s="33">
        <v>14170</v>
      </c>
      <c r="M18" s="33">
        <v>14879</v>
      </c>
      <c r="N18" s="33">
        <v>15623</v>
      </c>
      <c r="O18" s="33">
        <v>16404</v>
      </c>
      <c r="P18" s="33">
        <v>17224</v>
      </c>
      <c r="Q18" s="33">
        <v>18085</v>
      </c>
    </row>
    <row r="19" spans="1:17" ht="29.25" customHeight="1" x14ac:dyDescent="0.25">
      <c r="A19" s="87"/>
      <c r="B19" s="84"/>
      <c r="C19" s="98"/>
      <c r="D19" s="65" t="s">
        <v>57</v>
      </c>
      <c r="E19" s="95"/>
      <c r="F19" s="107"/>
      <c r="G19" s="30">
        <f t="shared" si="1"/>
        <v>69267.59</v>
      </c>
      <c r="H19" s="33">
        <v>5865.9</v>
      </c>
      <c r="I19" s="33">
        <v>6462.23</v>
      </c>
      <c r="J19" s="33">
        <v>6312.23</v>
      </c>
      <c r="K19" s="33">
        <v>6312.23</v>
      </c>
      <c r="L19" s="33">
        <v>6515</v>
      </c>
      <c r="M19" s="33">
        <v>6841</v>
      </c>
      <c r="N19" s="33">
        <v>7183</v>
      </c>
      <c r="O19" s="33">
        <v>7542</v>
      </c>
      <c r="P19" s="33">
        <v>7919</v>
      </c>
      <c r="Q19" s="33">
        <v>8315</v>
      </c>
    </row>
    <row r="20" spans="1:17" ht="51.6" customHeight="1" x14ac:dyDescent="0.25">
      <c r="A20" s="67" t="s">
        <v>2</v>
      </c>
      <c r="B20" s="68" t="s">
        <v>134</v>
      </c>
      <c r="C20" s="93"/>
      <c r="D20" s="65" t="s">
        <v>58</v>
      </c>
      <c r="E20" s="66" t="s">
        <v>77</v>
      </c>
      <c r="F20" s="64" t="s">
        <v>106</v>
      </c>
      <c r="G20" s="30">
        <f t="shared" si="1"/>
        <v>414391.24450000003</v>
      </c>
      <c r="H20" s="32">
        <v>38831</v>
      </c>
      <c r="I20" s="32">
        <v>37028.1</v>
      </c>
      <c r="J20" s="32">
        <v>38490</v>
      </c>
      <c r="K20" s="32">
        <v>38490</v>
      </c>
      <c r="L20" s="32">
        <f>(38909.12*1.05)-2105.376</f>
        <v>38749.199999999997</v>
      </c>
      <c r="M20" s="32">
        <f>(40854.57*1.05)-2378.45</f>
        <v>40518.848500000007</v>
      </c>
      <c r="N20" s="32">
        <f>(42897.3*1.05)-2612.39</f>
        <v>42429.775000000009</v>
      </c>
      <c r="O20" s="32">
        <f>(45042.16*1.05)-2846.34</f>
        <v>44447.928</v>
      </c>
      <c r="P20" s="32">
        <f>(47294.27*1.05)-3080.29</f>
        <v>46578.693500000001</v>
      </c>
      <c r="Q20" s="32">
        <f>(49658.99*1.05)-3314.24</f>
        <v>48827.699500000002</v>
      </c>
    </row>
    <row r="21" spans="1:17" ht="33.75" customHeight="1" x14ac:dyDescent="0.25">
      <c r="A21" s="43" t="s">
        <v>26</v>
      </c>
      <c r="B21" s="112" t="s">
        <v>54</v>
      </c>
      <c r="C21" s="112"/>
      <c r="D21" s="112"/>
      <c r="E21" s="17"/>
      <c r="F21" s="13" t="s">
        <v>76</v>
      </c>
      <c r="G21" s="30">
        <f>G22+G29+G36+G43+G50+G54</f>
        <v>934885.06</v>
      </c>
      <c r="H21" s="32">
        <f>H22+H29+H36+H43+H50+H54+H39</f>
        <v>227795.61000000002</v>
      </c>
      <c r="I21" s="32">
        <f t="shared" ref="I21:Q21" si="4">I22+I29+I36+I43+I50+I54+I39</f>
        <v>220650.82</v>
      </c>
      <c r="J21" s="32">
        <f t="shared" si="4"/>
        <v>220650.91999999998</v>
      </c>
      <c r="K21" s="32">
        <f t="shared" si="4"/>
        <v>178608.91999999998</v>
      </c>
      <c r="L21" s="32">
        <f t="shared" si="4"/>
        <v>232587.40000000002</v>
      </c>
      <c r="M21" s="32">
        <f t="shared" si="4"/>
        <v>232587.40000000002</v>
      </c>
      <c r="N21" s="32">
        <f>N22+N29+N36+N43+N50+N54+N39</f>
        <v>232587.40000000002</v>
      </c>
      <c r="O21" s="32">
        <f t="shared" si="4"/>
        <v>232587.40000000002</v>
      </c>
      <c r="P21" s="32">
        <f t="shared" si="4"/>
        <v>232587.40000000002</v>
      </c>
      <c r="Q21" s="32">
        <f t="shared" si="4"/>
        <v>232587.40000000002</v>
      </c>
    </row>
    <row r="22" spans="1:17" ht="19.5" customHeight="1" x14ac:dyDescent="0.25">
      <c r="A22" s="110" t="s">
        <v>27</v>
      </c>
      <c r="B22" s="109" t="s">
        <v>107</v>
      </c>
      <c r="C22" s="92" t="s">
        <v>51</v>
      </c>
      <c r="D22" s="57"/>
      <c r="E22" s="17"/>
      <c r="F22" s="13" t="s">
        <v>48</v>
      </c>
      <c r="G22" s="30">
        <f t="shared" si="1"/>
        <v>32660.36</v>
      </c>
      <c r="H22" s="32">
        <f>SUM(H23:H28)</f>
        <v>1920.2599999999998</v>
      </c>
      <c r="I22" s="32">
        <f t="shared" ref="I22:J22" si="5">SUM(I23:I28)</f>
        <v>6088.7000000000007</v>
      </c>
      <c r="J22" s="32">
        <f t="shared" si="5"/>
        <v>6088.7000000000007</v>
      </c>
      <c r="K22" s="32">
        <f t="shared" ref="K22:Q22" si="6">SUM(K23:K28)</f>
        <v>6088.7000000000007</v>
      </c>
      <c r="L22" s="32">
        <f t="shared" si="6"/>
        <v>2079</v>
      </c>
      <c r="M22" s="32">
        <f t="shared" si="6"/>
        <v>2079</v>
      </c>
      <c r="N22" s="32">
        <f t="shared" si="6"/>
        <v>2079</v>
      </c>
      <c r="O22" s="32">
        <f t="shared" si="6"/>
        <v>2079</v>
      </c>
      <c r="P22" s="32">
        <f t="shared" si="6"/>
        <v>2079</v>
      </c>
      <c r="Q22" s="32">
        <f t="shared" si="6"/>
        <v>2079</v>
      </c>
    </row>
    <row r="23" spans="1:17" ht="45" customHeight="1" x14ac:dyDescent="0.25">
      <c r="A23" s="110"/>
      <c r="B23" s="109"/>
      <c r="C23" s="98"/>
      <c r="D23" s="57" t="s">
        <v>52</v>
      </c>
      <c r="E23" s="94" t="s">
        <v>77</v>
      </c>
      <c r="F23" s="106" t="s">
        <v>108</v>
      </c>
      <c r="G23" s="30">
        <f t="shared" si="1"/>
        <v>6847.4800000000005</v>
      </c>
      <c r="H23" s="33">
        <v>325</v>
      </c>
      <c r="I23" s="33">
        <v>1524.16</v>
      </c>
      <c r="J23" s="33">
        <v>1524.16</v>
      </c>
      <c r="K23" s="33">
        <v>1524.16</v>
      </c>
      <c r="L23" s="33">
        <v>325</v>
      </c>
      <c r="M23" s="33">
        <v>325</v>
      </c>
      <c r="N23" s="33">
        <v>325</v>
      </c>
      <c r="O23" s="33">
        <v>325</v>
      </c>
      <c r="P23" s="33">
        <v>325</v>
      </c>
      <c r="Q23" s="33">
        <v>325</v>
      </c>
    </row>
    <row r="24" spans="1:17" ht="39.200000000000003" customHeight="1" x14ac:dyDescent="0.25">
      <c r="A24" s="110"/>
      <c r="B24" s="109"/>
      <c r="C24" s="98"/>
      <c r="D24" s="57" t="s">
        <v>53</v>
      </c>
      <c r="E24" s="119"/>
      <c r="F24" s="111"/>
      <c r="G24" s="30">
        <f t="shared" si="1"/>
        <v>3397.95</v>
      </c>
      <c r="H24" s="33">
        <v>264</v>
      </c>
      <c r="I24" s="33">
        <v>516.65</v>
      </c>
      <c r="J24" s="33">
        <v>516.65</v>
      </c>
      <c r="K24" s="33">
        <v>516.65</v>
      </c>
      <c r="L24" s="33">
        <v>264</v>
      </c>
      <c r="M24" s="33">
        <v>264</v>
      </c>
      <c r="N24" s="33">
        <v>264</v>
      </c>
      <c r="O24" s="33">
        <v>264</v>
      </c>
      <c r="P24" s="33">
        <v>264</v>
      </c>
      <c r="Q24" s="33">
        <v>264</v>
      </c>
    </row>
    <row r="25" spans="1:17" ht="27" customHeight="1" x14ac:dyDescent="0.25">
      <c r="A25" s="110"/>
      <c r="B25" s="109"/>
      <c r="C25" s="98"/>
      <c r="D25" s="57" t="s">
        <v>55</v>
      </c>
      <c r="E25" s="119"/>
      <c r="F25" s="111"/>
      <c r="G25" s="30">
        <f t="shared" si="1"/>
        <v>9997.16</v>
      </c>
      <c r="H25" s="33">
        <v>690.56</v>
      </c>
      <c r="I25" s="33">
        <v>1600.2</v>
      </c>
      <c r="J25" s="33">
        <v>1600.2</v>
      </c>
      <c r="K25" s="33">
        <v>1600.2</v>
      </c>
      <c r="L25" s="33">
        <v>751</v>
      </c>
      <c r="M25" s="33">
        <v>751</v>
      </c>
      <c r="N25" s="33">
        <v>751</v>
      </c>
      <c r="O25" s="33">
        <v>751</v>
      </c>
      <c r="P25" s="33">
        <v>751</v>
      </c>
      <c r="Q25" s="33">
        <v>751</v>
      </c>
    </row>
    <row r="26" spans="1:17" ht="28.5" customHeight="1" x14ac:dyDescent="0.25">
      <c r="A26" s="110"/>
      <c r="B26" s="109"/>
      <c r="C26" s="98"/>
      <c r="D26" s="57" t="s">
        <v>56</v>
      </c>
      <c r="E26" s="119"/>
      <c r="F26" s="111"/>
      <c r="G26" s="30">
        <f t="shared" si="1"/>
        <v>4227.8700000000008</v>
      </c>
      <c r="H26" s="33">
        <v>258.60000000000002</v>
      </c>
      <c r="I26" s="33">
        <v>747.49</v>
      </c>
      <c r="J26" s="33">
        <v>747.49</v>
      </c>
      <c r="K26" s="33">
        <v>747.49</v>
      </c>
      <c r="L26" s="33">
        <v>287.8</v>
      </c>
      <c r="M26" s="33">
        <v>287.8</v>
      </c>
      <c r="N26" s="33">
        <v>287.8</v>
      </c>
      <c r="O26" s="33">
        <v>287.8</v>
      </c>
      <c r="P26" s="33">
        <v>287.8</v>
      </c>
      <c r="Q26" s="33">
        <v>287.8</v>
      </c>
    </row>
    <row r="27" spans="1:17" ht="31.7" customHeight="1" x14ac:dyDescent="0.25">
      <c r="A27" s="110"/>
      <c r="B27" s="109"/>
      <c r="C27" s="98"/>
      <c r="D27" s="57" t="s">
        <v>57</v>
      </c>
      <c r="E27" s="119"/>
      <c r="F27" s="111"/>
      <c r="G27" s="30">
        <f t="shared" si="1"/>
        <v>4658.0999999999995</v>
      </c>
      <c r="H27" s="33">
        <v>203.1</v>
      </c>
      <c r="I27" s="33">
        <v>940.6</v>
      </c>
      <c r="J27" s="33">
        <v>940.6</v>
      </c>
      <c r="K27" s="33">
        <v>940.6</v>
      </c>
      <c r="L27" s="33">
        <v>272.2</v>
      </c>
      <c r="M27" s="33">
        <v>272.2</v>
      </c>
      <c r="N27" s="33">
        <v>272.2</v>
      </c>
      <c r="O27" s="33">
        <v>272.2</v>
      </c>
      <c r="P27" s="33">
        <v>272.2</v>
      </c>
      <c r="Q27" s="33">
        <v>272.2</v>
      </c>
    </row>
    <row r="28" spans="1:17" ht="35.450000000000003" customHeight="1" x14ac:dyDescent="0.25">
      <c r="A28" s="110"/>
      <c r="B28" s="109"/>
      <c r="C28" s="98"/>
      <c r="D28" s="57" t="s">
        <v>58</v>
      </c>
      <c r="E28" s="95"/>
      <c r="F28" s="107"/>
      <c r="G28" s="30">
        <f t="shared" si="1"/>
        <v>3531.8</v>
      </c>
      <c r="H28" s="33">
        <v>179</v>
      </c>
      <c r="I28" s="33">
        <v>759.6</v>
      </c>
      <c r="J28" s="33">
        <v>759.6</v>
      </c>
      <c r="K28" s="33">
        <v>759.6</v>
      </c>
      <c r="L28" s="33">
        <v>179</v>
      </c>
      <c r="M28" s="33">
        <v>179</v>
      </c>
      <c r="N28" s="33">
        <v>179</v>
      </c>
      <c r="O28" s="33">
        <v>179</v>
      </c>
      <c r="P28" s="33">
        <v>179</v>
      </c>
      <c r="Q28" s="33">
        <v>179</v>
      </c>
    </row>
    <row r="29" spans="1:17" ht="16.5" customHeight="1" x14ac:dyDescent="0.25">
      <c r="A29" s="110" t="s">
        <v>28</v>
      </c>
      <c r="B29" s="109" t="s">
        <v>109</v>
      </c>
      <c r="C29" s="92" t="s">
        <v>51</v>
      </c>
      <c r="D29" s="57"/>
      <c r="E29" s="17"/>
      <c r="F29" s="13" t="s">
        <v>48</v>
      </c>
      <c r="G29" s="30">
        <f t="shared" si="1"/>
        <v>31221.1</v>
      </c>
      <c r="H29" s="32">
        <f>SUM(H30:H35)</f>
        <v>4548.1000000000004</v>
      </c>
      <c r="I29" s="32">
        <f t="shared" ref="I29:J29" si="7">SUM(I30:I35)</f>
        <v>0</v>
      </c>
      <c r="J29" s="32">
        <f t="shared" si="7"/>
        <v>0</v>
      </c>
      <c r="K29" s="32">
        <f t="shared" ref="K29:Q29" si="8">SUM(K30:K35)</f>
        <v>0</v>
      </c>
      <c r="L29" s="32">
        <f t="shared" si="8"/>
        <v>4445.5</v>
      </c>
      <c r="M29" s="32">
        <f t="shared" si="8"/>
        <v>4445.5</v>
      </c>
      <c r="N29" s="32">
        <f t="shared" si="8"/>
        <v>4445.5</v>
      </c>
      <c r="O29" s="32">
        <f t="shared" si="8"/>
        <v>4445.5</v>
      </c>
      <c r="P29" s="32">
        <f t="shared" si="8"/>
        <v>4445.5</v>
      </c>
      <c r="Q29" s="32">
        <f t="shared" si="8"/>
        <v>4445.5</v>
      </c>
    </row>
    <row r="30" spans="1:17" ht="41.25" customHeight="1" x14ac:dyDescent="0.25">
      <c r="A30" s="110"/>
      <c r="B30" s="109"/>
      <c r="C30" s="98"/>
      <c r="D30" s="57" t="s">
        <v>52</v>
      </c>
      <c r="E30" s="125" t="s">
        <v>77</v>
      </c>
      <c r="F30" s="106" t="s">
        <v>108</v>
      </c>
      <c r="G30" s="30">
        <f t="shared" si="1"/>
        <v>7780.7999999999993</v>
      </c>
      <c r="H30" s="33">
        <v>1041.5999999999999</v>
      </c>
      <c r="I30" s="33"/>
      <c r="J30" s="33"/>
      <c r="K30" s="33"/>
      <c r="L30" s="33">
        <v>1123.2</v>
      </c>
      <c r="M30" s="33">
        <v>1123.2</v>
      </c>
      <c r="N30" s="33">
        <v>1123.2</v>
      </c>
      <c r="O30" s="33">
        <v>1123.2</v>
      </c>
      <c r="P30" s="33">
        <v>1123.2</v>
      </c>
      <c r="Q30" s="33">
        <v>1123.2</v>
      </c>
    </row>
    <row r="31" spans="1:17" ht="37.5" customHeight="1" x14ac:dyDescent="0.25">
      <c r="A31" s="110"/>
      <c r="B31" s="109"/>
      <c r="C31" s="98"/>
      <c r="D31" s="57" t="s">
        <v>53</v>
      </c>
      <c r="E31" s="126"/>
      <c r="F31" s="111"/>
      <c r="G31" s="30">
        <f t="shared" si="1"/>
        <v>3492.4999999999995</v>
      </c>
      <c r="H31" s="33">
        <v>455.9</v>
      </c>
      <c r="I31" s="33"/>
      <c r="J31" s="33"/>
      <c r="K31" s="33"/>
      <c r="L31" s="33">
        <v>506.1</v>
      </c>
      <c r="M31" s="33">
        <v>506.1</v>
      </c>
      <c r="N31" s="33">
        <v>506.1</v>
      </c>
      <c r="O31" s="33">
        <v>506.1</v>
      </c>
      <c r="P31" s="33">
        <v>506.1</v>
      </c>
      <c r="Q31" s="33">
        <v>506.1</v>
      </c>
    </row>
    <row r="32" spans="1:17" ht="29.25" customHeight="1" x14ac:dyDescent="0.25">
      <c r="A32" s="110"/>
      <c r="B32" s="109"/>
      <c r="C32" s="98"/>
      <c r="D32" s="57" t="s">
        <v>55</v>
      </c>
      <c r="E32" s="126"/>
      <c r="F32" s="111"/>
      <c r="G32" s="30">
        <f t="shared" si="1"/>
        <v>6936.4000000000005</v>
      </c>
      <c r="H32" s="33">
        <v>1015.6</v>
      </c>
      <c r="I32" s="33"/>
      <c r="J32" s="33"/>
      <c r="K32" s="33"/>
      <c r="L32" s="33">
        <v>986.8</v>
      </c>
      <c r="M32" s="33">
        <v>986.8</v>
      </c>
      <c r="N32" s="33">
        <v>986.8</v>
      </c>
      <c r="O32" s="33">
        <v>986.8</v>
      </c>
      <c r="P32" s="33">
        <v>986.8</v>
      </c>
      <c r="Q32" s="33">
        <v>986.8</v>
      </c>
    </row>
    <row r="33" spans="1:17" ht="31.7" customHeight="1" x14ac:dyDescent="0.25">
      <c r="A33" s="110"/>
      <c r="B33" s="109"/>
      <c r="C33" s="98"/>
      <c r="D33" s="57" t="s">
        <v>56</v>
      </c>
      <c r="E33" s="126"/>
      <c r="F33" s="111"/>
      <c r="G33" s="30">
        <f t="shared" si="1"/>
        <v>4480.2</v>
      </c>
      <c r="H33" s="33">
        <v>651</v>
      </c>
      <c r="I33" s="33"/>
      <c r="J33" s="33"/>
      <c r="K33" s="33"/>
      <c r="L33" s="33">
        <v>638.20000000000005</v>
      </c>
      <c r="M33" s="33">
        <v>638.20000000000005</v>
      </c>
      <c r="N33" s="33">
        <v>638.20000000000005</v>
      </c>
      <c r="O33" s="33">
        <v>638.20000000000005</v>
      </c>
      <c r="P33" s="33">
        <v>638.20000000000005</v>
      </c>
      <c r="Q33" s="33">
        <v>638.20000000000005</v>
      </c>
    </row>
    <row r="34" spans="1:17" ht="35.450000000000003" customHeight="1" x14ac:dyDescent="0.25">
      <c r="A34" s="110"/>
      <c r="B34" s="109"/>
      <c r="C34" s="98"/>
      <c r="D34" s="57" t="s">
        <v>57</v>
      </c>
      <c r="E34" s="126"/>
      <c r="F34" s="111"/>
      <c r="G34" s="30">
        <f t="shared" si="1"/>
        <v>4570.2</v>
      </c>
      <c r="H34" s="33">
        <v>720</v>
      </c>
      <c r="I34" s="33"/>
      <c r="J34" s="33"/>
      <c r="K34" s="33"/>
      <c r="L34" s="33">
        <v>641.70000000000005</v>
      </c>
      <c r="M34" s="33">
        <v>641.70000000000005</v>
      </c>
      <c r="N34" s="33">
        <v>641.70000000000005</v>
      </c>
      <c r="O34" s="33">
        <v>641.70000000000005</v>
      </c>
      <c r="P34" s="33">
        <v>641.70000000000005</v>
      </c>
      <c r="Q34" s="33">
        <v>641.70000000000005</v>
      </c>
    </row>
    <row r="35" spans="1:17" ht="32.25" customHeight="1" x14ac:dyDescent="0.25">
      <c r="A35" s="110"/>
      <c r="B35" s="109"/>
      <c r="C35" s="98"/>
      <c r="D35" s="57" t="s">
        <v>58</v>
      </c>
      <c r="E35" s="127"/>
      <c r="F35" s="107"/>
      <c r="G35" s="30">
        <f t="shared" si="1"/>
        <v>3961</v>
      </c>
      <c r="H35" s="33">
        <v>664</v>
      </c>
      <c r="I35" s="33"/>
      <c r="J35" s="33"/>
      <c r="K35" s="33"/>
      <c r="L35" s="33">
        <v>549.5</v>
      </c>
      <c r="M35" s="33">
        <v>549.5</v>
      </c>
      <c r="N35" s="33">
        <v>549.5</v>
      </c>
      <c r="O35" s="33">
        <v>549.5</v>
      </c>
      <c r="P35" s="33">
        <v>549.5</v>
      </c>
      <c r="Q35" s="33">
        <v>549.5</v>
      </c>
    </row>
    <row r="36" spans="1:17" ht="21.75" customHeight="1" x14ac:dyDescent="0.25">
      <c r="A36" s="85" t="s">
        <v>29</v>
      </c>
      <c r="B36" s="113" t="s">
        <v>110</v>
      </c>
      <c r="C36" s="124" t="s">
        <v>51</v>
      </c>
      <c r="D36" s="57"/>
      <c r="E36" s="17"/>
      <c r="F36" s="13" t="s">
        <v>48</v>
      </c>
      <c r="G36" s="30">
        <f t="shared" si="1"/>
        <v>694768.3600000001</v>
      </c>
      <c r="H36" s="32">
        <f>SUM(H37:H38)</f>
        <v>79450.66</v>
      </c>
      <c r="I36" s="32">
        <f t="shared" ref="I36:J36" si="9">SUM(I37:I38)</f>
        <v>58137.9</v>
      </c>
      <c r="J36" s="32">
        <f t="shared" si="9"/>
        <v>58138</v>
      </c>
      <c r="K36" s="32">
        <f t="shared" ref="K36" si="10">SUM(K37:K38)</f>
        <v>52187</v>
      </c>
      <c r="L36" s="32">
        <f t="shared" ref="L36" si="11">SUM(L37:L38)</f>
        <v>74475.8</v>
      </c>
      <c r="M36" s="32">
        <f t="shared" ref="M36" si="12">SUM(M37:M38)</f>
        <v>74475.8</v>
      </c>
      <c r="N36" s="32">
        <f t="shared" ref="N36" si="13">SUM(N37:N38)</f>
        <v>74475.8</v>
      </c>
      <c r="O36" s="32">
        <f t="shared" ref="O36" si="14">SUM(O37:O38)</f>
        <v>74475.8</v>
      </c>
      <c r="P36" s="32">
        <f t="shared" ref="P36" si="15">SUM(P37:P38)</f>
        <v>74475.8</v>
      </c>
      <c r="Q36" s="32">
        <f t="shared" ref="Q36" si="16">SUM(Q37:Q38)</f>
        <v>74475.8</v>
      </c>
    </row>
    <row r="37" spans="1:17" ht="44.1" customHeight="1" x14ac:dyDescent="0.25">
      <c r="A37" s="86"/>
      <c r="B37" s="114"/>
      <c r="C37" s="124"/>
      <c r="D37" s="57" t="s">
        <v>52</v>
      </c>
      <c r="E37" s="125" t="s">
        <v>77</v>
      </c>
      <c r="F37" s="106" t="s">
        <v>108</v>
      </c>
      <c r="G37" s="30">
        <f t="shared" si="1"/>
        <v>510618.29999999993</v>
      </c>
      <c r="H37" s="33">
        <v>54887.7</v>
      </c>
      <c r="I37" s="33">
        <v>50175</v>
      </c>
      <c r="J37" s="33">
        <v>50175</v>
      </c>
      <c r="K37" s="33">
        <v>45645</v>
      </c>
      <c r="L37" s="33">
        <v>51622.6</v>
      </c>
      <c r="M37" s="33">
        <v>51622.6</v>
      </c>
      <c r="N37" s="33">
        <v>51622.6</v>
      </c>
      <c r="O37" s="33">
        <v>51622.6</v>
      </c>
      <c r="P37" s="33">
        <v>51622.6</v>
      </c>
      <c r="Q37" s="33">
        <v>51622.6</v>
      </c>
    </row>
    <row r="38" spans="1:17" ht="42.75" customHeight="1" x14ac:dyDescent="0.25">
      <c r="A38" s="86"/>
      <c r="B38" s="114"/>
      <c r="C38" s="124"/>
      <c r="D38" s="57" t="s">
        <v>53</v>
      </c>
      <c r="E38" s="126"/>
      <c r="F38" s="111"/>
      <c r="G38" s="30">
        <f t="shared" si="1"/>
        <v>184150.06000000003</v>
      </c>
      <c r="H38" s="33">
        <v>24562.959999999999</v>
      </c>
      <c r="I38" s="33">
        <v>7962.9</v>
      </c>
      <c r="J38" s="33">
        <v>7963</v>
      </c>
      <c r="K38" s="33">
        <v>6542</v>
      </c>
      <c r="L38" s="33">
        <v>22853.200000000001</v>
      </c>
      <c r="M38" s="33">
        <v>22853.200000000001</v>
      </c>
      <c r="N38" s="33">
        <v>22853.200000000001</v>
      </c>
      <c r="O38" s="33">
        <v>22853.200000000001</v>
      </c>
      <c r="P38" s="33">
        <v>22853.200000000001</v>
      </c>
      <c r="Q38" s="33">
        <v>22853.200000000001</v>
      </c>
    </row>
    <row r="39" spans="1:17" ht="19.7" customHeight="1" x14ac:dyDescent="0.25">
      <c r="A39" s="110" t="s">
        <v>30</v>
      </c>
      <c r="B39" s="113" t="s">
        <v>135</v>
      </c>
      <c r="C39" s="98" t="s">
        <v>51</v>
      </c>
      <c r="D39" s="57"/>
      <c r="E39" s="27"/>
      <c r="F39" s="13" t="s">
        <v>48</v>
      </c>
      <c r="G39" s="30">
        <f>SUM(G40:G42)</f>
        <v>1308345.6099999999</v>
      </c>
      <c r="H39" s="30">
        <f>SUM(H40:H42)</f>
        <v>124618.85</v>
      </c>
      <c r="I39" s="30">
        <f t="shared" ref="I39:J39" si="17">SUM(I40:I42)</f>
        <v>138182.51999999999</v>
      </c>
      <c r="J39" s="30">
        <f t="shared" si="17"/>
        <v>138182.51999999999</v>
      </c>
      <c r="K39" s="30">
        <f t="shared" ref="K39" si="18">SUM(K40:K42)</f>
        <v>102091.51999999999</v>
      </c>
      <c r="L39" s="30">
        <f t="shared" ref="L39" si="19">SUM(L40:L42)</f>
        <v>134211.70000000001</v>
      </c>
      <c r="M39" s="30">
        <f t="shared" ref="M39" si="20">SUM(M40:M42)</f>
        <v>134211.70000000001</v>
      </c>
      <c r="N39" s="30">
        <f t="shared" ref="N39" si="21">SUM(N40:N42)</f>
        <v>134211.70000000001</v>
      </c>
      <c r="O39" s="30">
        <f t="shared" ref="O39" si="22">SUM(O40:O42)</f>
        <v>134211.70000000001</v>
      </c>
      <c r="P39" s="30">
        <f t="shared" ref="P39" si="23">SUM(P40:P42)</f>
        <v>134211.70000000001</v>
      </c>
      <c r="Q39" s="30">
        <f t="shared" ref="Q39" si="24">SUM(Q40:Q42)</f>
        <v>134211.70000000001</v>
      </c>
    </row>
    <row r="40" spans="1:17" ht="33.950000000000003" customHeight="1" x14ac:dyDescent="0.25">
      <c r="A40" s="110"/>
      <c r="B40" s="114"/>
      <c r="C40" s="98"/>
      <c r="D40" s="57" t="s">
        <v>55</v>
      </c>
      <c r="E40" s="126" t="s">
        <v>77</v>
      </c>
      <c r="F40" s="111" t="s">
        <v>108</v>
      </c>
      <c r="G40" s="30">
        <f t="shared" si="1"/>
        <v>521145.55999999994</v>
      </c>
      <c r="H40" s="33">
        <v>55064.76</v>
      </c>
      <c r="I40" s="33">
        <v>53010</v>
      </c>
      <c r="J40" s="33">
        <v>53010</v>
      </c>
      <c r="K40" s="33">
        <v>39143</v>
      </c>
      <c r="L40" s="33">
        <v>53486.3</v>
      </c>
      <c r="M40" s="33">
        <v>53486.3</v>
      </c>
      <c r="N40" s="33">
        <v>53486.3</v>
      </c>
      <c r="O40" s="33">
        <v>53486.3</v>
      </c>
      <c r="P40" s="33">
        <v>53486.3</v>
      </c>
      <c r="Q40" s="33">
        <v>53486.3</v>
      </c>
    </row>
    <row r="41" spans="1:17" ht="32.25" customHeight="1" x14ac:dyDescent="0.25">
      <c r="A41" s="110"/>
      <c r="B41" s="114"/>
      <c r="C41" s="98"/>
      <c r="D41" s="57" t="s">
        <v>56</v>
      </c>
      <c r="E41" s="126"/>
      <c r="F41" s="111"/>
      <c r="G41" s="30">
        <f t="shared" si="1"/>
        <v>353027.80999999994</v>
      </c>
      <c r="H41" s="33">
        <v>33253.49</v>
      </c>
      <c r="I41" s="33">
        <v>37622</v>
      </c>
      <c r="J41" s="33">
        <v>37622</v>
      </c>
      <c r="K41" s="33">
        <v>27785</v>
      </c>
      <c r="L41" s="33">
        <v>36124.22</v>
      </c>
      <c r="M41" s="33">
        <v>36124.22</v>
      </c>
      <c r="N41" s="33">
        <v>36124.22</v>
      </c>
      <c r="O41" s="33">
        <v>36124.22</v>
      </c>
      <c r="P41" s="33">
        <v>36124.22</v>
      </c>
      <c r="Q41" s="33">
        <v>36124.22</v>
      </c>
    </row>
    <row r="42" spans="1:17" ht="33.950000000000003" customHeight="1" x14ac:dyDescent="0.25">
      <c r="A42" s="110"/>
      <c r="B42" s="115"/>
      <c r="C42" s="98"/>
      <c r="D42" s="57" t="s">
        <v>57</v>
      </c>
      <c r="E42" s="127"/>
      <c r="F42" s="107"/>
      <c r="G42" s="30">
        <f t="shared" si="1"/>
        <v>434172.23999999993</v>
      </c>
      <c r="H42" s="33">
        <v>36300.6</v>
      </c>
      <c r="I42" s="33">
        <v>47550.52</v>
      </c>
      <c r="J42" s="33">
        <v>47550.52</v>
      </c>
      <c r="K42" s="33">
        <v>35163.519999999997</v>
      </c>
      <c r="L42" s="33">
        <v>44601.18</v>
      </c>
      <c r="M42" s="33">
        <v>44601.18</v>
      </c>
      <c r="N42" s="33">
        <v>44601.18</v>
      </c>
      <c r="O42" s="33">
        <v>44601.18</v>
      </c>
      <c r="P42" s="33">
        <v>44601.18</v>
      </c>
      <c r="Q42" s="33">
        <v>44601.18</v>
      </c>
    </row>
    <row r="43" spans="1:17" ht="18.75" customHeight="1" x14ac:dyDescent="0.25">
      <c r="A43" s="110" t="s">
        <v>65</v>
      </c>
      <c r="B43" s="109" t="s">
        <v>111</v>
      </c>
      <c r="C43" s="124" t="s">
        <v>51</v>
      </c>
      <c r="D43" s="57"/>
      <c r="E43" s="17"/>
      <c r="F43" s="13" t="s">
        <v>48</v>
      </c>
      <c r="G43" s="30">
        <f>SUM(H43:Q43)</f>
        <v>94502.74</v>
      </c>
      <c r="H43" s="32">
        <f>SUM(H44:H49)</f>
        <v>9329.7400000000016</v>
      </c>
      <c r="I43" s="32">
        <f t="shared" ref="I43:J43" si="25">SUM(I44:I49)</f>
        <v>9911</v>
      </c>
      <c r="J43" s="32">
        <f t="shared" si="25"/>
        <v>9911</v>
      </c>
      <c r="K43" s="32">
        <f t="shared" ref="K43:Q43" si="26">SUM(K44:K49)</f>
        <v>9911</v>
      </c>
      <c r="L43" s="32">
        <f t="shared" si="26"/>
        <v>9240</v>
      </c>
      <c r="M43" s="32">
        <f t="shared" si="26"/>
        <v>9240</v>
      </c>
      <c r="N43" s="32">
        <f t="shared" si="26"/>
        <v>9240</v>
      </c>
      <c r="O43" s="32">
        <f t="shared" si="26"/>
        <v>9240</v>
      </c>
      <c r="P43" s="32">
        <f t="shared" si="26"/>
        <v>9240</v>
      </c>
      <c r="Q43" s="32">
        <f t="shared" si="26"/>
        <v>9240</v>
      </c>
    </row>
    <row r="44" spans="1:17" ht="40.700000000000003" customHeight="1" x14ac:dyDescent="0.25">
      <c r="A44" s="110"/>
      <c r="B44" s="109"/>
      <c r="C44" s="124"/>
      <c r="D44" s="57" t="s">
        <v>52</v>
      </c>
      <c r="E44" s="125" t="s">
        <v>77</v>
      </c>
      <c r="F44" s="106" t="s">
        <v>108</v>
      </c>
      <c r="G44" s="30">
        <f t="shared" ref="G44:G79" si="27">SUM(H44:Q44)</f>
        <v>25000</v>
      </c>
      <c r="H44" s="33">
        <v>2500</v>
      </c>
      <c r="I44" s="33">
        <v>2500</v>
      </c>
      <c r="J44" s="33">
        <v>2500</v>
      </c>
      <c r="K44" s="33">
        <v>2500</v>
      </c>
      <c r="L44" s="33">
        <v>2500</v>
      </c>
      <c r="M44" s="33">
        <v>2500</v>
      </c>
      <c r="N44" s="33">
        <v>2500</v>
      </c>
      <c r="O44" s="33">
        <v>2500</v>
      </c>
      <c r="P44" s="33">
        <v>2500</v>
      </c>
      <c r="Q44" s="33">
        <v>2500</v>
      </c>
    </row>
    <row r="45" spans="1:17" ht="39.75" customHeight="1" x14ac:dyDescent="0.25">
      <c r="A45" s="110"/>
      <c r="B45" s="109"/>
      <c r="C45" s="124"/>
      <c r="D45" s="57" t="s">
        <v>53</v>
      </c>
      <c r="E45" s="126"/>
      <c r="F45" s="111"/>
      <c r="G45" s="30">
        <f t="shared" si="27"/>
        <v>7900</v>
      </c>
      <c r="H45" s="33">
        <v>730</v>
      </c>
      <c r="I45" s="33">
        <v>930</v>
      </c>
      <c r="J45" s="33">
        <v>930</v>
      </c>
      <c r="K45" s="33">
        <v>930</v>
      </c>
      <c r="L45" s="33">
        <v>730</v>
      </c>
      <c r="M45" s="33">
        <v>730</v>
      </c>
      <c r="N45" s="33">
        <v>730</v>
      </c>
      <c r="O45" s="33">
        <v>730</v>
      </c>
      <c r="P45" s="33">
        <v>730</v>
      </c>
      <c r="Q45" s="33">
        <v>730</v>
      </c>
    </row>
    <row r="46" spans="1:17" ht="34.5" customHeight="1" x14ac:dyDescent="0.25">
      <c r="A46" s="110"/>
      <c r="B46" s="109"/>
      <c r="C46" s="124"/>
      <c r="D46" s="57" t="s">
        <v>55</v>
      </c>
      <c r="E46" s="126"/>
      <c r="F46" s="111"/>
      <c r="G46" s="30">
        <f t="shared" si="27"/>
        <v>20660.440000000002</v>
      </c>
      <c r="H46" s="33">
        <v>2060.44</v>
      </c>
      <c r="I46" s="33">
        <v>2200</v>
      </c>
      <c r="J46" s="33">
        <v>2200</v>
      </c>
      <c r="K46" s="33">
        <v>2200</v>
      </c>
      <c r="L46" s="33">
        <v>2000</v>
      </c>
      <c r="M46" s="33">
        <v>2000</v>
      </c>
      <c r="N46" s="33">
        <v>2000</v>
      </c>
      <c r="O46" s="33">
        <v>2000</v>
      </c>
      <c r="P46" s="33">
        <v>2000</v>
      </c>
      <c r="Q46" s="33">
        <v>2000</v>
      </c>
    </row>
    <row r="47" spans="1:17" ht="30.6" customHeight="1" x14ac:dyDescent="0.25">
      <c r="A47" s="110"/>
      <c r="B47" s="109"/>
      <c r="C47" s="124"/>
      <c r="D47" s="57" t="s">
        <v>56</v>
      </c>
      <c r="E47" s="126"/>
      <c r="F47" s="111"/>
      <c r="G47" s="30">
        <f t="shared" si="27"/>
        <v>12402.3</v>
      </c>
      <c r="H47" s="33">
        <v>1239.3</v>
      </c>
      <c r="I47" s="33">
        <v>1301</v>
      </c>
      <c r="J47" s="33">
        <v>1301</v>
      </c>
      <c r="K47" s="33">
        <v>1301</v>
      </c>
      <c r="L47" s="33">
        <v>1210</v>
      </c>
      <c r="M47" s="33">
        <v>1210</v>
      </c>
      <c r="N47" s="33">
        <v>1210</v>
      </c>
      <c r="O47" s="33">
        <v>1210</v>
      </c>
      <c r="P47" s="33">
        <v>1210</v>
      </c>
      <c r="Q47" s="33">
        <v>1210</v>
      </c>
    </row>
    <row r="48" spans="1:17" ht="32.25" customHeight="1" x14ac:dyDescent="0.25">
      <c r="A48" s="110"/>
      <c r="B48" s="109"/>
      <c r="C48" s="124"/>
      <c r="D48" s="57" t="s">
        <v>57</v>
      </c>
      <c r="E48" s="126"/>
      <c r="F48" s="111"/>
      <c r="G48" s="30">
        <f t="shared" si="27"/>
        <v>14300</v>
      </c>
      <c r="H48" s="33">
        <v>1400</v>
      </c>
      <c r="I48" s="33">
        <v>1500</v>
      </c>
      <c r="J48" s="33">
        <v>1500</v>
      </c>
      <c r="K48" s="33">
        <v>1500</v>
      </c>
      <c r="L48" s="33">
        <v>1400</v>
      </c>
      <c r="M48" s="33">
        <v>1400</v>
      </c>
      <c r="N48" s="33">
        <v>1400</v>
      </c>
      <c r="O48" s="33">
        <v>1400</v>
      </c>
      <c r="P48" s="33">
        <v>1400</v>
      </c>
      <c r="Q48" s="33">
        <v>1400</v>
      </c>
    </row>
    <row r="49" spans="1:17" ht="30.2" customHeight="1" x14ac:dyDescent="0.25">
      <c r="A49" s="110"/>
      <c r="B49" s="109"/>
      <c r="C49" s="124"/>
      <c r="D49" s="57" t="s">
        <v>58</v>
      </c>
      <c r="E49" s="127"/>
      <c r="F49" s="107"/>
      <c r="G49" s="30">
        <f t="shared" si="27"/>
        <v>14240</v>
      </c>
      <c r="H49" s="33">
        <v>1400</v>
      </c>
      <c r="I49" s="33">
        <v>1480</v>
      </c>
      <c r="J49" s="33">
        <v>1480</v>
      </c>
      <c r="K49" s="33">
        <v>1480</v>
      </c>
      <c r="L49" s="33">
        <v>1400</v>
      </c>
      <c r="M49" s="33">
        <v>1400</v>
      </c>
      <c r="N49" s="33">
        <v>1400</v>
      </c>
      <c r="O49" s="33">
        <v>1400</v>
      </c>
      <c r="P49" s="33">
        <v>1400</v>
      </c>
      <c r="Q49" s="33">
        <v>1400</v>
      </c>
    </row>
    <row r="50" spans="1:17" ht="17.100000000000001" customHeight="1" x14ac:dyDescent="0.25">
      <c r="A50" s="110" t="s">
        <v>116</v>
      </c>
      <c r="B50" s="109" t="s">
        <v>64</v>
      </c>
      <c r="C50" s="98" t="s">
        <v>51</v>
      </c>
      <c r="D50" s="57"/>
      <c r="E50" s="125" t="s">
        <v>77</v>
      </c>
      <c r="F50" s="18" t="s">
        <v>48</v>
      </c>
      <c r="G50" s="30">
        <f>SUM(H50:Q50)</f>
        <v>9083.7000000000007</v>
      </c>
      <c r="H50" s="32">
        <f>H51+H52+H53</f>
        <v>900</v>
      </c>
      <c r="I50" s="32">
        <f t="shared" ref="I50:J50" si="28">I51+I52+I53</f>
        <v>909.3</v>
      </c>
      <c r="J50" s="32">
        <f t="shared" si="28"/>
        <v>909.3</v>
      </c>
      <c r="K50" s="32">
        <f t="shared" ref="K50:Q50" si="29">K51+K52+K53</f>
        <v>909.3</v>
      </c>
      <c r="L50" s="32">
        <f t="shared" si="29"/>
        <v>909.30000000000007</v>
      </c>
      <c r="M50" s="32">
        <f t="shared" si="29"/>
        <v>909.30000000000007</v>
      </c>
      <c r="N50" s="32">
        <f t="shared" si="29"/>
        <v>909.30000000000007</v>
      </c>
      <c r="O50" s="32">
        <f t="shared" si="29"/>
        <v>909.30000000000007</v>
      </c>
      <c r="P50" s="32">
        <f t="shared" si="29"/>
        <v>909.30000000000007</v>
      </c>
      <c r="Q50" s="32">
        <f t="shared" si="29"/>
        <v>909.30000000000007</v>
      </c>
    </row>
    <row r="51" spans="1:17" ht="29.85" customHeight="1" x14ac:dyDescent="0.25">
      <c r="A51" s="110"/>
      <c r="B51" s="109"/>
      <c r="C51" s="98"/>
      <c r="D51" s="57" t="s">
        <v>112</v>
      </c>
      <c r="E51" s="126"/>
      <c r="F51" s="106" t="s">
        <v>108</v>
      </c>
      <c r="G51" s="30">
        <f t="shared" ref="G51:G54" si="30">SUM(H51:Q51)</f>
        <v>5252.4000000000005</v>
      </c>
      <c r="H51" s="33">
        <v>519.29999999999995</v>
      </c>
      <c r="I51" s="33">
        <v>528.5</v>
      </c>
      <c r="J51" s="33">
        <v>528.5</v>
      </c>
      <c r="K51" s="33">
        <v>528.5</v>
      </c>
      <c r="L51" s="33">
        <v>524.6</v>
      </c>
      <c r="M51" s="33">
        <v>524.6</v>
      </c>
      <c r="N51" s="33">
        <v>524.6</v>
      </c>
      <c r="O51" s="33">
        <v>524.6</v>
      </c>
      <c r="P51" s="33">
        <v>524.6</v>
      </c>
      <c r="Q51" s="33">
        <v>524.6</v>
      </c>
    </row>
    <row r="52" spans="1:17" ht="30.2" customHeight="1" x14ac:dyDescent="0.25">
      <c r="A52" s="110"/>
      <c r="B52" s="109"/>
      <c r="C52" s="98"/>
      <c r="D52" s="57" t="s">
        <v>113</v>
      </c>
      <c r="E52" s="126"/>
      <c r="F52" s="111"/>
      <c r="G52" s="30">
        <f t="shared" si="30"/>
        <v>1788.6999999999996</v>
      </c>
      <c r="H52" s="33">
        <v>177.7</v>
      </c>
      <c r="I52" s="33">
        <v>177.8</v>
      </c>
      <c r="J52" s="33">
        <v>177.8</v>
      </c>
      <c r="K52" s="33">
        <v>177.8</v>
      </c>
      <c r="L52" s="33">
        <v>179.6</v>
      </c>
      <c r="M52" s="33">
        <v>179.6</v>
      </c>
      <c r="N52" s="33">
        <v>179.6</v>
      </c>
      <c r="O52" s="33">
        <v>179.6</v>
      </c>
      <c r="P52" s="33">
        <v>179.6</v>
      </c>
      <c r="Q52" s="33">
        <v>179.6</v>
      </c>
    </row>
    <row r="53" spans="1:17" ht="30.2" customHeight="1" x14ac:dyDescent="0.25">
      <c r="A53" s="110"/>
      <c r="B53" s="109"/>
      <c r="C53" s="98"/>
      <c r="D53" s="57" t="s">
        <v>114</v>
      </c>
      <c r="E53" s="126"/>
      <c r="F53" s="111"/>
      <c r="G53" s="30">
        <f t="shared" si="30"/>
        <v>2042.5999999999997</v>
      </c>
      <c r="H53" s="33">
        <v>203</v>
      </c>
      <c r="I53" s="33">
        <v>203</v>
      </c>
      <c r="J53" s="33">
        <v>203</v>
      </c>
      <c r="K53" s="33">
        <v>203</v>
      </c>
      <c r="L53" s="33">
        <v>205.1</v>
      </c>
      <c r="M53" s="33">
        <v>205.1</v>
      </c>
      <c r="N53" s="33">
        <v>205.1</v>
      </c>
      <c r="O53" s="33">
        <v>205.1</v>
      </c>
      <c r="P53" s="33">
        <v>205.1</v>
      </c>
      <c r="Q53" s="33">
        <v>205.1</v>
      </c>
    </row>
    <row r="54" spans="1:17" ht="15" customHeight="1" x14ac:dyDescent="0.25">
      <c r="A54" s="86" t="s">
        <v>137</v>
      </c>
      <c r="B54" s="114" t="s">
        <v>136</v>
      </c>
      <c r="C54" s="98"/>
      <c r="D54" s="57"/>
      <c r="E54" s="126"/>
      <c r="F54" s="13" t="s">
        <v>99</v>
      </c>
      <c r="G54" s="30">
        <f t="shared" si="30"/>
        <v>72648.799999999988</v>
      </c>
      <c r="H54" s="32">
        <f>H55+H56+H57</f>
        <v>7028</v>
      </c>
      <c r="I54" s="32">
        <f t="shared" ref="I54:J54" si="31">I55+I56+I57</f>
        <v>7421.4</v>
      </c>
      <c r="J54" s="32">
        <f t="shared" si="31"/>
        <v>7421.4</v>
      </c>
      <c r="K54" s="32">
        <f t="shared" ref="K54:Q54" si="32">K55+K56+K57</f>
        <v>7421.4</v>
      </c>
      <c r="L54" s="32">
        <f t="shared" si="32"/>
        <v>7226.1</v>
      </c>
      <c r="M54" s="32">
        <f t="shared" si="32"/>
        <v>7226.1</v>
      </c>
      <c r="N54" s="32">
        <f t="shared" si="32"/>
        <v>7226.1</v>
      </c>
      <c r="O54" s="32">
        <f t="shared" si="32"/>
        <v>7226.1</v>
      </c>
      <c r="P54" s="32">
        <f t="shared" si="32"/>
        <v>7226.1</v>
      </c>
      <c r="Q54" s="32">
        <f t="shared" si="32"/>
        <v>7226.1</v>
      </c>
    </row>
    <row r="55" spans="1:17" ht="36" customHeight="1" x14ac:dyDescent="0.25">
      <c r="A55" s="86"/>
      <c r="B55" s="114"/>
      <c r="C55" s="98"/>
      <c r="D55" s="57" t="s">
        <v>112</v>
      </c>
      <c r="E55" s="126"/>
      <c r="F55" s="106" t="s">
        <v>115</v>
      </c>
      <c r="G55" s="30">
        <f t="shared" si="27"/>
        <v>31833.799999999996</v>
      </c>
      <c r="H55" s="33">
        <v>3124.7</v>
      </c>
      <c r="I55" s="33">
        <v>3320.1</v>
      </c>
      <c r="J55" s="33">
        <v>3320.1</v>
      </c>
      <c r="K55" s="33">
        <v>3320.1</v>
      </c>
      <c r="L55" s="33">
        <v>3124.8</v>
      </c>
      <c r="M55" s="33">
        <v>3124.8</v>
      </c>
      <c r="N55" s="33">
        <v>3124.8</v>
      </c>
      <c r="O55" s="33">
        <v>3124.8</v>
      </c>
      <c r="P55" s="33">
        <v>3124.8</v>
      </c>
      <c r="Q55" s="33">
        <v>3124.8</v>
      </c>
    </row>
    <row r="56" spans="1:17" ht="27.95" customHeight="1" x14ac:dyDescent="0.25">
      <c r="A56" s="86"/>
      <c r="B56" s="114"/>
      <c r="C56" s="98"/>
      <c r="D56" s="57" t="s">
        <v>56</v>
      </c>
      <c r="E56" s="126"/>
      <c r="F56" s="111"/>
      <c r="G56" s="30">
        <f t="shared" si="27"/>
        <v>21284.999999999996</v>
      </c>
      <c r="H56" s="33">
        <v>1950.3</v>
      </c>
      <c r="I56" s="33">
        <v>2148.3000000000002</v>
      </c>
      <c r="J56" s="33">
        <v>2148.3000000000002</v>
      </c>
      <c r="K56" s="33">
        <v>2148.3000000000002</v>
      </c>
      <c r="L56" s="33">
        <v>2148.3000000000002</v>
      </c>
      <c r="M56" s="33">
        <v>2148.3000000000002</v>
      </c>
      <c r="N56" s="33">
        <v>2148.3000000000002</v>
      </c>
      <c r="O56" s="33">
        <v>2148.3000000000002</v>
      </c>
      <c r="P56" s="33">
        <v>2148.3000000000002</v>
      </c>
      <c r="Q56" s="33">
        <v>2148.3000000000002</v>
      </c>
    </row>
    <row r="57" spans="1:17" ht="36.75" customHeight="1" x14ac:dyDescent="0.25">
      <c r="A57" s="87"/>
      <c r="B57" s="115"/>
      <c r="C57" s="93"/>
      <c r="D57" s="57" t="s">
        <v>114</v>
      </c>
      <c r="E57" s="126"/>
      <c r="F57" s="111"/>
      <c r="G57" s="30">
        <f t="shared" si="27"/>
        <v>19530</v>
      </c>
      <c r="H57" s="33">
        <v>1953</v>
      </c>
      <c r="I57" s="33">
        <v>1953</v>
      </c>
      <c r="J57" s="33">
        <v>1953</v>
      </c>
      <c r="K57" s="33">
        <v>1953</v>
      </c>
      <c r="L57" s="33">
        <v>1953</v>
      </c>
      <c r="M57" s="33">
        <v>1953</v>
      </c>
      <c r="N57" s="33">
        <v>1953</v>
      </c>
      <c r="O57" s="33">
        <v>1953</v>
      </c>
      <c r="P57" s="33">
        <v>1953</v>
      </c>
      <c r="Q57" s="33">
        <v>1953</v>
      </c>
    </row>
    <row r="58" spans="1:17" ht="33" customHeight="1" x14ac:dyDescent="0.25">
      <c r="A58" s="44" t="s">
        <v>31</v>
      </c>
      <c r="B58" s="120" t="s">
        <v>78</v>
      </c>
      <c r="C58" s="121"/>
      <c r="D58" s="122"/>
      <c r="E58" s="15"/>
      <c r="F58" s="15" t="s">
        <v>76</v>
      </c>
      <c r="G58" s="30">
        <f t="shared" si="27"/>
        <v>70860.400000000009</v>
      </c>
      <c r="H58" s="30">
        <f>H59+H66+H73+H76+H80</f>
        <v>5295.6</v>
      </c>
      <c r="I58" s="30">
        <f>I59+I66+I73+I76+I80</f>
        <v>5062</v>
      </c>
      <c r="J58" s="30">
        <f t="shared" ref="J58:Q58" si="33">J59+J66+J73+J76+J80</f>
        <v>4958</v>
      </c>
      <c r="K58" s="30">
        <f t="shared" si="33"/>
        <v>4958</v>
      </c>
      <c r="L58" s="30">
        <f t="shared" si="33"/>
        <v>7154.8</v>
      </c>
      <c r="M58" s="30">
        <f t="shared" si="33"/>
        <v>6920.8</v>
      </c>
      <c r="N58" s="30">
        <f t="shared" si="33"/>
        <v>8280.7999999999993</v>
      </c>
      <c r="O58" s="30">
        <f t="shared" si="33"/>
        <v>9259.7999999999993</v>
      </c>
      <c r="P58" s="30">
        <f t="shared" si="33"/>
        <v>9642.7999999999993</v>
      </c>
      <c r="Q58" s="30">
        <f t="shared" si="33"/>
        <v>9327.7999999999993</v>
      </c>
    </row>
    <row r="59" spans="1:17" ht="34.5" customHeight="1" x14ac:dyDescent="0.25">
      <c r="A59" s="60" t="s">
        <v>32</v>
      </c>
      <c r="B59" s="28" t="s">
        <v>79</v>
      </c>
      <c r="C59" s="92" t="s">
        <v>51</v>
      </c>
      <c r="D59" s="57"/>
      <c r="E59" s="53"/>
      <c r="F59" s="13" t="s">
        <v>48</v>
      </c>
      <c r="G59" s="30">
        <f t="shared" si="27"/>
        <v>5161.3999999999996</v>
      </c>
      <c r="H59" s="34">
        <f>SUM(H60:H65)</f>
        <v>361.4</v>
      </c>
      <c r="I59" s="34">
        <f t="shared" ref="I59:Q59" si="34">SUM(I60:I65)</f>
        <v>300</v>
      </c>
      <c r="J59" s="34">
        <f t="shared" si="34"/>
        <v>0</v>
      </c>
      <c r="K59" s="34">
        <f t="shared" si="34"/>
        <v>0</v>
      </c>
      <c r="L59" s="34">
        <f t="shared" si="34"/>
        <v>1000</v>
      </c>
      <c r="M59" s="34">
        <f t="shared" si="34"/>
        <v>500</v>
      </c>
      <c r="N59" s="34">
        <f t="shared" si="34"/>
        <v>500</v>
      </c>
      <c r="O59" s="34">
        <f t="shared" si="34"/>
        <v>1000</v>
      </c>
      <c r="P59" s="34">
        <f t="shared" si="34"/>
        <v>1000</v>
      </c>
      <c r="Q59" s="34">
        <f t="shared" si="34"/>
        <v>500</v>
      </c>
    </row>
    <row r="60" spans="1:17" ht="45.75" customHeight="1" x14ac:dyDescent="0.25">
      <c r="A60" s="85" t="s">
        <v>83</v>
      </c>
      <c r="B60" s="113" t="s">
        <v>43</v>
      </c>
      <c r="C60" s="98"/>
      <c r="D60" s="57" t="s">
        <v>52</v>
      </c>
      <c r="E60" s="92" t="s">
        <v>77</v>
      </c>
      <c r="F60" s="106" t="s">
        <v>106</v>
      </c>
      <c r="G60" s="30">
        <f t="shared" si="27"/>
        <v>561.4</v>
      </c>
      <c r="H60" s="33">
        <v>61.4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500</v>
      </c>
      <c r="P60" s="33">
        <v>0</v>
      </c>
      <c r="Q60" s="33">
        <v>0</v>
      </c>
    </row>
    <row r="61" spans="1:17" ht="41.25" customHeight="1" x14ac:dyDescent="0.25">
      <c r="A61" s="86"/>
      <c r="B61" s="114"/>
      <c r="C61" s="98"/>
      <c r="D61" s="57" t="s">
        <v>53</v>
      </c>
      <c r="E61" s="98"/>
      <c r="F61" s="111"/>
      <c r="G61" s="30">
        <f t="shared" si="27"/>
        <v>1000</v>
      </c>
      <c r="H61" s="33"/>
      <c r="I61" s="33">
        <v>0</v>
      </c>
      <c r="J61" s="33">
        <v>0</v>
      </c>
      <c r="K61" s="33">
        <v>0</v>
      </c>
      <c r="L61" s="33">
        <v>500</v>
      </c>
      <c r="M61" s="33">
        <v>0</v>
      </c>
      <c r="N61" s="33">
        <v>0</v>
      </c>
      <c r="O61" s="33">
        <v>0</v>
      </c>
      <c r="P61" s="33">
        <v>500</v>
      </c>
      <c r="Q61" s="33">
        <v>0</v>
      </c>
    </row>
    <row r="62" spans="1:17" ht="30.75" customHeight="1" x14ac:dyDescent="0.25">
      <c r="A62" s="86"/>
      <c r="B62" s="114"/>
      <c r="C62" s="98"/>
      <c r="D62" s="57" t="s">
        <v>55</v>
      </c>
      <c r="E62" s="98"/>
      <c r="F62" s="111"/>
      <c r="G62" s="30">
        <f t="shared" si="27"/>
        <v>1100</v>
      </c>
      <c r="H62" s="33">
        <v>100</v>
      </c>
      <c r="I62" s="33"/>
      <c r="J62" s="33">
        <v>0</v>
      </c>
      <c r="K62" s="33">
        <v>0</v>
      </c>
      <c r="L62" s="33">
        <v>0</v>
      </c>
      <c r="M62" s="33">
        <v>500</v>
      </c>
      <c r="N62" s="33">
        <v>0</v>
      </c>
      <c r="O62" s="33">
        <v>0</v>
      </c>
      <c r="P62" s="33">
        <v>0</v>
      </c>
      <c r="Q62" s="33">
        <v>500</v>
      </c>
    </row>
    <row r="63" spans="1:17" ht="33.75" customHeight="1" x14ac:dyDescent="0.25">
      <c r="A63" s="86"/>
      <c r="B63" s="114"/>
      <c r="C63" s="98"/>
      <c r="D63" s="57" t="s">
        <v>56</v>
      </c>
      <c r="E63" s="98"/>
      <c r="F63" s="111"/>
      <c r="G63" s="30">
        <f t="shared" si="27"/>
        <v>700</v>
      </c>
      <c r="H63" s="33">
        <v>100</v>
      </c>
      <c r="I63" s="33">
        <v>100</v>
      </c>
      <c r="J63" s="33"/>
      <c r="K63" s="33">
        <v>0</v>
      </c>
      <c r="L63" s="33">
        <v>0</v>
      </c>
      <c r="M63" s="33">
        <v>0</v>
      </c>
      <c r="N63" s="33">
        <v>500</v>
      </c>
      <c r="O63" s="33">
        <v>0</v>
      </c>
      <c r="P63" s="33">
        <v>0</v>
      </c>
      <c r="Q63" s="33">
        <v>0</v>
      </c>
    </row>
    <row r="64" spans="1:17" ht="35.450000000000003" customHeight="1" x14ac:dyDescent="0.25">
      <c r="A64" s="86"/>
      <c r="B64" s="114"/>
      <c r="C64" s="98"/>
      <c r="D64" s="57" t="s">
        <v>57</v>
      </c>
      <c r="E64" s="98"/>
      <c r="F64" s="111"/>
      <c r="G64" s="30">
        <f t="shared" si="27"/>
        <v>700</v>
      </c>
      <c r="H64" s="33">
        <v>100</v>
      </c>
      <c r="I64" s="33">
        <v>100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500</v>
      </c>
      <c r="P64" s="33">
        <v>0</v>
      </c>
      <c r="Q64" s="33">
        <v>0</v>
      </c>
    </row>
    <row r="65" spans="1:17" ht="28.5" customHeight="1" x14ac:dyDescent="0.25">
      <c r="A65" s="87"/>
      <c r="B65" s="115"/>
      <c r="C65" s="98"/>
      <c r="D65" s="57" t="s">
        <v>58</v>
      </c>
      <c r="E65" s="93"/>
      <c r="F65" s="107"/>
      <c r="G65" s="30">
        <f t="shared" si="27"/>
        <v>1100</v>
      </c>
      <c r="H65" s="33">
        <v>0</v>
      </c>
      <c r="I65" s="33">
        <v>100</v>
      </c>
      <c r="J65" s="33">
        <v>0</v>
      </c>
      <c r="K65" s="33">
        <v>0</v>
      </c>
      <c r="L65" s="33">
        <v>500</v>
      </c>
      <c r="M65" s="33">
        <v>0</v>
      </c>
      <c r="N65" s="33">
        <v>0</v>
      </c>
      <c r="O65" s="33">
        <v>0</v>
      </c>
      <c r="P65" s="33">
        <v>500</v>
      </c>
      <c r="Q65" s="33">
        <v>0</v>
      </c>
    </row>
    <row r="66" spans="1:17" ht="31.35" customHeight="1" x14ac:dyDescent="0.25">
      <c r="A66" s="60" t="s">
        <v>33</v>
      </c>
      <c r="B66" s="29" t="s">
        <v>80</v>
      </c>
      <c r="C66" s="92" t="s">
        <v>51</v>
      </c>
      <c r="D66" s="57"/>
      <c r="E66" s="19"/>
      <c r="F66" s="13" t="s">
        <v>48</v>
      </c>
      <c r="G66" s="30">
        <f t="shared" si="27"/>
        <v>3951.4</v>
      </c>
      <c r="H66" s="32">
        <f>SUM(H67:H72)</f>
        <v>751.4</v>
      </c>
      <c r="I66" s="32">
        <f t="shared" ref="I66:Q66" si="35">SUM(I67:I72)</f>
        <v>0</v>
      </c>
      <c r="J66" s="32">
        <f t="shared" si="35"/>
        <v>0</v>
      </c>
      <c r="K66" s="32">
        <f t="shared" si="35"/>
        <v>0</v>
      </c>
      <c r="L66" s="32">
        <f t="shared" si="35"/>
        <v>500</v>
      </c>
      <c r="M66" s="32">
        <f t="shared" si="35"/>
        <v>300</v>
      </c>
      <c r="N66" s="32">
        <f t="shared" si="35"/>
        <v>1000</v>
      </c>
      <c r="O66" s="32">
        <f t="shared" si="35"/>
        <v>900</v>
      </c>
      <c r="P66" s="32">
        <f t="shared" si="35"/>
        <v>500</v>
      </c>
      <c r="Q66" s="32">
        <f t="shared" si="35"/>
        <v>0</v>
      </c>
    </row>
    <row r="67" spans="1:17" ht="43.5" customHeight="1" x14ac:dyDescent="0.25">
      <c r="A67" s="85" t="s">
        <v>84</v>
      </c>
      <c r="B67" s="113" t="s">
        <v>47</v>
      </c>
      <c r="C67" s="98"/>
      <c r="D67" s="57" t="s">
        <v>52</v>
      </c>
      <c r="E67" s="88" t="s">
        <v>77</v>
      </c>
      <c r="F67" s="106" t="s">
        <v>106</v>
      </c>
      <c r="G67" s="30">
        <f t="shared" si="27"/>
        <v>857</v>
      </c>
      <c r="H67" s="33">
        <v>357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500</v>
      </c>
      <c r="O67" s="33">
        <v>0</v>
      </c>
      <c r="P67" s="33">
        <v>0</v>
      </c>
      <c r="Q67" s="33">
        <v>0</v>
      </c>
    </row>
    <row r="68" spans="1:17" ht="40.700000000000003" customHeight="1" x14ac:dyDescent="0.25">
      <c r="A68" s="86"/>
      <c r="B68" s="114"/>
      <c r="C68" s="98"/>
      <c r="D68" s="57" t="s">
        <v>53</v>
      </c>
      <c r="E68" s="88"/>
      <c r="F68" s="111"/>
      <c r="G68" s="30">
        <f t="shared" si="27"/>
        <v>600</v>
      </c>
      <c r="H68" s="33">
        <v>0</v>
      </c>
      <c r="I68" s="33"/>
      <c r="J68" s="33"/>
      <c r="K68" s="33"/>
      <c r="L68" s="33">
        <v>0</v>
      </c>
      <c r="M68" s="33">
        <v>0</v>
      </c>
      <c r="N68" s="33">
        <v>0</v>
      </c>
      <c r="O68" s="33">
        <v>600</v>
      </c>
      <c r="P68" s="33">
        <v>0</v>
      </c>
      <c r="Q68" s="33">
        <v>0</v>
      </c>
    </row>
    <row r="69" spans="1:17" ht="30.75" customHeight="1" x14ac:dyDescent="0.25">
      <c r="A69" s="86"/>
      <c r="B69" s="114"/>
      <c r="C69" s="98"/>
      <c r="D69" s="57" t="s">
        <v>55</v>
      </c>
      <c r="E69" s="88"/>
      <c r="F69" s="111"/>
      <c r="G69" s="30">
        <f t="shared" si="27"/>
        <v>1105</v>
      </c>
      <c r="H69" s="33">
        <v>105</v>
      </c>
      <c r="I69" s="33"/>
      <c r="J69" s="33"/>
      <c r="K69" s="33"/>
      <c r="L69" s="33">
        <v>500</v>
      </c>
      <c r="M69" s="33">
        <v>0</v>
      </c>
      <c r="N69" s="33">
        <v>0</v>
      </c>
      <c r="O69" s="33">
        <v>0</v>
      </c>
      <c r="P69" s="33">
        <v>500</v>
      </c>
      <c r="Q69" s="33">
        <v>0</v>
      </c>
    </row>
    <row r="70" spans="1:17" ht="30.2" customHeight="1" x14ac:dyDescent="0.25">
      <c r="A70" s="86"/>
      <c r="B70" s="114"/>
      <c r="C70" s="98"/>
      <c r="D70" s="57" t="s">
        <v>56</v>
      </c>
      <c r="E70" s="88"/>
      <c r="F70" s="111"/>
      <c r="G70" s="30">
        <f t="shared" si="27"/>
        <v>589.4</v>
      </c>
      <c r="H70" s="33">
        <v>289.39999999999998</v>
      </c>
      <c r="I70" s="33"/>
      <c r="J70" s="33"/>
      <c r="K70" s="33"/>
      <c r="L70" s="33">
        <v>0</v>
      </c>
      <c r="M70" s="33">
        <v>300</v>
      </c>
      <c r="N70" s="33">
        <v>0</v>
      </c>
      <c r="O70" s="33">
        <v>0</v>
      </c>
      <c r="P70" s="33">
        <v>0</v>
      </c>
      <c r="Q70" s="33">
        <v>0</v>
      </c>
    </row>
    <row r="71" spans="1:17" ht="33.75" customHeight="1" x14ac:dyDescent="0.25">
      <c r="A71" s="86"/>
      <c r="B71" s="114"/>
      <c r="C71" s="98"/>
      <c r="D71" s="57" t="s">
        <v>57</v>
      </c>
      <c r="E71" s="88"/>
      <c r="F71" s="111"/>
      <c r="G71" s="30">
        <f t="shared" si="27"/>
        <v>500</v>
      </c>
      <c r="H71" s="33">
        <v>0</v>
      </c>
      <c r="I71" s="33"/>
      <c r="J71" s="33"/>
      <c r="K71" s="33"/>
      <c r="L71" s="33">
        <v>0</v>
      </c>
      <c r="M71" s="33">
        <v>0</v>
      </c>
      <c r="N71" s="33">
        <v>500</v>
      </c>
      <c r="O71" s="33">
        <v>0</v>
      </c>
      <c r="P71" s="33">
        <v>0</v>
      </c>
      <c r="Q71" s="33">
        <v>0</v>
      </c>
    </row>
    <row r="72" spans="1:17" ht="25.5" customHeight="1" x14ac:dyDescent="0.25">
      <c r="A72" s="87"/>
      <c r="B72" s="115"/>
      <c r="C72" s="98"/>
      <c r="D72" s="52" t="s">
        <v>58</v>
      </c>
      <c r="E72" s="94"/>
      <c r="F72" s="111"/>
      <c r="G72" s="30">
        <f t="shared" si="27"/>
        <v>300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300</v>
      </c>
      <c r="P72" s="33">
        <v>0</v>
      </c>
      <c r="Q72" s="33">
        <v>0</v>
      </c>
    </row>
    <row r="73" spans="1:17" ht="33.75" customHeight="1" x14ac:dyDescent="0.25">
      <c r="A73" s="60" t="s">
        <v>34</v>
      </c>
      <c r="B73" s="29" t="s">
        <v>97</v>
      </c>
      <c r="C73" s="92" t="s">
        <v>75</v>
      </c>
      <c r="D73" s="57"/>
      <c r="E73" s="63"/>
      <c r="F73" s="13" t="s">
        <v>48</v>
      </c>
      <c r="G73" s="30">
        <f t="shared" si="27"/>
        <v>59366.2</v>
      </c>
      <c r="H73" s="32">
        <f>H74+H75</f>
        <v>3950</v>
      </c>
      <c r="I73" s="32">
        <f t="shared" ref="I73:Q73" si="36">I74+I75</f>
        <v>4553.3999999999996</v>
      </c>
      <c r="J73" s="32">
        <f t="shared" si="36"/>
        <v>4749.3999999999996</v>
      </c>
      <c r="K73" s="32">
        <f t="shared" si="36"/>
        <v>4749.3999999999996</v>
      </c>
      <c r="L73" s="32">
        <f t="shared" si="36"/>
        <v>5361</v>
      </c>
      <c r="M73" s="32">
        <f t="shared" si="36"/>
        <v>5897</v>
      </c>
      <c r="N73" s="32">
        <f t="shared" si="36"/>
        <v>6487</v>
      </c>
      <c r="O73" s="32">
        <f t="shared" si="36"/>
        <v>7136</v>
      </c>
      <c r="P73" s="32">
        <f t="shared" si="36"/>
        <v>7849</v>
      </c>
      <c r="Q73" s="32">
        <f t="shared" si="36"/>
        <v>8634</v>
      </c>
    </row>
    <row r="74" spans="1:17" ht="48.2" customHeight="1" x14ac:dyDescent="0.25">
      <c r="A74" s="85" t="s">
        <v>85</v>
      </c>
      <c r="B74" s="113" t="s">
        <v>46</v>
      </c>
      <c r="C74" s="98"/>
      <c r="D74" s="53" t="s">
        <v>52</v>
      </c>
      <c r="E74" s="98" t="s">
        <v>77</v>
      </c>
      <c r="F74" s="111" t="s">
        <v>106</v>
      </c>
      <c r="G74" s="30">
        <f t="shared" si="27"/>
        <v>46855.3</v>
      </c>
      <c r="H74" s="33">
        <v>3093</v>
      </c>
      <c r="I74" s="33">
        <v>3560.1</v>
      </c>
      <c r="J74" s="33">
        <v>3656.1</v>
      </c>
      <c r="K74" s="33">
        <v>3656.1</v>
      </c>
      <c r="L74" s="33">
        <v>4263</v>
      </c>
      <c r="M74" s="33">
        <v>4689</v>
      </c>
      <c r="N74" s="33">
        <v>5158</v>
      </c>
      <c r="O74" s="33">
        <v>5674</v>
      </c>
      <c r="P74" s="33">
        <v>6241</v>
      </c>
      <c r="Q74" s="33">
        <v>6865</v>
      </c>
    </row>
    <row r="75" spans="1:17" ht="38.25" x14ac:dyDescent="0.25">
      <c r="A75" s="87"/>
      <c r="B75" s="115"/>
      <c r="C75" s="93"/>
      <c r="D75" s="57" t="s">
        <v>53</v>
      </c>
      <c r="E75" s="98"/>
      <c r="F75" s="111"/>
      <c r="G75" s="30">
        <f t="shared" si="27"/>
        <v>12510.9</v>
      </c>
      <c r="H75" s="35">
        <v>857</v>
      </c>
      <c r="I75" s="35">
        <v>993.3</v>
      </c>
      <c r="J75" s="35">
        <v>1093.3</v>
      </c>
      <c r="K75" s="35">
        <v>1093.3</v>
      </c>
      <c r="L75" s="35">
        <v>1098</v>
      </c>
      <c r="M75" s="35">
        <v>1208</v>
      </c>
      <c r="N75" s="35">
        <v>1329</v>
      </c>
      <c r="O75" s="35">
        <v>1462</v>
      </c>
      <c r="P75" s="35">
        <v>1608</v>
      </c>
      <c r="Q75" s="35">
        <v>1769</v>
      </c>
    </row>
    <row r="76" spans="1:17" ht="31.7" customHeight="1" x14ac:dyDescent="0.25">
      <c r="A76" s="60" t="s">
        <v>81</v>
      </c>
      <c r="B76" s="45" t="s">
        <v>133</v>
      </c>
      <c r="C76" s="92" t="s">
        <v>75</v>
      </c>
      <c r="D76" s="57"/>
      <c r="E76" s="63"/>
      <c r="F76" s="13" t="s">
        <v>48</v>
      </c>
      <c r="G76" s="30">
        <f t="shared" si="27"/>
        <v>360</v>
      </c>
      <c r="H76" s="32">
        <f t="shared" ref="H76:Q76" si="37">SUM(H77:H79)</f>
        <v>0</v>
      </c>
      <c r="I76" s="32">
        <f t="shared" si="37"/>
        <v>0</v>
      </c>
      <c r="J76" s="32">
        <f t="shared" si="37"/>
        <v>0</v>
      </c>
      <c r="K76" s="32">
        <f t="shared" si="37"/>
        <v>0</v>
      </c>
      <c r="L76" s="32">
        <f t="shared" si="37"/>
        <v>100</v>
      </c>
      <c r="M76" s="32">
        <f t="shared" si="37"/>
        <v>30</v>
      </c>
      <c r="N76" s="32">
        <f t="shared" si="37"/>
        <v>100</v>
      </c>
      <c r="O76" s="32">
        <f t="shared" si="37"/>
        <v>30</v>
      </c>
      <c r="P76" s="32">
        <f t="shared" si="37"/>
        <v>100</v>
      </c>
      <c r="Q76" s="32">
        <f t="shared" si="37"/>
        <v>0</v>
      </c>
    </row>
    <row r="77" spans="1:17" ht="33" customHeight="1" x14ac:dyDescent="0.25">
      <c r="A77" s="86" t="s">
        <v>88</v>
      </c>
      <c r="B77" s="151" t="s">
        <v>45</v>
      </c>
      <c r="C77" s="98"/>
      <c r="D77" s="57" t="s">
        <v>55</v>
      </c>
      <c r="E77" s="88" t="s">
        <v>77</v>
      </c>
      <c r="F77" s="108" t="s">
        <v>106</v>
      </c>
      <c r="G77" s="30">
        <f t="shared" si="27"/>
        <v>150</v>
      </c>
      <c r="H77" s="33">
        <v>0</v>
      </c>
      <c r="I77" s="33">
        <v>0</v>
      </c>
      <c r="J77" s="33">
        <v>0</v>
      </c>
      <c r="K77" s="33">
        <v>0</v>
      </c>
      <c r="L77" s="33">
        <v>50</v>
      </c>
      <c r="M77" s="33">
        <v>0</v>
      </c>
      <c r="N77" s="33">
        <v>50</v>
      </c>
      <c r="O77" s="33">
        <v>0</v>
      </c>
      <c r="P77" s="33">
        <v>50</v>
      </c>
      <c r="Q77" s="33">
        <v>0</v>
      </c>
    </row>
    <row r="78" spans="1:17" ht="25.5" x14ac:dyDescent="0.25">
      <c r="A78" s="86"/>
      <c r="B78" s="152"/>
      <c r="C78" s="98"/>
      <c r="D78" s="57" t="s">
        <v>56</v>
      </c>
      <c r="E78" s="88"/>
      <c r="F78" s="108"/>
      <c r="G78" s="30">
        <f t="shared" si="27"/>
        <v>60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30</v>
      </c>
      <c r="N78" s="33">
        <v>0</v>
      </c>
      <c r="O78" s="33">
        <v>30</v>
      </c>
      <c r="P78" s="33">
        <v>0</v>
      </c>
      <c r="Q78" s="33">
        <v>0</v>
      </c>
    </row>
    <row r="79" spans="1:17" ht="25.5" x14ac:dyDescent="0.25">
      <c r="A79" s="87"/>
      <c r="B79" s="153"/>
      <c r="C79" s="93"/>
      <c r="D79" s="57" t="s">
        <v>57</v>
      </c>
      <c r="E79" s="88"/>
      <c r="F79" s="108"/>
      <c r="G79" s="30">
        <f t="shared" si="27"/>
        <v>150</v>
      </c>
      <c r="H79" s="33">
        <v>0</v>
      </c>
      <c r="I79" s="33">
        <v>0</v>
      </c>
      <c r="J79" s="33">
        <v>0</v>
      </c>
      <c r="K79" s="33">
        <v>0</v>
      </c>
      <c r="L79" s="33">
        <v>50</v>
      </c>
      <c r="M79" s="33">
        <v>0</v>
      </c>
      <c r="N79" s="33">
        <v>50</v>
      </c>
      <c r="O79" s="33">
        <v>0</v>
      </c>
      <c r="P79" s="33">
        <v>50</v>
      </c>
      <c r="Q79" s="33">
        <v>0</v>
      </c>
    </row>
    <row r="80" spans="1:17" ht="37.35" customHeight="1" x14ac:dyDescent="0.25">
      <c r="A80" s="60" t="s">
        <v>82</v>
      </c>
      <c r="B80" s="29" t="s">
        <v>132</v>
      </c>
      <c r="C80" s="124" t="s">
        <v>51</v>
      </c>
      <c r="D80" s="57"/>
      <c r="E80" s="57"/>
      <c r="F80" s="13" t="s">
        <v>48</v>
      </c>
      <c r="G80" s="30">
        <f t="shared" ref="G80:G111" si="38">SUM(H80:Q80)</f>
        <v>2021.3999999999999</v>
      </c>
      <c r="H80" s="32">
        <f>SUM(H81:H83)</f>
        <v>232.8</v>
      </c>
      <c r="I80" s="32">
        <f t="shared" ref="I80:Q80" si="39">SUM(I81:I83)</f>
        <v>208.60000000000002</v>
      </c>
      <c r="J80" s="32">
        <f t="shared" si="39"/>
        <v>208.60000000000002</v>
      </c>
      <c r="K80" s="32">
        <f t="shared" si="39"/>
        <v>208.60000000000002</v>
      </c>
      <c r="L80" s="32">
        <f t="shared" si="39"/>
        <v>193.8</v>
      </c>
      <c r="M80" s="32">
        <f t="shared" si="39"/>
        <v>193.8</v>
      </c>
      <c r="N80" s="32">
        <f t="shared" si="39"/>
        <v>193.8</v>
      </c>
      <c r="O80" s="32">
        <f t="shared" si="39"/>
        <v>193.8</v>
      </c>
      <c r="P80" s="32">
        <f t="shared" si="39"/>
        <v>193.8</v>
      </c>
      <c r="Q80" s="32">
        <f t="shared" si="39"/>
        <v>193.8</v>
      </c>
    </row>
    <row r="81" spans="1:17" ht="29.25" customHeight="1" x14ac:dyDescent="0.25">
      <c r="A81" s="110" t="s">
        <v>89</v>
      </c>
      <c r="B81" s="113" t="s">
        <v>44</v>
      </c>
      <c r="C81" s="124"/>
      <c r="D81" s="57" t="s">
        <v>55</v>
      </c>
      <c r="E81" s="124" t="s">
        <v>77</v>
      </c>
      <c r="F81" s="108" t="s">
        <v>106</v>
      </c>
      <c r="G81" s="30">
        <f t="shared" si="38"/>
        <v>1588.1999999999998</v>
      </c>
      <c r="H81" s="33">
        <v>180</v>
      </c>
      <c r="I81" s="33">
        <v>165.8</v>
      </c>
      <c r="J81" s="33">
        <v>165.8</v>
      </c>
      <c r="K81" s="33">
        <v>165.8</v>
      </c>
      <c r="L81" s="33">
        <v>151.80000000000001</v>
      </c>
      <c r="M81" s="33">
        <v>151.80000000000001</v>
      </c>
      <c r="N81" s="33">
        <v>151.80000000000001</v>
      </c>
      <c r="O81" s="33">
        <v>151.80000000000001</v>
      </c>
      <c r="P81" s="33">
        <v>151.80000000000001</v>
      </c>
      <c r="Q81" s="33">
        <v>151.80000000000001</v>
      </c>
    </row>
    <row r="82" spans="1:17" ht="25.5" x14ac:dyDescent="0.25">
      <c r="A82" s="110"/>
      <c r="B82" s="114"/>
      <c r="C82" s="124"/>
      <c r="D82" s="57" t="s">
        <v>56</v>
      </c>
      <c r="E82" s="124"/>
      <c r="F82" s="108"/>
      <c r="G82" s="30">
        <f t="shared" si="38"/>
        <v>271.2</v>
      </c>
      <c r="H82" s="33">
        <v>34.799999999999997</v>
      </c>
      <c r="I82" s="33">
        <v>26.8</v>
      </c>
      <c r="J82" s="33">
        <v>26.8</v>
      </c>
      <c r="K82" s="33">
        <v>26.8</v>
      </c>
      <c r="L82" s="33">
        <v>26</v>
      </c>
      <c r="M82" s="33">
        <v>26</v>
      </c>
      <c r="N82" s="33">
        <v>26</v>
      </c>
      <c r="O82" s="33">
        <v>26</v>
      </c>
      <c r="P82" s="33">
        <v>26</v>
      </c>
      <c r="Q82" s="33">
        <v>26</v>
      </c>
    </row>
    <row r="83" spans="1:17" ht="25.5" x14ac:dyDescent="0.25">
      <c r="A83" s="110"/>
      <c r="B83" s="115"/>
      <c r="C83" s="124"/>
      <c r="D83" s="57" t="s">
        <v>57</v>
      </c>
      <c r="E83" s="124"/>
      <c r="F83" s="108"/>
      <c r="G83" s="30">
        <f t="shared" si="38"/>
        <v>162</v>
      </c>
      <c r="H83" s="33">
        <v>18</v>
      </c>
      <c r="I83" s="33">
        <v>16</v>
      </c>
      <c r="J83" s="33">
        <v>16</v>
      </c>
      <c r="K83" s="33">
        <v>16</v>
      </c>
      <c r="L83" s="33">
        <v>16</v>
      </c>
      <c r="M83" s="33">
        <v>16</v>
      </c>
      <c r="N83" s="33">
        <v>16</v>
      </c>
      <c r="O83" s="33">
        <v>16</v>
      </c>
      <c r="P83" s="33">
        <v>16</v>
      </c>
      <c r="Q83" s="33">
        <v>16</v>
      </c>
    </row>
    <row r="84" spans="1:17" ht="29.85" customHeight="1" x14ac:dyDescent="0.25">
      <c r="A84" s="44" t="s">
        <v>35</v>
      </c>
      <c r="B84" s="120" t="s">
        <v>74</v>
      </c>
      <c r="C84" s="121"/>
      <c r="D84" s="122"/>
      <c r="E84" s="15"/>
      <c r="F84" s="13" t="s">
        <v>76</v>
      </c>
      <c r="G84" s="30">
        <f t="shared" si="38"/>
        <v>65259.30000000001</v>
      </c>
      <c r="H84" s="30">
        <f>H85+H89</f>
        <v>6043.9</v>
      </c>
      <c r="I84" s="30">
        <f t="shared" ref="I84:Q84" si="40">I85+I89</f>
        <v>7513.9</v>
      </c>
      <c r="J84" s="30">
        <f t="shared" si="40"/>
        <v>7678.5</v>
      </c>
      <c r="K84" s="30">
        <f t="shared" si="40"/>
        <v>7849.6</v>
      </c>
      <c r="L84" s="30">
        <f t="shared" si="40"/>
        <v>6028.9</v>
      </c>
      <c r="M84" s="30">
        <f t="shared" si="40"/>
        <v>6028.9</v>
      </c>
      <c r="N84" s="30">
        <f t="shared" si="40"/>
        <v>6028.9</v>
      </c>
      <c r="O84" s="30">
        <f t="shared" si="40"/>
        <v>6028.9</v>
      </c>
      <c r="P84" s="30">
        <f t="shared" si="40"/>
        <v>6028.9</v>
      </c>
      <c r="Q84" s="30">
        <f t="shared" si="40"/>
        <v>6028.9</v>
      </c>
    </row>
    <row r="85" spans="1:17" ht="14.25" customHeight="1" x14ac:dyDescent="0.25">
      <c r="A85" s="85" t="s">
        <v>36</v>
      </c>
      <c r="B85" s="113" t="s">
        <v>138</v>
      </c>
      <c r="C85" s="57"/>
      <c r="D85" s="57"/>
      <c r="E85" s="57"/>
      <c r="F85" s="13" t="s">
        <v>48</v>
      </c>
      <c r="G85" s="30">
        <f t="shared" si="38"/>
        <v>36790.700000000004</v>
      </c>
      <c r="H85" s="32">
        <f>SUM(H86:H88)</f>
        <v>3383.9</v>
      </c>
      <c r="I85" s="32">
        <f t="shared" ref="I85:Q85" si="41">SUM(I86:I88)</f>
        <v>3400</v>
      </c>
      <c r="J85" s="32">
        <f t="shared" si="41"/>
        <v>3400</v>
      </c>
      <c r="K85" s="32">
        <f t="shared" si="41"/>
        <v>3400</v>
      </c>
      <c r="L85" s="32">
        <f t="shared" si="41"/>
        <v>3867.8</v>
      </c>
      <c r="M85" s="32">
        <f t="shared" si="41"/>
        <v>3867.8</v>
      </c>
      <c r="N85" s="32">
        <f t="shared" si="41"/>
        <v>3867.8</v>
      </c>
      <c r="O85" s="32">
        <f t="shared" si="41"/>
        <v>3867.8</v>
      </c>
      <c r="P85" s="32">
        <f t="shared" si="41"/>
        <v>3867.8</v>
      </c>
      <c r="Q85" s="32">
        <f t="shared" si="41"/>
        <v>3867.8</v>
      </c>
    </row>
    <row r="86" spans="1:17" ht="25.5" x14ac:dyDescent="0.25">
      <c r="A86" s="86"/>
      <c r="B86" s="114"/>
      <c r="C86" s="124" t="s">
        <v>51</v>
      </c>
      <c r="D86" s="57" t="s">
        <v>55</v>
      </c>
      <c r="E86" s="92" t="s">
        <v>77</v>
      </c>
      <c r="F86" s="106" t="s">
        <v>106</v>
      </c>
      <c r="G86" s="30">
        <f t="shared" si="38"/>
        <v>9788.7000000000007</v>
      </c>
      <c r="H86" s="33">
        <v>2298.9</v>
      </c>
      <c r="I86" s="33">
        <v>0</v>
      </c>
      <c r="J86" s="33"/>
      <c r="K86" s="33">
        <v>0</v>
      </c>
      <c r="L86" s="33">
        <f>2896.6-400</f>
        <v>2496.6</v>
      </c>
      <c r="M86" s="33">
        <v>0</v>
      </c>
      <c r="N86" s="33">
        <f>2896.6-400</f>
        <v>2496.6</v>
      </c>
      <c r="O86" s="33">
        <v>0</v>
      </c>
      <c r="P86" s="33">
        <f>2896.6-400</f>
        <v>2496.6</v>
      </c>
      <c r="Q86" s="33">
        <v>0</v>
      </c>
    </row>
    <row r="87" spans="1:17" ht="25.5" x14ac:dyDescent="0.25">
      <c r="A87" s="86"/>
      <c r="B87" s="114"/>
      <c r="C87" s="124"/>
      <c r="D87" s="57" t="s">
        <v>56</v>
      </c>
      <c r="E87" s="98"/>
      <c r="F87" s="111"/>
      <c r="G87" s="30">
        <f t="shared" si="38"/>
        <v>12567.200000000003</v>
      </c>
      <c r="H87" s="33">
        <v>1085</v>
      </c>
      <c r="I87" s="33">
        <v>1085</v>
      </c>
      <c r="J87" s="33">
        <v>1085</v>
      </c>
      <c r="K87" s="33">
        <v>1085</v>
      </c>
      <c r="L87" s="33">
        <f t="shared" ref="L87:Q87" si="42">1771.2-400</f>
        <v>1371.2</v>
      </c>
      <c r="M87" s="33">
        <f t="shared" si="42"/>
        <v>1371.2</v>
      </c>
      <c r="N87" s="33">
        <f t="shared" si="42"/>
        <v>1371.2</v>
      </c>
      <c r="O87" s="33">
        <f t="shared" si="42"/>
        <v>1371.2</v>
      </c>
      <c r="P87" s="33">
        <f t="shared" si="42"/>
        <v>1371.2</v>
      </c>
      <c r="Q87" s="33">
        <f t="shared" si="42"/>
        <v>1371.2</v>
      </c>
    </row>
    <row r="88" spans="1:17" ht="25.5" x14ac:dyDescent="0.25">
      <c r="A88" s="86"/>
      <c r="B88" s="114"/>
      <c r="C88" s="124"/>
      <c r="D88" s="57" t="s">
        <v>57</v>
      </c>
      <c r="E88" s="93"/>
      <c r="F88" s="107"/>
      <c r="G88" s="30">
        <f t="shared" si="38"/>
        <v>14434.800000000001</v>
      </c>
      <c r="H88" s="33">
        <v>0</v>
      </c>
      <c r="I88" s="33">
        <v>2315</v>
      </c>
      <c r="J88" s="33">
        <v>2315</v>
      </c>
      <c r="K88" s="33">
        <v>2315</v>
      </c>
      <c r="L88" s="33">
        <v>0</v>
      </c>
      <c r="M88" s="33">
        <v>2496.6</v>
      </c>
      <c r="N88" s="33">
        <v>0</v>
      </c>
      <c r="O88" s="33">
        <v>2496.6</v>
      </c>
      <c r="P88" s="33">
        <v>0</v>
      </c>
      <c r="Q88" s="33">
        <v>2496.6</v>
      </c>
    </row>
    <row r="89" spans="1:17" ht="14.25" customHeight="1" x14ac:dyDescent="0.25">
      <c r="A89" s="86"/>
      <c r="B89" s="114"/>
      <c r="C89" s="57"/>
      <c r="D89" s="57"/>
      <c r="E89" s="57"/>
      <c r="F89" s="13" t="s">
        <v>48</v>
      </c>
      <c r="G89" s="30">
        <f t="shared" si="38"/>
        <v>28468.599999999991</v>
      </c>
      <c r="H89" s="32">
        <f>SUM(H90:H92)</f>
        <v>2660</v>
      </c>
      <c r="I89" s="32">
        <f>SUM(I90:I92)</f>
        <v>4113.8999999999996</v>
      </c>
      <c r="J89" s="32">
        <f t="shared" ref="J89:P89" si="43">SUM(J90:J92)</f>
        <v>4278.5</v>
      </c>
      <c r="K89" s="32">
        <f t="shared" si="43"/>
        <v>4449.6000000000004</v>
      </c>
      <c r="L89" s="32">
        <f t="shared" si="43"/>
        <v>2161.1</v>
      </c>
      <c r="M89" s="32">
        <f t="shared" si="43"/>
        <v>2161.1</v>
      </c>
      <c r="N89" s="32">
        <f t="shared" si="43"/>
        <v>2161.1</v>
      </c>
      <c r="O89" s="32">
        <f t="shared" si="43"/>
        <v>2161.1</v>
      </c>
      <c r="P89" s="32">
        <f t="shared" si="43"/>
        <v>2161.1</v>
      </c>
      <c r="Q89" s="32">
        <f t="shared" ref="Q89" si="44">SUM(Q90:Q92)</f>
        <v>2161.1</v>
      </c>
    </row>
    <row r="90" spans="1:17" ht="25.5" x14ac:dyDescent="0.25">
      <c r="A90" s="86"/>
      <c r="B90" s="114"/>
      <c r="C90" s="124" t="s">
        <v>51</v>
      </c>
      <c r="D90" s="57" t="s">
        <v>55</v>
      </c>
      <c r="E90" s="94" t="s">
        <v>77</v>
      </c>
      <c r="F90" s="106" t="s">
        <v>108</v>
      </c>
      <c r="G90" s="30">
        <f t="shared" si="38"/>
        <v>10363.9</v>
      </c>
      <c r="H90" s="33">
        <v>1893.4</v>
      </c>
      <c r="I90" s="33">
        <v>0</v>
      </c>
      <c r="J90" s="33">
        <v>2892.5</v>
      </c>
      <c r="K90" s="33"/>
      <c r="L90" s="33">
        <v>0</v>
      </c>
      <c r="M90" s="33">
        <v>1394.5</v>
      </c>
      <c r="N90" s="33">
        <v>1394.5</v>
      </c>
      <c r="O90" s="33">
        <v>0</v>
      </c>
      <c r="P90" s="33">
        <v>1394.5</v>
      </c>
      <c r="Q90" s="33">
        <v>1394.5</v>
      </c>
    </row>
    <row r="91" spans="1:17" ht="25.5" x14ac:dyDescent="0.25">
      <c r="A91" s="86"/>
      <c r="B91" s="114"/>
      <c r="C91" s="124"/>
      <c r="D91" s="57" t="s">
        <v>56</v>
      </c>
      <c r="E91" s="119"/>
      <c r="F91" s="111"/>
      <c r="G91" s="30">
        <f t="shared" si="38"/>
        <v>9526.5000000000018</v>
      </c>
      <c r="H91" s="33">
        <v>766.6</v>
      </c>
      <c r="I91" s="33">
        <v>1332.7</v>
      </c>
      <c r="J91" s="33">
        <v>1386</v>
      </c>
      <c r="K91" s="33">
        <v>1441.6</v>
      </c>
      <c r="L91" s="33">
        <v>766.6</v>
      </c>
      <c r="M91" s="33">
        <v>766.6</v>
      </c>
      <c r="N91" s="33">
        <v>766.6</v>
      </c>
      <c r="O91" s="33">
        <v>766.6</v>
      </c>
      <c r="P91" s="33">
        <v>766.6</v>
      </c>
      <c r="Q91" s="33">
        <v>766.6</v>
      </c>
    </row>
    <row r="92" spans="1:17" ht="25.5" x14ac:dyDescent="0.25">
      <c r="A92" s="87"/>
      <c r="B92" s="115"/>
      <c r="C92" s="124"/>
      <c r="D92" s="57" t="s">
        <v>57</v>
      </c>
      <c r="E92" s="95"/>
      <c r="F92" s="107"/>
      <c r="G92" s="30">
        <f t="shared" si="38"/>
        <v>8578.2000000000007</v>
      </c>
      <c r="H92" s="33">
        <v>0</v>
      </c>
      <c r="I92" s="33">
        <v>2781.2</v>
      </c>
      <c r="J92" s="33">
        <v>0</v>
      </c>
      <c r="K92" s="33">
        <v>3008</v>
      </c>
      <c r="L92" s="33">
        <v>1394.5</v>
      </c>
      <c r="M92" s="33">
        <v>0</v>
      </c>
      <c r="N92" s="33">
        <v>0</v>
      </c>
      <c r="O92" s="33">
        <v>1394.5</v>
      </c>
      <c r="P92" s="33">
        <v>0</v>
      </c>
      <c r="Q92" s="33">
        <v>0</v>
      </c>
    </row>
    <row r="93" spans="1:17" ht="30.2" customHeight="1" x14ac:dyDescent="0.25">
      <c r="A93" s="46" t="s">
        <v>37</v>
      </c>
      <c r="B93" s="81" t="s">
        <v>63</v>
      </c>
      <c r="C93" s="81"/>
      <c r="D93" s="81"/>
      <c r="E93" s="20"/>
      <c r="F93" s="16" t="s">
        <v>76</v>
      </c>
      <c r="G93" s="30">
        <f t="shared" si="38"/>
        <v>112343.58</v>
      </c>
      <c r="H93" s="36">
        <f>H94+H97+H104</f>
        <v>7363.58</v>
      </c>
      <c r="I93" s="36">
        <f t="shared" ref="I93:Q93" si="45">I94+I97+I104</f>
        <v>8313</v>
      </c>
      <c r="J93" s="36">
        <f t="shared" si="45"/>
        <v>8313</v>
      </c>
      <c r="K93" s="36">
        <f t="shared" si="45"/>
        <v>8313</v>
      </c>
      <c r="L93" s="36">
        <f t="shared" si="45"/>
        <v>10732</v>
      </c>
      <c r="M93" s="36">
        <f t="shared" si="45"/>
        <v>11644</v>
      </c>
      <c r="N93" s="36">
        <f t="shared" si="45"/>
        <v>12648</v>
      </c>
      <c r="O93" s="36">
        <f t="shared" si="45"/>
        <v>13751</v>
      </c>
      <c r="P93" s="36">
        <f t="shared" si="45"/>
        <v>14965</v>
      </c>
      <c r="Q93" s="36">
        <f t="shared" si="45"/>
        <v>16301</v>
      </c>
    </row>
    <row r="94" spans="1:17" ht="16.5" x14ac:dyDescent="0.25">
      <c r="A94" s="128" t="s">
        <v>38</v>
      </c>
      <c r="B94" s="116" t="s">
        <v>61</v>
      </c>
      <c r="C94" s="92" t="s">
        <v>51</v>
      </c>
      <c r="D94" s="57"/>
      <c r="E94" s="61"/>
      <c r="F94" s="21" t="s">
        <v>48</v>
      </c>
      <c r="G94" s="30">
        <f t="shared" si="38"/>
        <v>12564</v>
      </c>
      <c r="H94" s="32">
        <f t="shared" ref="H94:Q94" si="46">SUM(H95:H96)</f>
        <v>936</v>
      </c>
      <c r="I94" s="32">
        <f t="shared" si="46"/>
        <v>1260</v>
      </c>
      <c r="J94" s="32">
        <f t="shared" si="46"/>
        <v>1260</v>
      </c>
      <c r="K94" s="32">
        <f t="shared" si="46"/>
        <v>1260</v>
      </c>
      <c r="L94" s="32">
        <f t="shared" si="46"/>
        <v>1308</v>
      </c>
      <c r="M94" s="32">
        <f t="shared" si="46"/>
        <v>1308</v>
      </c>
      <c r="N94" s="32">
        <f t="shared" si="46"/>
        <v>1308</v>
      </c>
      <c r="O94" s="32">
        <f t="shared" si="46"/>
        <v>1308</v>
      </c>
      <c r="P94" s="32">
        <f t="shared" si="46"/>
        <v>1308</v>
      </c>
      <c r="Q94" s="32">
        <f t="shared" si="46"/>
        <v>1308</v>
      </c>
    </row>
    <row r="95" spans="1:17" ht="38.25" x14ac:dyDescent="0.25">
      <c r="A95" s="129"/>
      <c r="B95" s="117"/>
      <c r="C95" s="98"/>
      <c r="D95" s="57" t="s">
        <v>52</v>
      </c>
      <c r="E95" s="88" t="s">
        <v>77</v>
      </c>
      <c r="F95" s="94" t="s">
        <v>106</v>
      </c>
      <c r="G95" s="30">
        <f t="shared" si="38"/>
        <v>6614</v>
      </c>
      <c r="H95" s="33">
        <v>446</v>
      </c>
      <c r="I95" s="33">
        <v>530</v>
      </c>
      <c r="J95" s="33">
        <v>530</v>
      </c>
      <c r="K95" s="33">
        <v>530</v>
      </c>
      <c r="L95" s="33">
        <v>763</v>
      </c>
      <c r="M95" s="33">
        <v>763</v>
      </c>
      <c r="N95" s="33">
        <v>763</v>
      </c>
      <c r="O95" s="33">
        <v>763</v>
      </c>
      <c r="P95" s="33">
        <v>763</v>
      </c>
      <c r="Q95" s="33">
        <v>763</v>
      </c>
    </row>
    <row r="96" spans="1:17" ht="38.25" x14ac:dyDescent="0.25">
      <c r="A96" s="129"/>
      <c r="B96" s="117"/>
      <c r="C96" s="93"/>
      <c r="D96" s="57" t="s">
        <v>53</v>
      </c>
      <c r="E96" s="88"/>
      <c r="F96" s="119"/>
      <c r="G96" s="30">
        <f t="shared" si="38"/>
        <v>5950</v>
      </c>
      <c r="H96" s="33">
        <v>490</v>
      </c>
      <c r="I96" s="33">
        <v>730</v>
      </c>
      <c r="J96" s="33">
        <v>730</v>
      </c>
      <c r="K96" s="33">
        <v>730</v>
      </c>
      <c r="L96" s="33">
        <v>545</v>
      </c>
      <c r="M96" s="33">
        <v>545</v>
      </c>
      <c r="N96" s="33">
        <v>545</v>
      </c>
      <c r="O96" s="33">
        <v>545</v>
      </c>
      <c r="P96" s="33">
        <v>545</v>
      </c>
      <c r="Q96" s="33">
        <v>545</v>
      </c>
    </row>
    <row r="97" spans="1:17" ht="16.5" x14ac:dyDescent="0.25">
      <c r="A97" s="128" t="s">
        <v>86</v>
      </c>
      <c r="B97" s="116" t="s">
        <v>60</v>
      </c>
      <c r="C97" s="92" t="s">
        <v>51</v>
      </c>
      <c r="D97" s="52"/>
      <c r="E97" s="62"/>
      <c r="F97" s="21" t="s">
        <v>48</v>
      </c>
      <c r="G97" s="30">
        <f t="shared" si="38"/>
        <v>97935.58</v>
      </c>
      <c r="H97" s="69">
        <f>SUM(H98:H103)</f>
        <v>6383.58</v>
      </c>
      <c r="I97" s="37">
        <f t="shared" ref="I97:Q97" si="47">SUM(I98:I103)</f>
        <v>7053</v>
      </c>
      <c r="J97" s="37">
        <f t="shared" si="47"/>
        <v>7053</v>
      </c>
      <c r="K97" s="37">
        <f t="shared" si="47"/>
        <v>7053</v>
      </c>
      <c r="L97" s="37">
        <f t="shared" si="47"/>
        <v>9124</v>
      </c>
      <c r="M97" s="37">
        <f t="shared" si="47"/>
        <v>10036</v>
      </c>
      <c r="N97" s="37">
        <f t="shared" si="47"/>
        <v>11040</v>
      </c>
      <c r="O97" s="37">
        <f t="shared" si="47"/>
        <v>12143</v>
      </c>
      <c r="P97" s="37">
        <f t="shared" si="47"/>
        <v>13357</v>
      </c>
      <c r="Q97" s="37">
        <f t="shared" si="47"/>
        <v>14693</v>
      </c>
    </row>
    <row r="98" spans="1:17" ht="38.25" x14ac:dyDescent="0.25">
      <c r="A98" s="129"/>
      <c r="B98" s="117"/>
      <c r="C98" s="98"/>
      <c r="D98" s="57" t="s">
        <v>52</v>
      </c>
      <c r="E98" s="94" t="s">
        <v>77</v>
      </c>
      <c r="F98" s="94" t="s">
        <v>106</v>
      </c>
      <c r="G98" s="30">
        <f t="shared" si="38"/>
        <v>30264.400000000001</v>
      </c>
      <c r="H98" s="33">
        <v>1555.4</v>
      </c>
      <c r="I98" s="33">
        <v>2107</v>
      </c>
      <c r="J98" s="33">
        <v>2107</v>
      </c>
      <c r="K98" s="33">
        <v>2107</v>
      </c>
      <c r="L98" s="38">
        <v>2902</v>
      </c>
      <c r="M98" s="38">
        <v>3192</v>
      </c>
      <c r="N98" s="38">
        <v>3511</v>
      </c>
      <c r="O98" s="38">
        <v>3862</v>
      </c>
      <c r="P98" s="38">
        <v>4248</v>
      </c>
      <c r="Q98" s="38">
        <v>4673</v>
      </c>
    </row>
    <row r="99" spans="1:17" ht="38.25" x14ac:dyDescent="0.25">
      <c r="A99" s="129"/>
      <c r="B99" s="117"/>
      <c r="C99" s="98"/>
      <c r="D99" s="57" t="s">
        <v>53</v>
      </c>
      <c r="E99" s="119"/>
      <c r="F99" s="119"/>
      <c r="G99" s="30">
        <f t="shared" si="38"/>
        <v>9460</v>
      </c>
      <c r="H99" s="33">
        <v>690</v>
      </c>
      <c r="I99" s="33">
        <v>775</v>
      </c>
      <c r="J99" s="33">
        <v>775</v>
      </c>
      <c r="K99" s="33">
        <v>775</v>
      </c>
      <c r="L99" s="38">
        <v>835</v>
      </c>
      <c r="M99" s="38">
        <v>919</v>
      </c>
      <c r="N99" s="38">
        <v>1011</v>
      </c>
      <c r="O99" s="38">
        <v>1112</v>
      </c>
      <c r="P99" s="38">
        <v>1223</v>
      </c>
      <c r="Q99" s="38">
        <v>1345</v>
      </c>
    </row>
    <row r="100" spans="1:17" ht="25.5" x14ac:dyDescent="0.25">
      <c r="A100" s="129"/>
      <c r="B100" s="117"/>
      <c r="C100" s="98"/>
      <c r="D100" s="57" t="s">
        <v>55</v>
      </c>
      <c r="E100" s="119"/>
      <c r="F100" s="119"/>
      <c r="G100" s="30">
        <f t="shared" si="38"/>
        <v>14466</v>
      </c>
      <c r="H100" s="33">
        <v>950</v>
      </c>
      <c r="I100" s="33">
        <v>1118</v>
      </c>
      <c r="J100" s="33">
        <v>1118</v>
      </c>
      <c r="K100" s="33">
        <v>1118</v>
      </c>
      <c r="L100" s="38">
        <v>1317</v>
      </c>
      <c r="M100" s="38">
        <v>1449</v>
      </c>
      <c r="N100" s="38">
        <v>1594</v>
      </c>
      <c r="O100" s="38">
        <v>1753</v>
      </c>
      <c r="P100" s="38">
        <v>1928</v>
      </c>
      <c r="Q100" s="38">
        <v>2121</v>
      </c>
    </row>
    <row r="101" spans="1:17" ht="25.5" x14ac:dyDescent="0.25">
      <c r="A101" s="129"/>
      <c r="B101" s="117"/>
      <c r="C101" s="98"/>
      <c r="D101" s="57" t="s">
        <v>56</v>
      </c>
      <c r="E101" s="119"/>
      <c r="F101" s="119"/>
      <c r="G101" s="30">
        <f t="shared" si="38"/>
        <v>10050.18</v>
      </c>
      <c r="H101" s="33">
        <v>1008.18</v>
      </c>
      <c r="I101" s="33">
        <v>774</v>
      </c>
      <c r="J101" s="33">
        <v>774</v>
      </c>
      <c r="K101" s="33">
        <v>774</v>
      </c>
      <c r="L101" s="38">
        <v>871</v>
      </c>
      <c r="M101" s="38">
        <v>958</v>
      </c>
      <c r="N101" s="38">
        <v>1054</v>
      </c>
      <c r="O101" s="38">
        <v>1159</v>
      </c>
      <c r="P101" s="38">
        <v>1275</v>
      </c>
      <c r="Q101" s="38">
        <v>1403</v>
      </c>
    </row>
    <row r="102" spans="1:17" ht="25.5" x14ac:dyDescent="0.25">
      <c r="A102" s="129"/>
      <c r="B102" s="117"/>
      <c r="C102" s="98"/>
      <c r="D102" s="57" t="s">
        <v>57</v>
      </c>
      <c r="E102" s="119"/>
      <c r="F102" s="119"/>
      <c r="G102" s="30">
        <f t="shared" si="38"/>
        <v>14386</v>
      </c>
      <c r="H102" s="33">
        <v>1080</v>
      </c>
      <c r="I102" s="33">
        <v>1075</v>
      </c>
      <c r="J102" s="33">
        <v>1075</v>
      </c>
      <c r="K102" s="33">
        <v>1075</v>
      </c>
      <c r="L102" s="38">
        <v>1307</v>
      </c>
      <c r="M102" s="38">
        <v>1437</v>
      </c>
      <c r="N102" s="38">
        <v>1581</v>
      </c>
      <c r="O102" s="38">
        <v>1739</v>
      </c>
      <c r="P102" s="38">
        <v>1913</v>
      </c>
      <c r="Q102" s="38">
        <v>2104</v>
      </c>
    </row>
    <row r="103" spans="1:17" ht="38.25" x14ac:dyDescent="0.25">
      <c r="A103" s="130"/>
      <c r="B103" s="118"/>
      <c r="C103" s="93"/>
      <c r="D103" s="57" t="s">
        <v>58</v>
      </c>
      <c r="E103" s="95"/>
      <c r="F103" s="95"/>
      <c r="G103" s="30">
        <f t="shared" si="38"/>
        <v>19309</v>
      </c>
      <c r="H103" s="33">
        <v>1100</v>
      </c>
      <c r="I103" s="38">
        <v>1204</v>
      </c>
      <c r="J103" s="38">
        <v>1204</v>
      </c>
      <c r="K103" s="38">
        <v>1204</v>
      </c>
      <c r="L103" s="38">
        <v>1892</v>
      </c>
      <c r="M103" s="38">
        <v>2081</v>
      </c>
      <c r="N103" s="38">
        <v>2289</v>
      </c>
      <c r="O103" s="38">
        <v>2518</v>
      </c>
      <c r="P103" s="38">
        <v>2770</v>
      </c>
      <c r="Q103" s="38">
        <v>3047</v>
      </c>
    </row>
    <row r="104" spans="1:17" ht="16.5" x14ac:dyDescent="0.25">
      <c r="A104" s="85" t="s">
        <v>87</v>
      </c>
      <c r="B104" s="113" t="s">
        <v>62</v>
      </c>
      <c r="C104" s="92" t="s">
        <v>51</v>
      </c>
      <c r="D104" s="57"/>
      <c r="E104" s="52"/>
      <c r="F104" s="13" t="s">
        <v>48</v>
      </c>
      <c r="G104" s="30">
        <f t="shared" si="38"/>
        <v>1844</v>
      </c>
      <c r="H104" s="32">
        <f>SUM(H105:H110)</f>
        <v>44</v>
      </c>
      <c r="I104" s="32">
        <f t="shared" ref="I104:Q104" si="48">SUM(I105:I110)</f>
        <v>0</v>
      </c>
      <c r="J104" s="32">
        <f t="shared" si="48"/>
        <v>0</v>
      </c>
      <c r="K104" s="32">
        <f t="shared" si="48"/>
        <v>0</v>
      </c>
      <c r="L104" s="32">
        <f t="shared" si="48"/>
        <v>300</v>
      </c>
      <c r="M104" s="32">
        <f t="shared" si="48"/>
        <v>300</v>
      </c>
      <c r="N104" s="32">
        <f t="shared" si="48"/>
        <v>300</v>
      </c>
      <c r="O104" s="32">
        <f t="shared" si="48"/>
        <v>300</v>
      </c>
      <c r="P104" s="32">
        <f t="shared" si="48"/>
        <v>300</v>
      </c>
      <c r="Q104" s="32">
        <f t="shared" si="48"/>
        <v>300</v>
      </c>
    </row>
    <row r="105" spans="1:17" ht="38.25" x14ac:dyDescent="0.25">
      <c r="A105" s="86"/>
      <c r="B105" s="114"/>
      <c r="C105" s="98"/>
      <c r="D105" s="57" t="s">
        <v>52</v>
      </c>
      <c r="E105" s="94" t="s">
        <v>77</v>
      </c>
      <c r="F105" s="94" t="s">
        <v>106</v>
      </c>
      <c r="G105" s="30">
        <f t="shared" si="38"/>
        <v>300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300</v>
      </c>
      <c r="O105" s="33">
        <v>0</v>
      </c>
      <c r="P105" s="33">
        <v>0</v>
      </c>
      <c r="Q105" s="33">
        <v>0</v>
      </c>
    </row>
    <row r="106" spans="1:17" ht="38.25" x14ac:dyDescent="0.25">
      <c r="A106" s="86"/>
      <c r="B106" s="114"/>
      <c r="C106" s="98"/>
      <c r="D106" s="57" t="s">
        <v>53</v>
      </c>
      <c r="E106" s="119"/>
      <c r="F106" s="119"/>
      <c r="G106" s="30">
        <f t="shared" si="38"/>
        <v>300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300</v>
      </c>
      <c r="P106" s="33">
        <v>0</v>
      </c>
      <c r="Q106" s="33">
        <v>0</v>
      </c>
    </row>
    <row r="107" spans="1:17" ht="25.5" x14ac:dyDescent="0.25">
      <c r="A107" s="86"/>
      <c r="B107" s="114"/>
      <c r="C107" s="98"/>
      <c r="D107" s="57" t="s">
        <v>55</v>
      </c>
      <c r="E107" s="119"/>
      <c r="F107" s="119"/>
      <c r="G107" s="30">
        <f t="shared" si="38"/>
        <v>300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300</v>
      </c>
      <c r="Q107" s="33">
        <v>0</v>
      </c>
    </row>
    <row r="108" spans="1:17" ht="25.5" x14ac:dyDescent="0.25">
      <c r="A108" s="86"/>
      <c r="B108" s="114"/>
      <c r="C108" s="98"/>
      <c r="D108" s="57" t="s">
        <v>56</v>
      </c>
      <c r="E108" s="119"/>
      <c r="F108" s="119"/>
      <c r="G108" s="30">
        <f t="shared" si="38"/>
        <v>300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300</v>
      </c>
    </row>
    <row r="109" spans="1:17" ht="25.5" x14ac:dyDescent="0.25">
      <c r="A109" s="86"/>
      <c r="B109" s="114"/>
      <c r="C109" s="98"/>
      <c r="D109" s="57" t="s">
        <v>57</v>
      </c>
      <c r="E109" s="119"/>
      <c r="F109" s="119"/>
      <c r="G109" s="30">
        <f t="shared" si="38"/>
        <v>344</v>
      </c>
      <c r="H109" s="33">
        <v>44</v>
      </c>
      <c r="I109" s="33">
        <v>0</v>
      </c>
      <c r="J109" s="33">
        <v>0</v>
      </c>
      <c r="K109" s="33">
        <v>0</v>
      </c>
      <c r="L109" s="33">
        <v>300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</row>
    <row r="110" spans="1:17" ht="38.25" x14ac:dyDescent="0.25">
      <c r="A110" s="87"/>
      <c r="B110" s="115"/>
      <c r="C110" s="93"/>
      <c r="D110" s="57" t="s">
        <v>58</v>
      </c>
      <c r="E110" s="95"/>
      <c r="F110" s="95"/>
      <c r="G110" s="30">
        <f t="shared" si="38"/>
        <v>300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300</v>
      </c>
      <c r="N110" s="33">
        <v>0</v>
      </c>
      <c r="O110" s="33">
        <v>0</v>
      </c>
      <c r="P110" s="33">
        <v>0</v>
      </c>
      <c r="Q110" s="33">
        <v>0</v>
      </c>
    </row>
    <row r="111" spans="1:17" ht="67.900000000000006" customHeight="1" x14ac:dyDescent="0.25">
      <c r="A111" s="46" t="s">
        <v>70</v>
      </c>
      <c r="B111" s="81" t="s">
        <v>59</v>
      </c>
      <c r="C111" s="81"/>
      <c r="D111" s="81"/>
      <c r="E111" s="22"/>
      <c r="F111" s="13" t="s">
        <v>76</v>
      </c>
      <c r="G111" s="30">
        <f t="shared" si="38"/>
        <v>2643.3</v>
      </c>
      <c r="H111" s="39">
        <f>H112+H113</f>
        <v>291.10000000000002</v>
      </c>
      <c r="I111" s="39">
        <f t="shared" ref="I111:Q111" si="49">I112+I113</f>
        <v>179.29999999999998</v>
      </c>
      <c r="J111" s="39">
        <f t="shared" si="49"/>
        <v>189.9</v>
      </c>
      <c r="K111" s="39">
        <f t="shared" si="49"/>
        <v>196.79999999999998</v>
      </c>
      <c r="L111" s="39">
        <f t="shared" si="49"/>
        <v>297.70000000000005</v>
      </c>
      <c r="M111" s="39">
        <f t="shared" si="49"/>
        <v>297.70000000000005</v>
      </c>
      <c r="N111" s="39">
        <f t="shared" si="49"/>
        <v>297.70000000000005</v>
      </c>
      <c r="O111" s="39">
        <f t="shared" si="49"/>
        <v>297.70000000000005</v>
      </c>
      <c r="P111" s="39">
        <f t="shared" si="49"/>
        <v>297.70000000000005</v>
      </c>
      <c r="Q111" s="39">
        <f t="shared" si="49"/>
        <v>297.70000000000005</v>
      </c>
    </row>
    <row r="112" spans="1:17" ht="73.349999999999994" customHeight="1" x14ac:dyDescent="0.25">
      <c r="A112" s="145" t="s">
        <v>72</v>
      </c>
      <c r="B112" s="113" t="s">
        <v>139</v>
      </c>
      <c r="C112" s="92" t="s">
        <v>51</v>
      </c>
      <c r="D112" s="92" t="s">
        <v>52</v>
      </c>
      <c r="E112" s="106" t="s">
        <v>77</v>
      </c>
      <c r="F112" s="54" t="s">
        <v>106</v>
      </c>
      <c r="G112" s="30">
        <f t="shared" ref="G112:G140" si="50">SUM(H112:Q112)</f>
        <v>916.59999999999991</v>
      </c>
      <c r="H112" s="40">
        <v>124.4</v>
      </c>
      <c r="I112" s="40">
        <v>12.6</v>
      </c>
      <c r="J112" s="40">
        <v>16.600000000000001</v>
      </c>
      <c r="K112" s="40">
        <v>16.600000000000001</v>
      </c>
      <c r="L112" s="40">
        <v>124.4</v>
      </c>
      <c r="M112" s="40">
        <v>124.4</v>
      </c>
      <c r="N112" s="40">
        <v>124.4</v>
      </c>
      <c r="O112" s="40">
        <v>124.4</v>
      </c>
      <c r="P112" s="40">
        <v>124.4</v>
      </c>
      <c r="Q112" s="40">
        <v>124.4</v>
      </c>
    </row>
    <row r="113" spans="1:17" ht="67.349999999999994" customHeight="1" x14ac:dyDescent="0.25">
      <c r="A113" s="146"/>
      <c r="B113" s="115"/>
      <c r="C113" s="98"/>
      <c r="D113" s="93"/>
      <c r="E113" s="107"/>
      <c r="F113" s="64" t="s">
        <v>108</v>
      </c>
      <c r="G113" s="30">
        <f t="shared" si="50"/>
        <v>1726.6999999999998</v>
      </c>
      <c r="H113" s="40">
        <v>166.7</v>
      </c>
      <c r="I113" s="40">
        <v>166.7</v>
      </c>
      <c r="J113" s="40">
        <v>173.3</v>
      </c>
      <c r="K113" s="40">
        <v>180.2</v>
      </c>
      <c r="L113" s="40">
        <v>173.3</v>
      </c>
      <c r="M113" s="40">
        <v>173.3</v>
      </c>
      <c r="N113" s="40">
        <v>173.3</v>
      </c>
      <c r="O113" s="40">
        <v>173.3</v>
      </c>
      <c r="P113" s="40">
        <v>173.3</v>
      </c>
      <c r="Q113" s="40">
        <v>173.3</v>
      </c>
    </row>
    <row r="114" spans="1:17" ht="33.950000000000003" customHeight="1" x14ac:dyDescent="0.25">
      <c r="A114" s="44" t="s">
        <v>71</v>
      </c>
      <c r="B114" s="81" t="s">
        <v>66</v>
      </c>
      <c r="C114" s="81"/>
      <c r="D114" s="81"/>
      <c r="E114" s="57"/>
      <c r="F114" s="13" t="s">
        <v>76</v>
      </c>
      <c r="G114" s="30">
        <f t="shared" si="50"/>
        <v>49802.69999999999</v>
      </c>
      <c r="H114" s="32">
        <f>H115+H119</f>
        <v>3001.8</v>
      </c>
      <c r="I114" s="32">
        <f t="shared" ref="I114:Q114" si="51">I115+I119</f>
        <v>5358.5</v>
      </c>
      <c r="J114" s="32">
        <f t="shared" si="51"/>
        <v>5421.4</v>
      </c>
      <c r="K114" s="32">
        <f t="shared" si="51"/>
        <v>5486.7999999999993</v>
      </c>
      <c r="L114" s="32">
        <f t="shared" si="51"/>
        <v>4328.2</v>
      </c>
      <c r="M114" s="32">
        <f t="shared" si="51"/>
        <v>4595.2</v>
      </c>
      <c r="N114" s="32">
        <f t="shared" si="51"/>
        <v>4887.2</v>
      </c>
      <c r="O114" s="32">
        <f t="shared" si="51"/>
        <v>5208.2</v>
      </c>
      <c r="P114" s="32">
        <f t="shared" si="51"/>
        <v>5562.2</v>
      </c>
      <c r="Q114" s="32">
        <f t="shared" si="51"/>
        <v>5953.2</v>
      </c>
    </row>
    <row r="115" spans="1:17" ht="14.25" customHeight="1" x14ac:dyDescent="0.25">
      <c r="A115" s="85" t="s">
        <v>73</v>
      </c>
      <c r="B115" s="113" t="s">
        <v>40</v>
      </c>
      <c r="C115" s="124" t="s">
        <v>51</v>
      </c>
      <c r="D115" s="57"/>
      <c r="E115" s="57"/>
      <c r="F115" s="13" t="s">
        <v>48</v>
      </c>
      <c r="G115" s="30">
        <f t="shared" si="50"/>
        <v>32205.699999999997</v>
      </c>
      <c r="H115" s="30">
        <f>SUM(H116:H118)</f>
        <v>2000</v>
      </c>
      <c r="I115" s="30">
        <f t="shared" ref="I115:Q115" si="52">SUM(I116:I118)</f>
        <v>3220.8999999999996</v>
      </c>
      <c r="J115" s="30">
        <f t="shared" si="52"/>
        <v>3220.9</v>
      </c>
      <c r="K115" s="30">
        <f t="shared" si="52"/>
        <v>3220.9</v>
      </c>
      <c r="L115" s="30">
        <f t="shared" si="52"/>
        <v>2663</v>
      </c>
      <c r="M115" s="30">
        <f t="shared" si="52"/>
        <v>2930</v>
      </c>
      <c r="N115" s="30">
        <f t="shared" si="52"/>
        <v>3222</v>
      </c>
      <c r="O115" s="30">
        <f t="shared" si="52"/>
        <v>3543</v>
      </c>
      <c r="P115" s="30">
        <f t="shared" si="52"/>
        <v>3897</v>
      </c>
      <c r="Q115" s="30">
        <f t="shared" si="52"/>
        <v>4288</v>
      </c>
    </row>
    <row r="116" spans="1:17" ht="30.75" customHeight="1" x14ac:dyDescent="0.25">
      <c r="A116" s="86"/>
      <c r="B116" s="114"/>
      <c r="C116" s="124"/>
      <c r="D116" s="57" t="s">
        <v>55</v>
      </c>
      <c r="E116" s="124" t="s">
        <v>25</v>
      </c>
      <c r="F116" s="108" t="s">
        <v>106</v>
      </c>
      <c r="G116" s="30">
        <f t="shared" si="50"/>
        <v>18312.599999999999</v>
      </c>
      <c r="H116" s="33">
        <v>1080</v>
      </c>
      <c r="I116" s="33">
        <v>1763.6</v>
      </c>
      <c r="J116" s="33">
        <v>1760</v>
      </c>
      <c r="K116" s="33">
        <v>1760</v>
      </c>
      <c r="L116" s="33">
        <v>1549</v>
      </c>
      <c r="M116" s="33">
        <v>1704</v>
      </c>
      <c r="N116" s="33">
        <v>1874</v>
      </c>
      <c r="O116" s="33">
        <v>2061</v>
      </c>
      <c r="P116" s="33">
        <v>2267</v>
      </c>
      <c r="Q116" s="33">
        <v>2494</v>
      </c>
    </row>
    <row r="117" spans="1:17" ht="33" customHeight="1" x14ac:dyDescent="0.25">
      <c r="A117" s="86"/>
      <c r="B117" s="114"/>
      <c r="C117" s="124"/>
      <c r="D117" s="57" t="s">
        <v>56</v>
      </c>
      <c r="E117" s="124"/>
      <c r="F117" s="108"/>
      <c r="G117" s="30">
        <f t="shared" si="50"/>
        <v>6957.5</v>
      </c>
      <c r="H117" s="33">
        <v>460</v>
      </c>
      <c r="I117" s="33">
        <v>733.5</v>
      </c>
      <c r="J117" s="33">
        <v>733.5</v>
      </c>
      <c r="K117" s="33">
        <v>733.5</v>
      </c>
      <c r="L117" s="33">
        <v>557</v>
      </c>
      <c r="M117" s="33">
        <v>613</v>
      </c>
      <c r="N117" s="33">
        <v>674</v>
      </c>
      <c r="O117" s="33">
        <v>741</v>
      </c>
      <c r="P117" s="33">
        <v>815</v>
      </c>
      <c r="Q117" s="33">
        <v>897</v>
      </c>
    </row>
    <row r="118" spans="1:17" ht="25.5" x14ac:dyDescent="0.25">
      <c r="A118" s="86"/>
      <c r="B118" s="114"/>
      <c r="C118" s="124"/>
      <c r="D118" s="57" t="s">
        <v>57</v>
      </c>
      <c r="E118" s="124"/>
      <c r="F118" s="108"/>
      <c r="G118" s="30">
        <f t="shared" si="50"/>
        <v>6935.6</v>
      </c>
      <c r="H118" s="33">
        <v>460</v>
      </c>
      <c r="I118" s="33">
        <v>723.8</v>
      </c>
      <c r="J118" s="33">
        <v>727.4</v>
      </c>
      <c r="K118" s="33">
        <v>727.4</v>
      </c>
      <c r="L118" s="33">
        <v>557</v>
      </c>
      <c r="M118" s="33">
        <v>613</v>
      </c>
      <c r="N118" s="33">
        <v>674</v>
      </c>
      <c r="O118" s="33">
        <v>741</v>
      </c>
      <c r="P118" s="33">
        <v>815</v>
      </c>
      <c r="Q118" s="33">
        <v>897</v>
      </c>
    </row>
    <row r="119" spans="1:17" ht="17.45" customHeight="1" x14ac:dyDescent="0.25">
      <c r="A119" s="86"/>
      <c r="B119" s="114"/>
      <c r="C119" s="124" t="s">
        <v>51</v>
      </c>
      <c r="D119" s="57"/>
      <c r="E119" s="57"/>
      <c r="F119" s="13" t="s">
        <v>48</v>
      </c>
      <c r="G119" s="30">
        <f t="shared" si="50"/>
        <v>17597.000000000004</v>
      </c>
      <c r="H119" s="32">
        <f>SUM(H120:H122)</f>
        <v>1001.8000000000001</v>
      </c>
      <c r="I119" s="32">
        <f t="shared" ref="I119:J119" si="53">SUM(I120:I122)</f>
        <v>2137.6</v>
      </c>
      <c r="J119" s="32">
        <f t="shared" si="53"/>
        <v>2200.5</v>
      </c>
      <c r="K119" s="32">
        <f t="shared" ref="K119:Q119" si="54">SUM(K120:K122)</f>
        <v>2265.8999999999996</v>
      </c>
      <c r="L119" s="32">
        <f t="shared" si="54"/>
        <v>1665.1999999999998</v>
      </c>
      <c r="M119" s="32">
        <f t="shared" si="54"/>
        <v>1665.1999999999998</v>
      </c>
      <c r="N119" s="32">
        <f t="shared" si="54"/>
        <v>1665.1999999999998</v>
      </c>
      <c r="O119" s="32">
        <f t="shared" si="54"/>
        <v>1665.1999999999998</v>
      </c>
      <c r="P119" s="32">
        <f t="shared" si="54"/>
        <v>1665.1999999999998</v>
      </c>
      <c r="Q119" s="32">
        <f t="shared" si="54"/>
        <v>1665.1999999999998</v>
      </c>
    </row>
    <row r="120" spans="1:17" ht="25.5" x14ac:dyDescent="0.25">
      <c r="A120" s="86"/>
      <c r="B120" s="114"/>
      <c r="C120" s="124"/>
      <c r="D120" s="57" t="s">
        <v>55</v>
      </c>
      <c r="E120" s="124" t="s">
        <v>77</v>
      </c>
      <c r="F120" s="108" t="s">
        <v>108</v>
      </c>
      <c r="G120" s="30">
        <f t="shared" si="50"/>
        <v>10707.689999999999</v>
      </c>
      <c r="H120" s="33">
        <f>1008.7-696.9</f>
        <v>311.80000000000007</v>
      </c>
      <c r="I120" s="33">
        <v>1478.99</v>
      </c>
      <c r="J120" s="33">
        <v>1524.9</v>
      </c>
      <c r="K120" s="33">
        <v>1572.6</v>
      </c>
      <c r="L120" s="33">
        <v>969.9</v>
      </c>
      <c r="M120" s="33">
        <v>969.9</v>
      </c>
      <c r="N120" s="33">
        <v>969.9</v>
      </c>
      <c r="O120" s="33">
        <v>969.9</v>
      </c>
      <c r="P120" s="33">
        <v>969.9</v>
      </c>
      <c r="Q120" s="33">
        <v>969.9</v>
      </c>
    </row>
    <row r="121" spans="1:17" ht="25.5" x14ac:dyDescent="0.25">
      <c r="A121" s="86"/>
      <c r="B121" s="114"/>
      <c r="C121" s="124"/>
      <c r="D121" s="57" t="s">
        <v>56</v>
      </c>
      <c r="E121" s="124"/>
      <c r="F121" s="108"/>
      <c r="G121" s="30">
        <f t="shared" si="50"/>
        <v>2558.4</v>
      </c>
      <c r="H121" s="33">
        <v>360</v>
      </c>
      <c r="I121" s="33">
        <v>114</v>
      </c>
      <c r="J121" s="33">
        <v>114</v>
      </c>
      <c r="K121" s="33">
        <v>114</v>
      </c>
      <c r="L121" s="33">
        <v>309.39999999999998</v>
      </c>
      <c r="M121" s="33">
        <v>309.39999999999998</v>
      </c>
      <c r="N121" s="33">
        <v>309.39999999999998</v>
      </c>
      <c r="O121" s="33">
        <v>309.39999999999998</v>
      </c>
      <c r="P121" s="33">
        <v>309.39999999999998</v>
      </c>
      <c r="Q121" s="33">
        <v>309.39999999999998</v>
      </c>
    </row>
    <row r="122" spans="1:17" ht="25.5" x14ac:dyDescent="0.25">
      <c r="A122" s="87"/>
      <c r="B122" s="115"/>
      <c r="C122" s="124"/>
      <c r="D122" s="57" t="s">
        <v>57</v>
      </c>
      <c r="E122" s="124"/>
      <c r="F122" s="108"/>
      <c r="G122" s="30">
        <f t="shared" si="50"/>
        <v>4330.91</v>
      </c>
      <c r="H122" s="33">
        <v>330</v>
      </c>
      <c r="I122" s="33">
        <v>544.61</v>
      </c>
      <c r="J122" s="33">
        <v>561.6</v>
      </c>
      <c r="K122" s="33">
        <v>579.29999999999995</v>
      </c>
      <c r="L122" s="33">
        <v>385.9</v>
      </c>
      <c r="M122" s="33">
        <v>385.9</v>
      </c>
      <c r="N122" s="33">
        <v>385.9</v>
      </c>
      <c r="O122" s="33">
        <v>385.9</v>
      </c>
      <c r="P122" s="33">
        <v>385.9</v>
      </c>
      <c r="Q122" s="33">
        <v>385.9</v>
      </c>
    </row>
    <row r="123" spans="1:17" ht="33" customHeight="1" x14ac:dyDescent="0.25">
      <c r="A123" s="44" t="s">
        <v>90</v>
      </c>
      <c r="B123" s="81" t="s">
        <v>67</v>
      </c>
      <c r="C123" s="81"/>
      <c r="D123" s="81"/>
      <c r="E123" s="57"/>
      <c r="F123" s="13" t="s">
        <v>76</v>
      </c>
      <c r="G123" s="30">
        <f t="shared" si="50"/>
        <v>9866.2000000000007</v>
      </c>
      <c r="H123" s="32">
        <f>H124+H128</f>
        <v>1384.6</v>
      </c>
      <c r="I123" s="32">
        <f t="shared" ref="I123:Q123" si="55">I124+I128</f>
        <v>0</v>
      </c>
      <c r="J123" s="32">
        <f t="shared" si="55"/>
        <v>0</v>
      </c>
      <c r="K123" s="32">
        <f t="shared" si="55"/>
        <v>0</v>
      </c>
      <c r="L123" s="32">
        <f t="shared" si="55"/>
        <v>1413.6</v>
      </c>
      <c r="M123" s="32">
        <f t="shared" si="55"/>
        <v>1413.6</v>
      </c>
      <c r="N123" s="32">
        <f t="shared" si="55"/>
        <v>1413.6</v>
      </c>
      <c r="O123" s="32">
        <f t="shared" si="55"/>
        <v>1413.6</v>
      </c>
      <c r="P123" s="32">
        <f t="shared" si="55"/>
        <v>1413.6</v>
      </c>
      <c r="Q123" s="32">
        <f t="shared" si="55"/>
        <v>1413.6</v>
      </c>
    </row>
    <row r="124" spans="1:17" ht="14.25" customHeight="1" x14ac:dyDescent="0.25">
      <c r="A124" s="85" t="s">
        <v>91</v>
      </c>
      <c r="B124" s="113" t="s">
        <v>42</v>
      </c>
      <c r="C124" s="124" t="s">
        <v>51</v>
      </c>
      <c r="D124" s="57"/>
      <c r="E124" s="57"/>
      <c r="F124" s="13" t="s">
        <v>48</v>
      </c>
      <c r="G124" s="30">
        <f t="shared" si="50"/>
        <v>6250</v>
      </c>
      <c r="H124" s="41">
        <f>SUM(H125:H127)</f>
        <v>868</v>
      </c>
      <c r="I124" s="41">
        <f t="shared" ref="I124:Q124" si="56">SUM(I125:I127)</f>
        <v>0</v>
      </c>
      <c r="J124" s="41">
        <f t="shared" si="56"/>
        <v>0</v>
      </c>
      <c r="K124" s="41">
        <f t="shared" si="56"/>
        <v>0</v>
      </c>
      <c r="L124" s="41">
        <f t="shared" si="56"/>
        <v>897</v>
      </c>
      <c r="M124" s="41">
        <f t="shared" si="56"/>
        <v>897</v>
      </c>
      <c r="N124" s="41">
        <f t="shared" si="56"/>
        <v>897</v>
      </c>
      <c r="O124" s="41">
        <f t="shared" si="56"/>
        <v>897</v>
      </c>
      <c r="P124" s="41">
        <f t="shared" si="56"/>
        <v>897</v>
      </c>
      <c r="Q124" s="41">
        <f t="shared" si="56"/>
        <v>897</v>
      </c>
    </row>
    <row r="125" spans="1:17" ht="25.5" x14ac:dyDescent="0.25">
      <c r="A125" s="86"/>
      <c r="B125" s="114"/>
      <c r="C125" s="124"/>
      <c r="D125" s="57" t="s">
        <v>55</v>
      </c>
      <c r="E125" s="124" t="s">
        <v>77</v>
      </c>
      <c r="F125" s="108" t="s">
        <v>106</v>
      </c>
      <c r="G125" s="30">
        <f t="shared" si="50"/>
        <v>2960</v>
      </c>
      <c r="H125" s="42">
        <v>560</v>
      </c>
      <c r="I125" s="42"/>
      <c r="J125" s="42"/>
      <c r="K125" s="42"/>
      <c r="L125" s="42">
        <v>400</v>
      </c>
      <c r="M125" s="42">
        <v>400</v>
      </c>
      <c r="N125" s="42">
        <v>400</v>
      </c>
      <c r="O125" s="42">
        <v>400</v>
      </c>
      <c r="P125" s="42">
        <v>400</v>
      </c>
      <c r="Q125" s="42">
        <v>400</v>
      </c>
    </row>
    <row r="126" spans="1:17" ht="25.5" x14ac:dyDescent="0.25">
      <c r="A126" s="86"/>
      <c r="B126" s="114"/>
      <c r="C126" s="124"/>
      <c r="D126" s="57" t="s">
        <v>56</v>
      </c>
      <c r="E126" s="124"/>
      <c r="F126" s="108"/>
      <c r="G126" s="30">
        <f t="shared" si="50"/>
        <v>1292</v>
      </c>
      <c r="H126" s="42">
        <v>110</v>
      </c>
      <c r="I126" s="42"/>
      <c r="J126" s="42"/>
      <c r="K126" s="42"/>
      <c r="L126" s="42">
        <v>197</v>
      </c>
      <c r="M126" s="42">
        <v>197</v>
      </c>
      <c r="N126" s="42">
        <v>197</v>
      </c>
      <c r="O126" s="42">
        <v>197</v>
      </c>
      <c r="P126" s="42">
        <v>197</v>
      </c>
      <c r="Q126" s="42">
        <v>197</v>
      </c>
    </row>
    <row r="127" spans="1:17" ht="25.5" x14ac:dyDescent="0.25">
      <c r="A127" s="86"/>
      <c r="B127" s="114"/>
      <c r="C127" s="124"/>
      <c r="D127" s="57" t="s">
        <v>57</v>
      </c>
      <c r="E127" s="124"/>
      <c r="F127" s="108"/>
      <c r="G127" s="30">
        <f t="shared" si="50"/>
        <v>1998</v>
      </c>
      <c r="H127" s="42">
        <v>198</v>
      </c>
      <c r="I127" s="42"/>
      <c r="J127" s="42"/>
      <c r="K127" s="42"/>
      <c r="L127" s="42">
        <v>300</v>
      </c>
      <c r="M127" s="42">
        <v>300</v>
      </c>
      <c r="N127" s="42">
        <v>300</v>
      </c>
      <c r="O127" s="42">
        <v>300</v>
      </c>
      <c r="P127" s="42">
        <v>300</v>
      </c>
      <c r="Q127" s="42">
        <v>300</v>
      </c>
    </row>
    <row r="128" spans="1:17" ht="14.25" customHeight="1" x14ac:dyDescent="0.25">
      <c r="A128" s="86"/>
      <c r="B128" s="114"/>
      <c r="C128" s="124" t="s">
        <v>51</v>
      </c>
      <c r="D128" s="57"/>
      <c r="E128" s="57"/>
      <c r="F128" s="13" t="s">
        <v>48</v>
      </c>
      <c r="G128" s="30">
        <f t="shared" si="50"/>
        <v>3616.2</v>
      </c>
      <c r="H128" s="32">
        <f>SUM(H129:H131)</f>
        <v>516.6</v>
      </c>
      <c r="I128" s="32">
        <f t="shared" ref="I128:J128" si="57">SUM(I129:I131)</f>
        <v>0</v>
      </c>
      <c r="J128" s="32">
        <f t="shared" si="57"/>
        <v>0</v>
      </c>
      <c r="K128" s="32">
        <f t="shared" ref="K128:Q128" si="58">SUM(K129:K131)</f>
        <v>0</v>
      </c>
      <c r="L128" s="32">
        <f t="shared" si="58"/>
        <v>516.6</v>
      </c>
      <c r="M128" s="32">
        <f t="shared" si="58"/>
        <v>516.6</v>
      </c>
      <c r="N128" s="32">
        <f t="shared" si="58"/>
        <v>516.6</v>
      </c>
      <c r="O128" s="32">
        <f t="shared" si="58"/>
        <v>516.6</v>
      </c>
      <c r="P128" s="32">
        <f t="shared" si="58"/>
        <v>516.6</v>
      </c>
      <c r="Q128" s="32">
        <f t="shared" si="58"/>
        <v>516.6</v>
      </c>
    </row>
    <row r="129" spans="1:17" ht="25.5" x14ac:dyDescent="0.25">
      <c r="A129" s="86"/>
      <c r="B129" s="114"/>
      <c r="C129" s="124"/>
      <c r="D129" s="57" t="s">
        <v>55</v>
      </c>
      <c r="E129" s="88" t="s">
        <v>77</v>
      </c>
      <c r="F129" s="108" t="s">
        <v>108</v>
      </c>
      <c r="G129" s="30">
        <f t="shared" si="50"/>
        <v>1960</v>
      </c>
      <c r="H129" s="33">
        <v>280</v>
      </c>
      <c r="I129" s="33"/>
      <c r="J129" s="33"/>
      <c r="K129" s="33"/>
      <c r="L129" s="33">
        <v>280</v>
      </c>
      <c r="M129" s="33">
        <v>280</v>
      </c>
      <c r="N129" s="33">
        <v>280</v>
      </c>
      <c r="O129" s="33">
        <v>280</v>
      </c>
      <c r="P129" s="33">
        <v>280</v>
      </c>
      <c r="Q129" s="33">
        <v>280</v>
      </c>
    </row>
    <row r="130" spans="1:17" ht="25.5" x14ac:dyDescent="0.25">
      <c r="A130" s="86"/>
      <c r="B130" s="114"/>
      <c r="C130" s="124"/>
      <c r="D130" s="57" t="s">
        <v>56</v>
      </c>
      <c r="E130" s="88"/>
      <c r="F130" s="108"/>
      <c r="G130" s="30">
        <f t="shared" si="50"/>
        <v>560</v>
      </c>
      <c r="H130" s="33">
        <v>80</v>
      </c>
      <c r="I130" s="33"/>
      <c r="J130" s="33"/>
      <c r="K130" s="33"/>
      <c r="L130" s="33">
        <v>80</v>
      </c>
      <c r="M130" s="33">
        <v>80</v>
      </c>
      <c r="N130" s="33">
        <v>80</v>
      </c>
      <c r="O130" s="33">
        <v>80</v>
      </c>
      <c r="P130" s="33">
        <v>80</v>
      </c>
      <c r="Q130" s="33">
        <v>80</v>
      </c>
    </row>
    <row r="131" spans="1:17" ht="25.5" x14ac:dyDescent="0.25">
      <c r="A131" s="87"/>
      <c r="B131" s="115"/>
      <c r="C131" s="124"/>
      <c r="D131" s="57" t="s">
        <v>57</v>
      </c>
      <c r="E131" s="88"/>
      <c r="F131" s="108"/>
      <c r="G131" s="30">
        <f t="shared" si="50"/>
        <v>1096.2</v>
      </c>
      <c r="H131" s="33">
        <v>156.6</v>
      </c>
      <c r="I131" s="33"/>
      <c r="J131" s="33"/>
      <c r="K131" s="33"/>
      <c r="L131" s="33">
        <v>156.6</v>
      </c>
      <c r="M131" s="33">
        <v>156.6</v>
      </c>
      <c r="N131" s="33">
        <v>156.6</v>
      </c>
      <c r="O131" s="33">
        <v>156.6</v>
      </c>
      <c r="P131" s="33">
        <v>156.6</v>
      </c>
      <c r="Q131" s="33">
        <v>156.6</v>
      </c>
    </row>
    <row r="132" spans="1:17" ht="30.75" customHeight="1" x14ac:dyDescent="0.25">
      <c r="A132" s="44" t="s">
        <v>92</v>
      </c>
      <c r="B132" s="123" t="s">
        <v>69</v>
      </c>
      <c r="C132" s="123"/>
      <c r="D132" s="123"/>
      <c r="E132" s="63"/>
      <c r="F132" s="13" t="s">
        <v>76</v>
      </c>
      <c r="G132" s="30">
        <f>SUM(H132:Q132)</f>
        <v>4832.8999999999996</v>
      </c>
      <c r="H132" s="32">
        <f>H137+H133</f>
        <v>752.9</v>
      </c>
      <c r="I132" s="32">
        <f>I133+I137</f>
        <v>0</v>
      </c>
      <c r="J132" s="32">
        <f>J133+J137</f>
        <v>0</v>
      </c>
      <c r="K132" s="32">
        <f t="shared" ref="K132:Q132" si="59">K133</f>
        <v>0</v>
      </c>
      <c r="L132" s="32">
        <f t="shared" si="59"/>
        <v>680</v>
      </c>
      <c r="M132" s="32">
        <f t="shared" si="59"/>
        <v>680</v>
      </c>
      <c r="N132" s="32">
        <f t="shared" si="59"/>
        <v>680</v>
      </c>
      <c r="O132" s="32">
        <f t="shared" si="59"/>
        <v>680</v>
      </c>
      <c r="P132" s="32">
        <f t="shared" si="59"/>
        <v>680</v>
      </c>
      <c r="Q132" s="32">
        <f t="shared" si="59"/>
        <v>680</v>
      </c>
    </row>
    <row r="133" spans="1:17" ht="16.350000000000001" customHeight="1" x14ac:dyDescent="0.25">
      <c r="A133" s="85" t="s">
        <v>93</v>
      </c>
      <c r="B133" s="141" t="s">
        <v>68</v>
      </c>
      <c r="C133" s="124" t="s">
        <v>51</v>
      </c>
      <c r="D133" s="57"/>
      <c r="E133" s="57"/>
      <c r="F133" s="13" t="s">
        <v>48</v>
      </c>
      <c r="G133" s="30">
        <f t="shared" si="50"/>
        <v>4758</v>
      </c>
      <c r="H133" s="32">
        <f>SUM(H134:H136)</f>
        <v>678</v>
      </c>
      <c r="I133" s="32">
        <f t="shared" ref="I133:Q133" si="60">SUM(I134:I136)</f>
        <v>0</v>
      </c>
      <c r="J133" s="32">
        <f t="shared" si="60"/>
        <v>0</v>
      </c>
      <c r="K133" s="32">
        <f t="shared" si="60"/>
        <v>0</v>
      </c>
      <c r="L133" s="32">
        <f t="shared" si="60"/>
        <v>680</v>
      </c>
      <c r="M133" s="32">
        <f t="shared" si="60"/>
        <v>680</v>
      </c>
      <c r="N133" s="32">
        <f t="shared" si="60"/>
        <v>680</v>
      </c>
      <c r="O133" s="32">
        <f t="shared" si="60"/>
        <v>680</v>
      </c>
      <c r="P133" s="32">
        <f t="shared" si="60"/>
        <v>680</v>
      </c>
      <c r="Q133" s="32">
        <f t="shared" si="60"/>
        <v>680</v>
      </c>
    </row>
    <row r="134" spans="1:17" ht="30.75" customHeight="1" x14ac:dyDescent="0.25">
      <c r="A134" s="86"/>
      <c r="B134" s="141"/>
      <c r="C134" s="124"/>
      <c r="D134" s="57" t="s">
        <v>55</v>
      </c>
      <c r="E134" s="92" t="s">
        <v>77</v>
      </c>
      <c r="F134" s="108" t="s">
        <v>106</v>
      </c>
      <c r="G134" s="30">
        <f t="shared" si="50"/>
        <v>1260</v>
      </c>
      <c r="H134" s="42">
        <v>0</v>
      </c>
      <c r="I134" s="42">
        <v>0</v>
      </c>
      <c r="J134" s="42"/>
      <c r="K134" s="42"/>
      <c r="L134" s="42">
        <v>210</v>
      </c>
      <c r="M134" s="42">
        <v>210</v>
      </c>
      <c r="N134" s="42">
        <v>210</v>
      </c>
      <c r="O134" s="42">
        <v>210</v>
      </c>
      <c r="P134" s="42">
        <v>210</v>
      </c>
      <c r="Q134" s="42">
        <v>210</v>
      </c>
    </row>
    <row r="135" spans="1:17" ht="30.2" customHeight="1" x14ac:dyDescent="0.25">
      <c r="A135" s="86"/>
      <c r="B135" s="141"/>
      <c r="C135" s="124"/>
      <c r="D135" s="57" t="s">
        <v>56</v>
      </c>
      <c r="E135" s="98"/>
      <c r="F135" s="108"/>
      <c r="G135" s="30">
        <f t="shared" si="50"/>
        <v>1083.9000000000001</v>
      </c>
      <c r="H135" s="42">
        <v>183.9</v>
      </c>
      <c r="I135" s="42"/>
      <c r="J135" s="42"/>
      <c r="K135" s="42"/>
      <c r="L135" s="42">
        <v>150</v>
      </c>
      <c r="M135" s="42">
        <v>150</v>
      </c>
      <c r="N135" s="42">
        <v>150</v>
      </c>
      <c r="O135" s="42">
        <v>150</v>
      </c>
      <c r="P135" s="42">
        <v>150</v>
      </c>
      <c r="Q135" s="42">
        <v>150</v>
      </c>
    </row>
    <row r="136" spans="1:17" ht="34.5" customHeight="1" x14ac:dyDescent="0.25">
      <c r="A136" s="86"/>
      <c r="B136" s="141"/>
      <c r="C136" s="124"/>
      <c r="D136" s="57" t="s">
        <v>57</v>
      </c>
      <c r="E136" s="98"/>
      <c r="F136" s="108"/>
      <c r="G136" s="30">
        <f t="shared" si="50"/>
        <v>2414.1</v>
      </c>
      <c r="H136" s="42">
        <v>494.1</v>
      </c>
      <c r="I136" s="42"/>
      <c r="J136" s="42"/>
      <c r="K136" s="42"/>
      <c r="L136" s="42">
        <v>320</v>
      </c>
      <c r="M136" s="42">
        <v>320</v>
      </c>
      <c r="N136" s="42">
        <v>320</v>
      </c>
      <c r="O136" s="42">
        <v>320</v>
      </c>
      <c r="P136" s="42">
        <v>320</v>
      </c>
      <c r="Q136" s="42">
        <v>320</v>
      </c>
    </row>
    <row r="137" spans="1:17" ht="27.95" customHeight="1" x14ac:dyDescent="0.25">
      <c r="A137" s="87"/>
      <c r="B137" s="142"/>
      <c r="C137" s="143"/>
      <c r="D137" s="57" t="s">
        <v>57</v>
      </c>
      <c r="E137" s="144"/>
      <c r="F137" s="64" t="s">
        <v>108</v>
      </c>
      <c r="G137" s="30">
        <f>H137+I137+J137</f>
        <v>74.900000000000006</v>
      </c>
      <c r="H137" s="42">
        <v>74.900000000000006</v>
      </c>
      <c r="I137" s="42"/>
      <c r="J137" s="42"/>
      <c r="K137" s="42"/>
      <c r="L137" s="42">
        <f t="shared" ref="L137:Q137" si="61">K137</f>
        <v>0</v>
      </c>
      <c r="M137" s="42">
        <f t="shared" si="61"/>
        <v>0</v>
      </c>
      <c r="N137" s="42">
        <f t="shared" si="61"/>
        <v>0</v>
      </c>
      <c r="O137" s="42">
        <f t="shared" si="61"/>
        <v>0</v>
      </c>
      <c r="P137" s="42">
        <f t="shared" si="61"/>
        <v>0</v>
      </c>
      <c r="Q137" s="42">
        <f t="shared" si="61"/>
        <v>0</v>
      </c>
    </row>
    <row r="138" spans="1:17" ht="89.85" customHeight="1" x14ac:dyDescent="0.25">
      <c r="A138" s="44" t="s">
        <v>96</v>
      </c>
      <c r="B138" s="100" t="s">
        <v>98</v>
      </c>
      <c r="C138" s="101"/>
      <c r="D138" s="102"/>
      <c r="E138" s="63"/>
      <c r="F138" s="13" t="s">
        <v>76</v>
      </c>
      <c r="G138" s="30">
        <f>G140+G141</f>
        <v>9331.24</v>
      </c>
      <c r="H138" s="30">
        <f>H140+H141</f>
        <v>1738</v>
      </c>
      <c r="I138" s="30">
        <f t="shared" ref="I138:Q138" si="62">I140+I141</f>
        <v>701.08</v>
      </c>
      <c r="J138" s="30">
        <f t="shared" si="62"/>
        <v>701.08</v>
      </c>
      <c r="K138" s="30">
        <f t="shared" si="62"/>
        <v>701.08</v>
      </c>
      <c r="L138" s="30">
        <f t="shared" si="62"/>
        <v>915</v>
      </c>
      <c r="M138" s="30">
        <f t="shared" si="62"/>
        <v>915</v>
      </c>
      <c r="N138" s="30">
        <f t="shared" si="62"/>
        <v>915</v>
      </c>
      <c r="O138" s="30">
        <f t="shared" si="62"/>
        <v>915</v>
      </c>
      <c r="P138" s="30">
        <f t="shared" si="62"/>
        <v>915</v>
      </c>
      <c r="Q138" s="30">
        <f t="shared" si="62"/>
        <v>915</v>
      </c>
    </row>
    <row r="139" spans="1:17" ht="14.25" hidden="1" customHeight="1" x14ac:dyDescent="0.25">
      <c r="A139" s="110" t="s">
        <v>146</v>
      </c>
      <c r="B139" s="48"/>
      <c r="C139" s="58"/>
      <c r="D139" s="52" t="s">
        <v>52</v>
      </c>
      <c r="E139" s="52" t="s">
        <v>77</v>
      </c>
      <c r="F139" s="26" t="s">
        <v>108</v>
      </c>
      <c r="G139" s="30">
        <f t="shared" si="50"/>
        <v>0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78.75" customHeight="1" x14ac:dyDescent="0.25">
      <c r="A140" s="110"/>
      <c r="B140" s="96" t="s">
        <v>140</v>
      </c>
      <c r="C140" s="92" t="s">
        <v>51</v>
      </c>
      <c r="D140" s="92" t="s">
        <v>52</v>
      </c>
      <c r="E140" s="98" t="s">
        <v>77</v>
      </c>
      <c r="F140" s="64" t="s">
        <v>108</v>
      </c>
      <c r="G140" s="30">
        <f t="shared" si="50"/>
        <v>9112.6</v>
      </c>
      <c r="H140" s="40">
        <v>1666.6</v>
      </c>
      <c r="I140" s="40">
        <v>652</v>
      </c>
      <c r="J140" s="40">
        <v>652</v>
      </c>
      <c r="K140" s="40">
        <v>652</v>
      </c>
      <c r="L140" s="40">
        <v>915</v>
      </c>
      <c r="M140" s="40">
        <v>915</v>
      </c>
      <c r="N140" s="40">
        <v>915</v>
      </c>
      <c r="O140" s="40">
        <v>915</v>
      </c>
      <c r="P140" s="40">
        <v>915</v>
      </c>
      <c r="Q140" s="40">
        <v>915</v>
      </c>
    </row>
    <row r="141" spans="1:17" ht="47.65" customHeight="1" x14ac:dyDescent="0.25">
      <c r="A141" s="110"/>
      <c r="B141" s="97"/>
      <c r="C141" s="93"/>
      <c r="D141" s="93"/>
      <c r="E141" s="93"/>
      <c r="F141" s="64" t="s">
        <v>106</v>
      </c>
      <c r="G141" s="30">
        <f>SUM(H141:Q141)</f>
        <v>218.64</v>
      </c>
      <c r="H141" s="40">
        <v>71.400000000000006</v>
      </c>
      <c r="I141" s="40">
        <v>49.08</v>
      </c>
      <c r="J141" s="40">
        <v>49.08</v>
      </c>
      <c r="K141" s="40">
        <v>49.08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</row>
    <row r="142" spans="1:17" ht="37.5" customHeight="1" x14ac:dyDescent="0.25">
      <c r="A142" s="47" t="s">
        <v>117</v>
      </c>
      <c r="B142" s="81" t="s">
        <v>100</v>
      </c>
      <c r="C142" s="81"/>
      <c r="D142" s="81"/>
      <c r="E142" s="25"/>
      <c r="F142" s="13" t="s">
        <v>76</v>
      </c>
      <c r="G142" s="30">
        <f>H142+I142+J142</f>
        <v>16184</v>
      </c>
      <c r="H142" s="39">
        <f>H143+H147</f>
        <v>5296.5999999999995</v>
      </c>
      <c r="I142" s="39">
        <f t="shared" ref="I142:J142" si="63">I143+I147</f>
        <v>5584.5999999999995</v>
      </c>
      <c r="J142" s="39">
        <f t="shared" si="63"/>
        <v>5302.8</v>
      </c>
      <c r="K142" s="39">
        <f t="shared" ref="K142:Q142" si="64">K143+K147</f>
        <v>5463.1</v>
      </c>
      <c r="L142" s="39">
        <f t="shared" si="64"/>
        <v>210.85</v>
      </c>
      <c r="M142" s="39">
        <f t="shared" si="64"/>
        <v>210.85</v>
      </c>
      <c r="N142" s="39">
        <f t="shared" si="64"/>
        <v>210.85</v>
      </c>
      <c r="O142" s="39">
        <f t="shared" si="64"/>
        <v>210.85</v>
      </c>
      <c r="P142" s="39">
        <f t="shared" si="64"/>
        <v>210.85</v>
      </c>
      <c r="Q142" s="39">
        <f t="shared" si="64"/>
        <v>210.85</v>
      </c>
    </row>
    <row r="143" spans="1:17" ht="17.100000000000001" customHeight="1" x14ac:dyDescent="0.25">
      <c r="A143" s="85" t="s">
        <v>118</v>
      </c>
      <c r="B143" s="96" t="s">
        <v>142</v>
      </c>
      <c r="C143" s="92" t="s">
        <v>51</v>
      </c>
      <c r="D143" s="24"/>
      <c r="E143" s="25"/>
      <c r="F143" s="13" t="s">
        <v>48</v>
      </c>
      <c r="G143" s="30">
        <f>SUM(H143:Q143)</f>
        <v>2626.9999999999995</v>
      </c>
      <c r="H143" s="70">
        <f>H144+H145+H146</f>
        <v>217.2</v>
      </c>
      <c r="I143" s="39">
        <f t="shared" ref="I143:J143" si="65">I144+I145+I146</f>
        <v>391</v>
      </c>
      <c r="J143" s="39">
        <f t="shared" si="65"/>
        <v>371.2</v>
      </c>
      <c r="K143" s="39">
        <f t="shared" ref="K143:Q143" si="66">K144+K145+K146</f>
        <v>382.5</v>
      </c>
      <c r="L143" s="39">
        <f t="shared" si="66"/>
        <v>210.85</v>
      </c>
      <c r="M143" s="39">
        <f t="shared" si="66"/>
        <v>210.85</v>
      </c>
      <c r="N143" s="39">
        <f t="shared" si="66"/>
        <v>210.85</v>
      </c>
      <c r="O143" s="39">
        <f t="shared" si="66"/>
        <v>210.85</v>
      </c>
      <c r="P143" s="39">
        <f t="shared" si="66"/>
        <v>210.85</v>
      </c>
      <c r="Q143" s="39">
        <f t="shared" si="66"/>
        <v>210.85</v>
      </c>
    </row>
    <row r="144" spans="1:17" ht="31.35" customHeight="1" x14ac:dyDescent="0.25">
      <c r="A144" s="86"/>
      <c r="B144" s="99"/>
      <c r="C144" s="98"/>
      <c r="D144" s="57" t="s">
        <v>55</v>
      </c>
      <c r="E144" s="92" t="s">
        <v>77</v>
      </c>
      <c r="F144" s="106" t="s">
        <v>106</v>
      </c>
      <c r="G144" s="30">
        <f>SUM(H144:Q144)</f>
        <v>1454.63</v>
      </c>
      <c r="H144" s="71">
        <v>115</v>
      </c>
      <c r="I144" s="40">
        <v>216.03</v>
      </c>
      <c r="J144" s="40">
        <v>216</v>
      </c>
      <c r="K144" s="40">
        <v>216.1</v>
      </c>
      <c r="L144" s="40">
        <v>115.25</v>
      </c>
      <c r="M144" s="40">
        <v>115.25</v>
      </c>
      <c r="N144" s="40">
        <v>115.25</v>
      </c>
      <c r="O144" s="40">
        <v>115.25</v>
      </c>
      <c r="P144" s="40">
        <v>115.25</v>
      </c>
      <c r="Q144" s="40">
        <v>115.25</v>
      </c>
    </row>
    <row r="145" spans="1:17" ht="31.35" customHeight="1" x14ac:dyDescent="0.25">
      <c r="A145" s="86"/>
      <c r="B145" s="99"/>
      <c r="C145" s="98"/>
      <c r="D145" s="57" t="s">
        <v>56</v>
      </c>
      <c r="E145" s="98"/>
      <c r="F145" s="147"/>
      <c r="G145" s="30">
        <f t="shared" ref="G145:G182" si="67">SUM(H145:Q145)</f>
        <v>382.5100000000001</v>
      </c>
      <c r="H145" s="71">
        <v>35.4</v>
      </c>
      <c r="I145" s="40">
        <v>60.51</v>
      </c>
      <c r="J145" s="40">
        <v>60.5</v>
      </c>
      <c r="K145" s="40">
        <v>60.5</v>
      </c>
      <c r="L145" s="40">
        <v>27.6</v>
      </c>
      <c r="M145" s="40">
        <v>27.6</v>
      </c>
      <c r="N145" s="40">
        <v>27.6</v>
      </c>
      <c r="O145" s="40">
        <v>27.6</v>
      </c>
      <c r="P145" s="40">
        <v>27.6</v>
      </c>
      <c r="Q145" s="40">
        <v>27.6</v>
      </c>
    </row>
    <row r="146" spans="1:17" ht="27.2" customHeight="1" x14ac:dyDescent="0.25">
      <c r="A146" s="86"/>
      <c r="B146" s="99"/>
      <c r="C146" s="98"/>
      <c r="D146" s="57" t="s">
        <v>57</v>
      </c>
      <c r="E146" s="98"/>
      <c r="F146" s="144"/>
      <c r="G146" s="30">
        <f t="shared" si="67"/>
        <v>789.86</v>
      </c>
      <c r="H146" s="71">
        <v>66.8</v>
      </c>
      <c r="I146" s="40">
        <v>114.46</v>
      </c>
      <c r="J146" s="40">
        <v>94.7</v>
      </c>
      <c r="K146" s="40">
        <v>105.9</v>
      </c>
      <c r="L146" s="40">
        <v>68</v>
      </c>
      <c r="M146" s="40">
        <v>68</v>
      </c>
      <c r="N146" s="40">
        <v>68</v>
      </c>
      <c r="O146" s="40">
        <v>68</v>
      </c>
      <c r="P146" s="40">
        <v>68</v>
      </c>
      <c r="Q146" s="40">
        <v>68</v>
      </c>
    </row>
    <row r="147" spans="1:17" ht="37.5" customHeight="1" x14ac:dyDescent="0.25">
      <c r="A147" s="86"/>
      <c r="B147" s="99"/>
      <c r="C147" s="98"/>
      <c r="D147" s="57"/>
      <c r="E147" s="98"/>
      <c r="F147" s="13" t="s">
        <v>48</v>
      </c>
      <c r="G147" s="30">
        <f t="shared" si="67"/>
        <v>20285.2</v>
      </c>
      <c r="H147" s="39">
        <f>H148+H149+H150</f>
        <v>5079.3999999999996</v>
      </c>
      <c r="I147" s="39">
        <f t="shared" ref="I147:J147" si="68">I148+I149+I150</f>
        <v>5193.5999999999995</v>
      </c>
      <c r="J147" s="39">
        <f t="shared" si="68"/>
        <v>4931.6000000000004</v>
      </c>
      <c r="K147" s="39">
        <f t="shared" ref="K147:Q147" si="69">K148+K149+K150</f>
        <v>5080.6000000000004</v>
      </c>
      <c r="L147" s="39">
        <f t="shared" si="69"/>
        <v>0</v>
      </c>
      <c r="M147" s="39">
        <f t="shared" si="69"/>
        <v>0</v>
      </c>
      <c r="N147" s="39">
        <f t="shared" si="69"/>
        <v>0</v>
      </c>
      <c r="O147" s="39">
        <f t="shared" si="69"/>
        <v>0</v>
      </c>
      <c r="P147" s="39">
        <f t="shared" si="69"/>
        <v>0</v>
      </c>
      <c r="Q147" s="39">
        <f t="shared" si="69"/>
        <v>0</v>
      </c>
    </row>
    <row r="148" spans="1:17" ht="31.35" customHeight="1" x14ac:dyDescent="0.25">
      <c r="A148" s="86"/>
      <c r="B148" s="99"/>
      <c r="C148" s="98"/>
      <c r="D148" s="57" t="s">
        <v>55</v>
      </c>
      <c r="E148" s="147"/>
      <c r="F148" s="106" t="s">
        <v>141</v>
      </c>
      <c r="G148" s="30">
        <f t="shared" si="67"/>
        <v>11307.57</v>
      </c>
      <c r="H148" s="40">
        <v>2699.1</v>
      </c>
      <c r="I148" s="40">
        <v>2869.47</v>
      </c>
      <c r="J148" s="40">
        <v>2869.54</v>
      </c>
      <c r="K148" s="40">
        <v>2869.46</v>
      </c>
      <c r="L148" s="40">
        <v>0</v>
      </c>
      <c r="M148" s="40">
        <v>0</v>
      </c>
      <c r="N148" s="40">
        <v>0</v>
      </c>
      <c r="O148" s="40">
        <v>0</v>
      </c>
      <c r="P148" s="40">
        <v>0</v>
      </c>
      <c r="Q148" s="40">
        <v>0</v>
      </c>
    </row>
    <row r="149" spans="1:17" ht="32.65" customHeight="1" x14ac:dyDescent="0.25">
      <c r="A149" s="86"/>
      <c r="B149" s="99"/>
      <c r="C149" s="98"/>
      <c r="D149" s="57" t="s">
        <v>56</v>
      </c>
      <c r="E149" s="147"/>
      <c r="F149" s="147"/>
      <c r="G149" s="30">
        <f t="shared" si="67"/>
        <v>3240.27</v>
      </c>
      <c r="H149" s="40">
        <v>828.9</v>
      </c>
      <c r="I149" s="40">
        <v>803.79</v>
      </c>
      <c r="J149" s="40">
        <v>803.79</v>
      </c>
      <c r="K149" s="40">
        <v>803.79</v>
      </c>
      <c r="L149" s="40">
        <v>0</v>
      </c>
      <c r="M149" s="40">
        <v>0</v>
      </c>
      <c r="N149" s="40">
        <v>0</v>
      </c>
      <c r="O149" s="40">
        <v>0</v>
      </c>
      <c r="P149" s="40">
        <v>0</v>
      </c>
      <c r="Q149" s="40">
        <v>0</v>
      </c>
    </row>
    <row r="150" spans="1:17" ht="29.25" customHeight="1" x14ac:dyDescent="0.25">
      <c r="A150" s="87"/>
      <c r="B150" s="97"/>
      <c r="C150" s="93"/>
      <c r="D150" s="57" t="s">
        <v>57</v>
      </c>
      <c r="E150" s="144"/>
      <c r="F150" s="144"/>
      <c r="G150" s="30">
        <f t="shared" si="67"/>
        <v>5737.3600000000006</v>
      </c>
      <c r="H150" s="40">
        <v>1551.4</v>
      </c>
      <c r="I150" s="40">
        <v>1520.34</v>
      </c>
      <c r="J150" s="40">
        <v>1258.27</v>
      </c>
      <c r="K150" s="40">
        <v>1407.35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</row>
    <row r="151" spans="1:17" ht="30.6" customHeight="1" x14ac:dyDescent="0.25">
      <c r="A151" s="47" t="s">
        <v>121</v>
      </c>
      <c r="B151" s="100" t="s">
        <v>101</v>
      </c>
      <c r="C151" s="101"/>
      <c r="D151" s="102"/>
      <c r="E151" s="25"/>
      <c r="F151" s="13" t="s">
        <v>76</v>
      </c>
      <c r="G151" s="30">
        <f t="shared" si="67"/>
        <v>0</v>
      </c>
      <c r="H151" s="39"/>
      <c r="I151" s="39">
        <f t="shared" ref="I151:Q151" si="70">I152+I153</f>
        <v>0</v>
      </c>
      <c r="J151" s="39">
        <f t="shared" si="70"/>
        <v>0</v>
      </c>
      <c r="K151" s="39">
        <f t="shared" si="70"/>
        <v>0</v>
      </c>
      <c r="L151" s="39">
        <f t="shared" si="70"/>
        <v>0</v>
      </c>
      <c r="M151" s="39">
        <f t="shared" si="70"/>
        <v>0</v>
      </c>
      <c r="N151" s="39">
        <f t="shared" si="70"/>
        <v>0</v>
      </c>
      <c r="O151" s="39">
        <f t="shared" si="70"/>
        <v>0</v>
      </c>
      <c r="P151" s="39">
        <f t="shared" si="70"/>
        <v>0</v>
      </c>
      <c r="Q151" s="39">
        <f t="shared" si="70"/>
        <v>0</v>
      </c>
    </row>
    <row r="152" spans="1:17" ht="17.100000000000001" customHeight="1" x14ac:dyDescent="0.25">
      <c r="A152" s="85" t="s">
        <v>122</v>
      </c>
      <c r="B152" s="96" t="s">
        <v>102</v>
      </c>
      <c r="C152" s="92" t="s">
        <v>51</v>
      </c>
      <c r="D152" s="92" t="s">
        <v>55</v>
      </c>
      <c r="E152" s="88">
        <v>2021</v>
      </c>
      <c r="F152" s="54" t="s">
        <v>106</v>
      </c>
      <c r="G152" s="30">
        <f t="shared" si="67"/>
        <v>0</v>
      </c>
      <c r="H152" s="40"/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0">
        <v>0</v>
      </c>
    </row>
    <row r="153" spans="1:17" ht="26.45" customHeight="1" x14ac:dyDescent="0.25">
      <c r="A153" s="87"/>
      <c r="B153" s="97"/>
      <c r="C153" s="93"/>
      <c r="D153" s="93"/>
      <c r="E153" s="88"/>
      <c r="F153" s="64" t="s">
        <v>108</v>
      </c>
      <c r="G153" s="30">
        <f t="shared" si="67"/>
        <v>0</v>
      </c>
      <c r="H153" s="40"/>
      <c r="I153" s="40">
        <v>0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0">
        <v>0</v>
      </c>
    </row>
    <row r="154" spans="1:17" ht="37.5" customHeight="1" x14ac:dyDescent="0.25">
      <c r="A154" s="47" t="s">
        <v>123</v>
      </c>
      <c r="B154" s="81" t="s">
        <v>103</v>
      </c>
      <c r="C154" s="81"/>
      <c r="D154" s="81"/>
      <c r="E154" s="53"/>
      <c r="F154" s="13" t="s">
        <v>76</v>
      </c>
      <c r="G154" s="30">
        <f t="shared" si="67"/>
        <v>2691.65</v>
      </c>
      <c r="H154" s="39">
        <f>H155+H156</f>
        <v>2691.65</v>
      </c>
      <c r="I154" s="39">
        <f t="shared" ref="I154:Q154" si="71">I155+I156</f>
        <v>0</v>
      </c>
      <c r="J154" s="39">
        <f t="shared" si="71"/>
        <v>0</v>
      </c>
      <c r="K154" s="39">
        <f t="shared" si="71"/>
        <v>0</v>
      </c>
      <c r="L154" s="39">
        <f t="shared" si="71"/>
        <v>0</v>
      </c>
      <c r="M154" s="39">
        <f t="shared" si="71"/>
        <v>0</v>
      </c>
      <c r="N154" s="39">
        <f t="shared" si="71"/>
        <v>0</v>
      </c>
      <c r="O154" s="39">
        <f t="shared" si="71"/>
        <v>0</v>
      </c>
      <c r="P154" s="39">
        <f t="shared" si="71"/>
        <v>0</v>
      </c>
      <c r="Q154" s="39">
        <f t="shared" si="71"/>
        <v>0</v>
      </c>
    </row>
    <row r="155" spans="1:17" ht="19.7" customHeight="1" x14ac:dyDescent="0.25">
      <c r="A155" s="85" t="s">
        <v>124</v>
      </c>
      <c r="B155" s="96" t="s">
        <v>143</v>
      </c>
      <c r="C155" s="148" t="s">
        <v>51</v>
      </c>
      <c r="D155" s="92" t="s">
        <v>56</v>
      </c>
      <c r="E155" s="94">
        <v>2021</v>
      </c>
      <c r="F155" s="54" t="s">
        <v>106</v>
      </c>
      <c r="G155" s="30">
        <f t="shared" si="67"/>
        <v>110.4</v>
      </c>
      <c r="H155" s="40">
        <v>110.4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</row>
    <row r="156" spans="1:17" ht="48.95" customHeight="1" x14ac:dyDescent="0.25">
      <c r="A156" s="87"/>
      <c r="B156" s="150"/>
      <c r="C156" s="149"/>
      <c r="D156" s="93"/>
      <c r="E156" s="95"/>
      <c r="F156" s="64" t="s">
        <v>141</v>
      </c>
      <c r="G156" s="30">
        <f t="shared" si="67"/>
        <v>2581.25</v>
      </c>
      <c r="H156" s="40">
        <v>2581.25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</row>
    <row r="157" spans="1:17" ht="36" customHeight="1" x14ac:dyDescent="0.25">
      <c r="A157" s="47" t="s">
        <v>125</v>
      </c>
      <c r="B157" s="81" t="s">
        <v>104</v>
      </c>
      <c r="C157" s="81"/>
      <c r="D157" s="81"/>
      <c r="E157" s="25"/>
      <c r="F157" s="13" t="s">
        <v>76</v>
      </c>
      <c r="G157" s="30">
        <f t="shared" si="67"/>
        <v>1555.65</v>
      </c>
      <c r="H157" s="39">
        <f>H158+H159</f>
        <v>1555.65</v>
      </c>
      <c r="I157" s="39">
        <f t="shared" ref="I157:Q157" si="72">I158+I159</f>
        <v>0</v>
      </c>
      <c r="J157" s="39">
        <f t="shared" si="72"/>
        <v>0</v>
      </c>
      <c r="K157" s="39">
        <f t="shared" si="72"/>
        <v>0</v>
      </c>
      <c r="L157" s="39">
        <f t="shared" si="72"/>
        <v>0</v>
      </c>
      <c r="M157" s="39">
        <f t="shared" si="72"/>
        <v>0</v>
      </c>
      <c r="N157" s="39">
        <f t="shared" si="72"/>
        <v>0</v>
      </c>
      <c r="O157" s="39">
        <f t="shared" si="72"/>
        <v>0</v>
      </c>
      <c r="P157" s="39">
        <f t="shared" si="72"/>
        <v>0</v>
      </c>
      <c r="Q157" s="39">
        <f t="shared" si="72"/>
        <v>0</v>
      </c>
    </row>
    <row r="158" spans="1:17" ht="38.85" customHeight="1" x14ac:dyDescent="0.25">
      <c r="A158" s="85" t="s">
        <v>126</v>
      </c>
      <c r="B158" s="116" t="s">
        <v>144</v>
      </c>
      <c r="C158" s="148" t="s">
        <v>51</v>
      </c>
      <c r="D158" s="92" t="s">
        <v>56</v>
      </c>
      <c r="E158" s="88">
        <v>2021</v>
      </c>
      <c r="F158" s="54" t="s">
        <v>106</v>
      </c>
      <c r="G158" s="30">
        <f t="shared" si="67"/>
        <v>64.400000000000006</v>
      </c>
      <c r="H158" s="40">
        <v>64.400000000000006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</row>
    <row r="159" spans="1:17" ht="46.9" customHeight="1" x14ac:dyDescent="0.25">
      <c r="A159" s="87"/>
      <c r="B159" s="118"/>
      <c r="C159" s="149"/>
      <c r="D159" s="93"/>
      <c r="E159" s="88"/>
      <c r="F159" s="64" t="s">
        <v>141</v>
      </c>
      <c r="G159" s="30">
        <f t="shared" si="67"/>
        <v>1491.25</v>
      </c>
      <c r="H159" s="40">
        <v>1491.25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</row>
    <row r="160" spans="1:17" ht="45.75" customHeight="1" x14ac:dyDescent="0.25">
      <c r="A160" s="47" t="s">
        <v>128</v>
      </c>
      <c r="B160" s="81" t="s">
        <v>105</v>
      </c>
      <c r="C160" s="81"/>
      <c r="D160" s="81"/>
      <c r="E160" s="57"/>
      <c r="F160" s="13" t="s">
        <v>76</v>
      </c>
      <c r="G160" s="30">
        <f t="shared" si="67"/>
        <v>4218</v>
      </c>
      <c r="H160" s="39">
        <f>H161+H165</f>
        <v>0</v>
      </c>
      <c r="I160" s="39">
        <f t="shared" ref="I160:Q160" si="73">I161+I165</f>
        <v>1804</v>
      </c>
      <c r="J160" s="39">
        <f t="shared" si="73"/>
        <v>2414</v>
      </c>
      <c r="K160" s="39">
        <f t="shared" si="73"/>
        <v>0</v>
      </c>
      <c r="L160" s="39">
        <f t="shared" si="73"/>
        <v>0</v>
      </c>
      <c r="M160" s="39">
        <f t="shared" si="73"/>
        <v>0</v>
      </c>
      <c r="N160" s="39">
        <f t="shared" si="73"/>
        <v>0</v>
      </c>
      <c r="O160" s="39">
        <f t="shared" si="73"/>
        <v>0</v>
      </c>
      <c r="P160" s="39">
        <f t="shared" si="73"/>
        <v>0</v>
      </c>
      <c r="Q160" s="39">
        <f t="shared" si="73"/>
        <v>0</v>
      </c>
    </row>
    <row r="161" spans="1:17" ht="17.649999999999999" customHeight="1" x14ac:dyDescent="0.25">
      <c r="A161" s="85" t="s">
        <v>127</v>
      </c>
      <c r="B161" s="82" t="s">
        <v>145</v>
      </c>
      <c r="C161" s="89" t="s">
        <v>51</v>
      </c>
      <c r="D161" s="24"/>
      <c r="E161" s="57"/>
      <c r="F161" s="16" t="s">
        <v>48</v>
      </c>
      <c r="G161" s="30">
        <f t="shared" si="67"/>
        <v>295.3</v>
      </c>
      <c r="H161" s="39">
        <f>H162+H163+H164</f>
        <v>0</v>
      </c>
      <c r="I161" s="39">
        <f t="shared" ref="I161:Q161" si="74">I162+I163+I164</f>
        <v>126.3</v>
      </c>
      <c r="J161" s="39">
        <f t="shared" si="74"/>
        <v>169</v>
      </c>
      <c r="K161" s="39">
        <f t="shared" si="74"/>
        <v>0</v>
      </c>
      <c r="L161" s="39">
        <f t="shared" si="74"/>
        <v>0</v>
      </c>
      <c r="M161" s="39">
        <f t="shared" si="74"/>
        <v>0</v>
      </c>
      <c r="N161" s="39">
        <f t="shared" si="74"/>
        <v>0</v>
      </c>
      <c r="O161" s="39">
        <f t="shared" si="74"/>
        <v>0</v>
      </c>
      <c r="P161" s="39">
        <f t="shared" si="74"/>
        <v>0</v>
      </c>
      <c r="Q161" s="39">
        <f t="shared" si="74"/>
        <v>0</v>
      </c>
    </row>
    <row r="162" spans="1:17" ht="32.65" customHeight="1" x14ac:dyDescent="0.25">
      <c r="A162" s="86"/>
      <c r="B162" s="83"/>
      <c r="C162" s="90"/>
      <c r="D162" s="57" t="s">
        <v>55</v>
      </c>
      <c r="E162" s="124" t="s">
        <v>131</v>
      </c>
      <c r="F162" s="106" t="s">
        <v>106</v>
      </c>
      <c r="G162" s="30">
        <f t="shared" si="67"/>
        <v>210.8</v>
      </c>
      <c r="H162" s="40">
        <v>0</v>
      </c>
      <c r="I162" s="40">
        <v>126.3</v>
      </c>
      <c r="J162" s="40">
        <v>84.5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0">
        <v>0</v>
      </c>
    </row>
    <row r="163" spans="1:17" ht="28.5" customHeight="1" x14ac:dyDescent="0.25">
      <c r="A163" s="86"/>
      <c r="B163" s="83"/>
      <c r="C163" s="90"/>
      <c r="D163" s="57" t="s">
        <v>56</v>
      </c>
      <c r="E163" s="143"/>
      <c r="F163" s="147"/>
      <c r="G163" s="30">
        <f t="shared" si="67"/>
        <v>0</v>
      </c>
      <c r="H163" s="40">
        <v>0</v>
      </c>
      <c r="I163" s="40">
        <v>0</v>
      </c>
      <c r="J163" s="40"/>
      <c r="K163" s="40">
        <v>0</v>
      </c>
      <c r="L163" s="40">
        <v>0</v>
      </c>
      <c r="M163" s="40">
        <v>0</v>
      </c>
      <c r="N163" s="40">
        <v>0</v>
      </c>
      <c r="O163" s="40">
        <v>0</v>
      </c>
      <c r="P163" s="40">
        <v>0</v>
      </c>
      <c r="Q163" s="40">
        <v>0</v>
      </c>
    </row>
    <row r="164" spans="1:17" ht="30.6" customHeight="1" x14ac:dyDescent="0.25">
      <c r="A164" s="86"/>
      <c r="B164" s="83"/>
      <c r="C164" s="90"/>
      <c r="D164" s="57" t="s">
        <v>57</v>
      </c>
      <c r="E164" s="143"/>
      <c r="F164" s="144"/>
      <c r="G164" s="30">
        <f t="shared" si="67"/>
        <v>84.5</v>
      </c>
      <c r="H164" s="40">
        <v>0</v>
      </c>
      <c r="I164" s="40">
        <v>0</v>
      </c>
      <c r="J164" s="40">
        <v>84.5</v>
      </c>
      <c r="K164" s="40">
        <v>0</v>
      </c>
      <c r="L164" s="40">
        <v>0</v>
      </c>
      <c r="M164" s="40">
        <v>0</v>
      </c>
      <c r="N164" s="40">
        <v>0</v>
      </c>
      <c r="O164" s="40">
        <v>0</v>
      </c>
      <c r="P164" s="40">
        <v>0</v>
      </c>
      <c r="Q164" s="40">
        <v>0</v>
      </c>
    </row>
    <row r="165" spans="1:17" ht="16.350000000000001" customHeight="1" x14ac:dyDescent="0.25">
      <c r="A165" s="86"/>
      <c r="B165" s="83"/>
      <c r="C165" s="90"/>
      <c r="D165" s="57"/>
      <c r="E165" s="143"/>
      <c r="F165" s="16" t="s">
        <v>48</v>
      </c>
      <c r="G165" s="30">
        <f t="shared" si="67"/>
        <v>3922.7</v>
      </c>
      <c r="H165" s="39">
        <f t="shared" ref="H165:Q165" si="75">H166+H167+H168</f>
        <v>0</v>
      </c>
      <c r="I165" s="39">
        <f t="shared" si="75"/>
        <v>1677.7</v>
      </c>
      <c r="J165" s="39">
        <f t="shared" si="75"/>
        <v>2245</v>
      </c>
      <c r="K165" s="39">
        <f t="shared" si="75"/>
        <v>0</v>
      </c>
      <c r="L165" s="39">
        <f t="shared" si="75"/>
        <v>0</v>
      </c>
      <c r="M165" s="39">
        <f t="shared" si="75"/>
        <v>0</v>
      </c>
      <c r="N165" s="39">
        <f t="shared" si="75"/>
        <v>0</v>
      </c>
      <c r="O165" s="39">
        <f t="shared" si="75"/>
        <v>0</v>
      </c>
      <c r="P165" s="39">
        <f t="shared" si="75"/>
        <v>0</v>
      </c>
      <c r="Q165" s="39">
        <f t="shared" si="75"/>
        <v>0</v>
      </c>
    </row>
    <row r="166" spans="1:17" ht="30.6" customHeight="1" x14ac:dyDescent="0.25">
      <c r="A166" s="86"/>
      <c r="B166" s="83"/>
      <c r="C166" s="90"/>
      <c r="D166" s="57" t="s">
        <v>55</v>
      </c>
      <c r="E166" s="143"/>
      <c r="F166" s="106" t="s">
        <v>141</v>
      </c>
      <c r="G166" s="30">
        <f>SUM(H166:Q166)</f>
        <v>2800.2</v>
      </c>
      <c r="H166" s="40">
        <v>0</v>
      </c>
      <c r="I166" s="40">
        <v>1677.7</v>
      </c>
      <c r="J166" s="40">
        <v>1122.5</v>
      </c>
      <c r="K166" s="40">
        <v>0</v>
      </c>
      <c r="L166" s="40">
        <v>0</v>
      </c>
      <c r="M166" s="40">
        <v>0</v>
      </c>
      <c r="N166" s="40">
        <v>0</v>
      </c>
      <c r="O166" s="40">
        <v>0</v>
      </c>
      <c r="P166" s="40">
        <v>0</v>
      </c>
      <c r="Q166" s="40">
        <v>0</v>
      </c>
    </row>
    <row r="167" spans="1:17" ht="29.25" customHeight="1" x14ac:dyDescent="0.25">
      <c r="A167" s="86"/>
      <c r="B167" s="83"/>
      <c r="C167" s="90"/>
      <c r="D167" s="57" t="s">
        <v>56</v>
      </c>
      <c r="E167" s="143"/>
      <c r="F167" s="147"/>
      <c r="G167" s="30">
        <f t="shared" si="67"/>
        <v>0</v>
      </c>
      <c r="H167" s="40">
        <v>0</v>
      </c>
      <c r="I167" s="40">
        <v>0</v>
      </c>
      <c r="J167" s="40"/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0">
        <v>0</v>
      </c>
    </row>
    <row r="168" spans="1:17" ht="31.9" customHeight="1" x14ac:dyDescent="0.25">
      <c r="A168" s="87"/>
      <c r="B168" s="84"/>
      <c r="C168" s="91"/>
      <c r="D168" s="57" t="s">
        <v>57</v>
      </c>
      <c r="E168" s="143"/>
      <c r="F168" s="144"/>
      <c r="G168" s="30">
        <f t="shared" si="67"/>
        <v>1122.5</v>
      </c>
      <c r="H168" s="40">
        <v>0</v>
      </c>
      <c r="I168" s="40">
        <v>0</v>
      </c>
      <c r="J168" s="40">
        <v>1122.5</v>
      </c>
      <c r="K168" s="40">
        <v>0</v>
      </c>
      <c r="L168" s="40">
        <v>0</v>
      </c>
      <c r="M168" s="40">
        <v>0</v>
      </c>
      <c r="N168" s="40">
        <v>0</v>
      </c>
      <c r="O168" s="40">
        <v>0</v>
      </c>
      <c r="P168" s="40">
        <v>0</v>
      </c>
      <c r="Q168" s="40">
        <v>0</v>
      </c>
    </row>
    <row r="169" spans="1:17" ht="31.9" customHeight="1" x14ac:dyDescent="0.25">
      <c r="A169" s="56" t="s">
        <v>150</v>
      </c>
      <c r="B169" s="103" t="s">
        <v>152</v>
      </c>
      <c r="C169" s="104"/>
      <c r="D169" s="105"/>
      <c r="E169" s="72"/>
      <c r="F169" s="13" t="s">
        <v>76</v>
      </c>
      <c r="G169" s="30">
        <f t="shared" si="67"/>
        <v>298.10699999999997</v>
      </c>
      <c r="H169" s="39">
        <f>H170+H175</f>
        <v>298.10699999999997</v>
      </c>
      <c r="I169" s="39">
        <f t="shared" ref="I169:Q169" si="76">I170+I175</f>
        <v>0</v>
      </c>
      <c r="J169" s="39">
        <f t="shared" si="76"/>
        <v>0</v>
      </c>
      <c r="K169" s="39">
        <f t="shared" si="76"/>
        <v>0</v>
      </c>
      <c r="L169" s="39">
        <f t="shared" si="76"/>
        <v>0</v>
      </c>
      <c r="M169" s="39">
        <f t="shared" si="76"/>
        <v>0</v>
      </c>
      <c r="N169" s="39">
        <f t="shared" si="76"/>
        <v>0</v>
      </c>
      <c r="O169" s="39">
        <f t="shared" si="76"/>
        <v>0</v>
      </c>
      <c r="P169" s="39">
        <f t="shared" si="76"/>
        <v>0</v>
      </c>
      <c r="Q169" s="39">
        <f t="shared" si="76"/>
        <v>0</v>
      </c>
    </row>
    <row r="170" spans="1:17" ht="18.600000000000001" customHeight="1" x14ac:dyDescent="0.25">
      <c r="A170" s="85" t="s">
        <v>151</v>
      </c>
      <c r="B170" s="155" t="s">
        <v>153</v>
      </c>
      <c r="C170" s="89" t="s">
        <v>51</v>
      </c>
      <c r="D170" s="57"/>
      <c r="E170" s="154">
        <v>2021</v>
      </c>
      <c r="F170" s="13" t="s">
        <v>48</v>
      </c>
      <c r="G170" s="30">
        <f t="shared" si="67"/>
        <v>13.106999999999999</v>
      </c>
      <c r="H170" s="40">
        <f>SUM(H171:H174)</f>
        <v>13.106999999999999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0">
        <v>0</v>
      </c>
    </row>
    <row r="171" spans="1:17" s="49" customFormat="1" ht="39.6" customHeight="1" x14ac:dyDescent="0.2">
      <c r="A171" s="86"/>
      <c r="B171" s="156"/>
      <c r="C171" s="90"/>
      <c r="D171" s="57" t="s">
        <v>52</v>
      </c>
      <c r="E171" s="147"/>
      <c r="F171" s="106" t="s">
        <v>106</v>
      </c>
      <c r="G171" s="30">
        <f t="shared" si="67"/>
        <v>9.8149999999999995</v>
      </c>
      <c r="H171" s="40">
        <v>9.8149999999999995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40">
        <v>0</v>
      </c>
      <c r="Q171" s="40">
        <v>0</v>
      </c>
    </row>
    <row r="172" spans="1:17" s="49" customFormat="1" ht="31.9" customHeight="1" x14ac:dyDescent="0.2">
      <c r="A172" s="86"/>
      <c r="B172" s="156"/>
      <c r="C172" s="90"/>
      <c r="D172" s="57" t="s">
        <v>55</v>
      </c>
      <c r="E172" s="147"/>
      <c r="F172" s="111"/>
      <c r="G172" s="30">
        <f t="shared" si="67"/>
        <v>0</v>
      </c>
      <c r="H172" s="40"/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0</v>
      </c>
      <c r="O172" s="40">
        <v>0</v>
      </c>
      <c r="P172" s="40">
        <v>0</v>
      </c>
      <c r="Q172" s="40">
        <v>0</v>
      </c>
    </row>
    <row r="173" spans="1:17" s="49" customFormat="1" ht="31.9" customHeight="1" x14ac:dyDescent="0.2">
      <c r="A173" s="86"/>
      <c r="B173" s="156"/>
      <c r="C173" s="90"/>
      <c r="D173" s="57" t="s">
        <v>56</v>
      </c>
      <c r="E173" s="147"/>
      <c r="F173" s="111"/>
      <c r="G173" s="30">
        <f t="shared" si="67"/>
        <v>2.2229999999999999</v>
      </c>
      <c r="H173" s="40">
        <v>2.2229999999999999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40">
        <v>0</v>
      </c>
      <c r="O173" s="40">
        <v>0</v>
      </c>
      <c r="P173" s="40">
        <v>0</v>
      </c>
      <c r="Q173" s="40">
        <v>0</v>
      </c>
    </row>
    <row r="174" spans="1:17" s="49" customFormat="1" ht="31.9" customHeight="1" x14ac:dyDescent="0.2">
      <c r="A174" s="86"/>
      <c r="B174" s="156"/>
      <c r="C174" s="90"/>
      <c r="D174" s="57" t="s">
        <v>57</v>
      </c>
      <c r="E174" s="147"/>
      <c r="F174" s="107"/>
      <c r="G174" s="30">
        <f t="shared" si="67"/>
        <v>1.069</v>
      </c>
      <c r="H174" s="40">
        <v>1.069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0">
        <v>0</v>
      </c>
    </row>
    <row r="175" spans="1:17" s="49" customFormat="1" ht="15.6" customHeight="1" x14ac:dyDescent="0.2">
      <c r="A175" s="86"/>
      <c r="B175" s="156"/>
      <c r="C175" s="90"/>
      <c r="D175" s="57"/>
      <c r="E175" s="147"/>
      <c r="F175" s="13" t="s">
        <v>48</v>
      </c>
      <c r="G175" s="30">
        <f t="shared" si="67"/>
        <v>285</v>
      </c>
      <c r="H175" s="39">
        <f>SUM(H176:H179)</f>
        <v>285</v>
      </c>
      <c r="I175" s="39">
        <f t="shared" ref="I175:Q175" si="77">SUM(I176:I179)</f>
        <v>0</v>
      </c>
      <c r="J175" s="39">
        <f t="shared" si="77"/>
        <v>0</v>
      </c>
      <c r="K175" s="39">
        <f t="shared" si="77"/>
        <v>0</v>
      </c>
      <c r="L175" s="39">
        <f t="shared" si="77"/>
        <v>0</v>
      </c>
      <c r="M175" s="39">
        <f t="shared" si="77"/>
        <v>0</v>
      </c>
      <c r="N175" s="39">
        <f t="shared" si="77"/>
        <v>0</v>
      </c>
      <c r="O175" s="39">
        <f t="shared" si="77"/>
        <v>0</v>
      </c>
      <c r="P175" s="39">
        <f t="shared" si="77"/>
        <v>0</v>
      </c>
      <c r="Q175" s="39">
        <f t="shared" si="77"/>
        <v>0</v>
      </c>
    </row>
    <row r="176" spans="1:17" s="49" customFormat="1" ht="38.450000000000003" customHeight="1" x14ac:dyDescent="0.2">
      <c r="A176" s="86"/>
      <c r="B176" s="156"/>
      <c r="C176" s="90"/>
      <c r="D176" s="57" t="s">
        <v>52</v>
      </c>
      <c r="E176" s="147"/>
      <c r="F176" s="106" t="s">
        <v>108</v>
      </c>
      <c r="G176" s="30">
        <f t="shared" si="67"/>
        <v>0</v>
      </c>
      <c r="H176" s="40"/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40">
        <v>0</v>
      </c>
      <c r="O176" s="40">
        <v>0</v>
      </c>
      <c r="P176" s="40">
        <v>0</v>
      </c>
      <c r="Q176" s="40">
        <v>0</v>
      </c>
    </row>
    <row r="177" spans="1:17" s="49" customFormat="1" ht="31.9" customHeight="1" x14ac:dyDescent="0.2">
      <c r="A177" s="86"/>
      <c r="B177" s="156"/>
      <c r="C177" s="90"/>
      <c r="D177" s="57" t="s">
        <v>55</v>
      </c>
      <c r="E177" s="147"/>
      <c r="F177" s="111"/>
      <c r="G177" s="30">
        <f t="shared" si="67"/>
        <v>208</v>
      </c>
      <c r="H177" s="40">
        <v>208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40">
        <v>0</v>
      </c>
      <c r="O177" s="40">
        <v>0</v>
      </c>
      <c r="P177" s="40">
        <v>0</v>
      </c>
      <c r="Q177" s="40">
        <v>0</v>
      </c>
    </row>
    <row r="178" spans="1:17" s="49" customFormat="1" ht="31.9" customHeight="1" x14ac:dyDescent="0.2">
      <c r="A178" s="86"/>
      <c r="B178" s="156"/>
      <c r="C178" s="90"/>
      <c r="D178" s="57" t="s">
        <v>56</v>
      </c>
      <c r="E178" s="147"/>
      <c r="F178" s="111"/>
      <c r="G178" s="30">
        <f t="shared" si="67"/>
        <v>52</v>
      </c>
      <c r="H178" s="40">
        <v>52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40">
        <v>0</v>
      </c>
      <c r="O178" s="40">
        <v>0</v>
      </c>
      <c r="P178" s="40">
        <v>0</v>
      </c>
      <c r="Q178" s="40">
        <v>0</v>
      </c>
    </row>
    <row r="179" spans="1:17" s="49" customFormat="1" ht="31.9" customHeight="1" x14ac:dyDescent="0.2">
      <c r="A179" s="87"/>
      <c r="B179" s="157"/>
      <c r="C179" s="91"/>
      <c r="D179" s="57" t="s">
        <v>57</v>
      </c>
      <c r="E179" s="144"/>
      <c r="F179" s="107"/>
      <c r="G179" s="30">
        <f t="shared" si="67"/>
        <v>25</v>
      </c>
      <c r="H179" s="40">
        <v>25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40">
        <v>0</v>
      </c>
      <c r="O179" s="40">
        <v>0</v>
      </c>
      <c r="P179" s="40">
        <v>0</v>
      </c>
      <c r="Q179" s="40">
        <v>0</v>
      </c>
    </row>
    <row r="180" spans="1:17" s="51" customFormat="1" ht="51" customHeight="1" x14ac:dyDescent="0.25">
      <c r="A180" s="50" t="s">
        <v>155</v>
      </c>
      <c r="B180" s="103" t="s">
        <v>154</v>
      </c>
      <c r="C180" s="104"/>
      <c r="D180" s="105"/>
      <c r="E180" s="73"/>
      <c r="F180" s="13" t="s">
        <v>76</v>
      </c>
      <c r="G180" s="30">
        <f t="shared" si="67"/>
        <v>2606.89</v>
      </c>
      <c r="H180" s="39">
        <f>SUM(H181:H182)</f>
        <v>2606.89</v>
      </c>
      <c r="I180" s="39">
        <f t="shared" ref="I180:Q180" si="78">SUM(I181:I182)</f>
        <v>0</v>
      </c>
      <c r="J180" s="39">
        <f t="shared" si="78"/>
        <v>0</v>
      </c>
      <c r="K180" s="39">
        <f t="shared" si="78"/>
        <v>0</v>
      </c>
      <c r="L180" s="39">
        <f t="shared" si="78"/>
        <v>0</v>
      </c>
      <c r="M180" s="39">
        <f t="shared" si="78"/>
        <v>0</v>
      </c>
      <c r="N180" s="39">
        <f t="shared" si="78"/>
        <v>0</v>
      </c>
      <c r="O180" s="39">
        <f t="shared" si="78"/>
        <v>0</v>
      </c>
      <c r="P180" s="39">
        <f t="shared" si="78"/>
        <v>0</v>
      </c>
      <c r="Q180" s="39">
        <f t="shared" si="78"/>
        <v>0</v>
      </c>
    </row>
    <row r="181" spans="1:17" s="49" customFormat="1" ht="39.6" customHeight="1" x14ac:dyDescent="0.2">
      <c r="A181" s="92" t="s">
        <v>156</v>
      </c>
      <c r="B181" s="158" t="s">
        <v>157</v>
      </c>
      <c r="C181" s="106" t="s">
        <v>51</v>
      </c>
      <c r="D181" s="92" t="s">
        <v>52</v>
      </c>
      <c r="E181" s="106">
        <v>2021</v>
      </c>
      <c r="F181" s="64" t="s">
        <v>106</v>
      </c>
      <c r="G181" s="30">
        <f t="shared" si="67"/>
        <v>106.89</v>
      </c>
      <c r="H181" s="40">
        <v>106.89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40">
        <v>0</v>
      </c>
      <c r="O181" s="40">
        <v>0</v>
      </c>
      <c r="P181" s="40">
        <v>0</v>
      </c>
      <c r="Q181" s="40">
        <v>0</v>
      </c>
    </row>
    <row r="182" spans="1:17" s="49" customFormat="1" ht="31.9" customHeight="1" x14ac:dyDescent="0.2">
      <c r="A182" s="93"/>
      <c r="B182" s="159"/>
      <c r="C182" s="107"/>
      <c r="D182" s="93"/>
      <c r="E182" s="107"/>
      <c r="F182" s="55" t="s">
        <v>108</v>
      </c>
      <c r="G182" s="30">
        <f t="shared" si="67"/>
        <v>2500</v>
      </c>
      <c r="H182" s="40">
        <v>2500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</row>
    <row r="183" spans="1:17" s="11" customFormat="1" ht="31.9" customHeight="1" x14ac:dyDescent="0.25">
      <c r="A183" s="50" t="s">
        <v>158</v>
      </c>
      <c r="B183" s="103" t="s">
        <v>160</v>
      </c>
      <c r="C183" s="104"/>
      <c r="D183" s="105"/>
      <c r="E183" s="74"/>
      <c r="F183" s="13" t="s">
        <v>76</v>
      </c>
      <c r="G183" s="30">
        <f t="shared" ref="G183" si="79">SUM(H183:Q183)</f>
        <v>2864.76</v>
      </c>
      <c r="H183" s="39">
        <f>SUM(H184:H185)</f>
        <v>2864.76</v>
      </c>
      <c r="I183" s="39">
        <f t="shared" ref="I183:Q183" si="80">SUM(I184:I185)</f>
        <v>0</v>
      </c>
      <c r="J183" s="39">
        <f t="shared" si="80"/>
        <v>0</v>
      </c>
      <c r="K183" s="39">
        <f t="shared" si="80"/>
        <v>0</v>
      </c>
      <c r="L183" s="39">
        <f t="shared" si="80"/>
        <v>0</v>
      </c>
      <c r="M183" s="39">
        <f t="shared" si="80"/>
        <v>0</v>
      </c>
      <c r="N183" s="39">
        <f t="shared" si="80"/>
        <v>0</v>
      </c>
      <c r="O183" s="39">
        <f t="shared" si="80"/>
        <v>0</v>
      </c>
      <c r="P183" s="39">
        <f t="shared" si="80"/>
        <v>0</v>
      </c>
      <c r="Q183" s="39">
        <f t="shared" si="80"/>
        <v>0</v>
      </c>
    </row>
    <row r="184" spans="1:17" s="49" customFormat="1" ht="43.15" customHeight="1" x14ac:dyDescent="0.2">
      <c r="A184" s="92" t="s">
        <v>159</v>
      </c>
      <c r="B184" s="158" t="s">
        <v>161</v>
      </c>
      <c r="C184" s="106" t="s">
        <v>51</v>
      </c>
      <c r="D184" s="92" t="s">
        <v>57</v>
      </c>
      <c r="E184" s="106">
        <v>2021</v>
      </c>
      <c r="F184" s="64" t="s">
        <v>106</v>
      </c>
      <c r="G184" s="30">
        <f t="shared" ref="G184:G185" si="81">SUM(H184:Q184)</f>
        <v>135.5</v>
      </c>
      <c r="H184" s="40">
        <v>135.5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40">
        <v>0</v>
      </c>
      <c r="O184" s="40">
        <v>0</v>
      </c>
      <c r="P184" s="40">
        <v>0</v>
      </c>
      <c r="Q184" s="40">
        <v>0</v>
      </c>
    </row>
    <row r="185" spans="1:17" s="49" customFormat="1" ht="31.9" customHeight="1" x14ac:dyDescent="0.2">
      <c r="A185" s="93"/>
      <c r="B185" s="159"/>
      <c r="C185" s="107"/>
      <c r="D185" s="93"/>
      <c r="E185" s="107"/>
      <c r="F185" s="55" t="s">
        <v>108</v>
      </c>
      <c r="G185" s="30">
        <f t="shared" si="81"/>
        <v>2729.26</v>
      </c>
      <c r="H185" s="40">
        <v>2729.26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40">
        <v>0</v>
      </c>
      <c r="O185" s="40">
        <v>0</v>
      </c>
      <c r="P185" s="40">
        <v>0</v>
      </c>
      <c r="Q185" s="40">
        <v>0</v>
      </c>
    </row>
    <row r="186" spans="1:17" ht="48" customHeight="1" x14ac:dyDescent="0.25">
      <c r="A186" s="75" t="s">
        <v>162</v>
      </c>
      <c r="B186" s="81" t="s">
        <v>147</v>
      </c>
      <c r="C186" s="81"/>
      <c r="D186" s="81"/>
      <c r="E186" s="57"/>
      <c r="F186" s="13" t="s">
        <v>148</v>
      </c>
      <c r="G186" s="76">
        <f>G187</f>
        <v>17662.909</v>
      </c>
      <c r="H186" s="76">
        <f>H187</f>
        <v>324.93</v>
      </c>
      <c r="I186" s="76">
        <f t="shared" ref="I186:Q186" si="82">I187</f>
        <v>1000.9</v>
      </c>
      <c r="J186" s="76">
        <f t="shared" si="82"/>
        <v>0</v>
      </c>
      <c r="K186" s="76">
        <f t="shared" si="82"/>
        <v>0</v>
      </c>
      <c r="L186" s="76">
        <f t="shared" si="82"/>
        <v>2105.3690000000001</v>
      </c>
      <c r="M186" s="76">
        <f t="shared" si="82"/>
        <v>2378.4499999999998</v>
      </c>
      <c r="N186" s="76">
        <f t="shared" si="82"/>
        <v>2612.39</v>
      </c>
      <c r="O186" s="76">
        <f t="shared" si="82"/>
        <v>2846.34</v>
      </c>
      <c r="P186" s="76">
        <f t="shared" si="82"/>
        <v>3080.29</v>
      </c>
      <c r="Q186" s="76">
        <f t="shared" si="82"/>
        <v>3314.24</v>
      </c>
    </row>
    <row r="187" spans="1:17" ht="60" x14ac:dyDescent="0.25">
      <c r="A187" s="77" t="s">
        <v>163</v>
      </c>
      <c r="B187" s="59" t="s">
        <v>149</v>
      </c>
      <c r="C187" s="78" t="s">
        <v>51</v>
      </c>
      <c r="D187" s="79" t="s">
        <v>58</v>
      </c>
      <c r="E187" s="57" t="s">
        <v>77</v>
      </c>
      <c r="F187" s="64" t="s">
        <v>106</v>
      </c>
      <c r="G187" s="80">
        <f>H187+I187+J187+K187+L187+M187+N187+O187+P187+Q187</f>
        <v>17662.909</v>
      </c>
      <c r="H187" s="80">
        <v>324.93</v>
      </c>
      <c r="I187" s="80">
        <v>1000.9</v>
      </c>
      <c r="J187" s="80"/>
      <c r="K187" s="80"/>
      <c r="L187" s="80">
        <v>2105.3690000000001</v>
      </c>
      <c r="M187" s="80">
        <v>2378.4499999999998</v>
      </c>
      <c r="N187" s="80">
        <v>2612.39</v>
      </c>
      <c r="O187" s="80">
        <v>2846.34</v>
      </c>
      <c r="P187" s="80">
        <v>3080.29</v>
      </c>
      <c r="Q187" s="80">
        <v>3314.24</v>
      </c>
    </row>
    <row r="188" spans="1:17" ht="21.75" customHeight="1" x14ac:dyDescent="0.25">
      <c r="A188" s="131" t="s">
        <v>94</v>
      </c>
      <c r="B188" s="132"/>
      <c r="C188" s="132"/>
      <c r="D188" s="132"/>
      <c r="E188" s="132"/>
      <c r="F188" s="13" t="s">
        <v>48</v>
      </c>
      <c r="G188" s="32">
        <f>G12+G21+G58+G111+G93+G114+G123+G132+G84+G138+G142+G151+G154+G157+G160+G186</f>
        <v>2231731.2434999999</v>
      </c>
      <c r="H188" s="32">
        <f>H12+H21+H58+H111+H93+H114+H123+H132+H84+H138+H142+H151+H154+H157+H160+H186+H169+H180+H183</f>
        <v>354344.58700000006</v>
      </c>
      <c r="I188" s="32">
        <f>I12+I21+I58+I111+I93+I114+I123+I132+I84+I138+I142+I151+I154+I157+I160+I186</f>
        <v>341282.20000000007</v>
      </c>
      <c r="J188" s="32">
        <f t="shared" ref="J188:Q188" si="83">J12+J21+J58+J111+J93+J114+J123+J132+J84+J138+J142+J151+J154+J157+J160+J186</f>
        <v>341515.20000000007</v>
      </c>
      <c r="K188" s="32">
        <f t="shared" si="83"/>
        <v>297462.89999999997</v>
      </c>
      <c r="L188" s="32">
        <f t="shared" si="83"/>
        <v>353147.01900000003</v>
      </c>
      <c r="M188" s="32">
        <f t="shared" si="83"/>
        <v>358532.74850000005</v>
      </c>
      <c r="N188" s="32">
        <f t="shared" si="83"/>
        <v>365851.61500000005</v>
      </c>
      <c r="O188" s="32">
        <f t="shared" si="83"/>
        <v>373148.71800000005</v>
      </c>
      <c r="P188" s="32">
        <f t="shared" si="83"/>
        <v>380240.43349999998</v>
      </c>
      <c r="Q188" s="32">
        <f t="shared" si="83"/>
        <v>387049.38949999999</v>
      </c>
    </row>
    <row r="189" spans="1:17" ht="23.25" customHeight="1" x14ac:dyDescent="0.25">
      <c r="A189" s="133"/>
      <c r="B189" s="134"/>
      <c r="C189" s="134"/>
      <c r="D189" s="134"/>
      <c r="E189" s="134"/>
      <c r="F189" s="23" t="s">
        <v>106</v>
      </c>
      <c r="G189" s="32">
        <f>G12+G58+G112+G93+G115+G124+G133+G85+G143+G152+G155+G158+G161+G187</f>
        <v>1214479.3434999997</v>
      </c>
      <c r="H189" s="32">
        <f>H12+H58+H112+H93+H115+H124+H133+H85+H143+H152+H155+H158+H161+H187+H170+H181+H184</f>
        <v>105724.81699999998</v>
      </c>
      <c r="I189" s="32">
        <f t="shared" ref="I189:Q189" si="84">I12+I58+I112+I93+I115+I124+I133+I85+I143+I152+I155+I158+I161+I187</f>
        <v>106640.8</v>
      </c>
      <c r="J189" s="32">
        <f t="shared" si="84"/>
        <v>106334.3</v>
      </c>
      <c r="K189" s="32">
        <f t="shared" si="84"/>
        <v>106176.6</v>
      </c>
      <c r="L189" s="32">
        <f t="shared" si="84"/>
        <v>115128.41900000001</v>
      </c>
      <c r="M189" s="32">
        <f t="shared" si="84"/>
        <v>120514.14850000001</v>
      </c>
      <c r="N189" s="32">
        <f t="shared" si="84"/>
        <v>127833.01500000001</v>
      </c>
      <c r="O189" s="32">
        <f t="shared" si="84"/>
        <v>135130.11799999999</v>
      </c>
      <c r="P189" s="32">
        <f t="shared" si="84"/>
        <v>142221.83350000001</v>
      </c>
      <c r="Q189" s="32">
        <f t="shared" si="84"/>
        <v>149030.78949999998</v>
      </c>
    </row>
    <row r="190" spans="1:17" ht="51" customHeight="1" x14ac:dyDescent="0.25">
      <c r="A190" s="135"/>
      <c r="B190" s="136"/>
      <c r="C190" s="136"/>
      <c r="D190" s="136"/>
      <c r="E190" s="136"/>
      <c r="F190" s="23" t="s">
        <v>141</v>
      </c>
      <c r="G190" s="32">
        <f t="shared" ref="G190:Q190" si="85">G89+G128+G119+G113+G21+G137+G138+G147+G153+G156+G159+G165</f>
        <v>1023980.1</v>
      </c>
      <c r="H190" s="36">
        <f>H89+H128+H119+H113+H21+H137+H138+H147+H153+H156+H159+H165+H175+H182+H185</f>
        <v>248619.77000000002</v>
      </c>
      <c r="I190" s="36">
        <f t="shared" si="85"/>
        <v>234641.40000000002</v>
      </c>
      <c r="J190" s="36">
        <f t="shared" si="85"/>
        <v>235180.89999999997</v>
      </c>
      <c r="K190" s="36">
        <f t="shared" si="85"/>
        <v>191286.3</v>
      </c>
      <c r="L190" s="36">
        <f t="shared" si="85"/>
        <v>238018.60000000003</v>
      </c>
      <c r="M190" s="36">
        <f t="shared" si="85"/>
        <v>238018.60000000003</v>
      </c>
      <c r="N190" s="36">
        <f t="shared" si="85"/>
        <v>238018.60000000003</v>
      </c>
      <c r="O190" s="36">
        <f t="shared" si="85"/>
        <v>238018.60000000003</v>
      </c>
      <c r="P190" s="36">
        <f t="shared" si="85"/>
        <v>238018.60000000003</v>
      </c>
      <c r="Q190" s="36">
        <f t="shared" si="85"/>
        <v>238018.60000000003</v>
      </c>
    </row>
    <row r="191" spans="1:17" x14ac:dyDescent="0.25">
      <c r="H191" s="14"/>
      <c r="I191" s="14"/>
      <c r="J191" s="14"/>
      <c r="K191" s="14"/>
      <c r="L191" s="14"/>
      <c r="M191" s="14"/>
      <c r="N191" s="14"/>
    </row>
    <row r="193" spans="1:17" x14ac:dyDescent="0.25">
      <c r="A193" s="164" t="s">
        <v>168</v>
      </c>
      <c r="B193" s="164"/>
      <c r="C193" s="164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</row>
  </sheetData>
  <mergeCells count="198">
    <mergeCell ref="P1:Q1"/>
    <mergeCell ref="P2:Q2"/>
    <mergeCell ref="P3:Q3"/>
    <mergeCell ref="P4:Q4"/>
    <mergeCell ref="P5:Q5"/>
    <mergeCell ref="A193:Q193"/>
    <mergeCell ref="D184:D185"/>
    <mergeCell ref="E184:E185"/>
    <mergeCell ref="F171:F174"/>
    <mergeCell ref="C170:C179"/>
    <mergeCell ref="F176:F179"/>
    <mergeCell ref="E170:E179"/>
    <mergeCell ref="B170:B179"/>
    <mergeCell ref="A170:A179"/>
    <mergeCell ref="B180:D180"/>
    <mergeCell ref="D181:D182"/>
    <mergeCell ref="C181:C182"/>
    <mergeCell ref="E181:E182"/>
    <mergeCell ref="B181:B182"/>
    <mergeCell ref="A181:A182"/>
    <mergeCell ref="A184:A185"/>
    <mergeCell ref="B184:B185"/>
    <mergeCell ref="B160:D160"/>
    <mergeCell ref="E162:E168"/>
    <mergeCell ref="F162:F164"/>
    <mergeCell ref="F166:F168"/>
    <mergeCell ref="B157:D157"/>
    <mergeCell ref="B158:B159"/>
    <mergeCell ref="C158:C159"/>
    <mergeCell ref="C152:C153"/>
    <mergeCell ref="B154:D154"/>
    <mergeCell ref="B152:B153"/>
    <mergeCell ref="B155:B156"/>
    <mergeCell ref="C155:C156"/>
    <mergeCell ref="E144:E150"/>
    <mergeCell ref="F148:F150"/>
    <mergeCell ref="B142:D142"/>
    <mergeCell ref="F144:F146"/>
    <mergeCell ref="B50:B53"/>
    <mergeCell ref="B54:B57"/>
    <mergeCell ref="B85:B92"/>
    <mergeCell ref="B112:B113"/>
    <mergeCell ref="B115:B122"/>
    <mergeCell ref="B124:B131"/>
    <mergeCell ref="B77:B79"/>
    <mergeCell ref="A16:A19"/>
    <mergeCell ref="A188:E190"/>
    <mergeCell ref="A8:Q8"/>
    <mergeCell ref="C59:C65"/>
    <mergeCell ref="C66:C72"/>
    <mergeCell ref="G10:Q10"/>
    <mergeCell ref="B138:D138"/>
    <mergeCell ref="A139:A141"/>
    <mergeCell ref="B74:B75"/>
    <mergeCell ref="A74:A75"/>
    <mergeCell ref="B133:B137"/>
    <mergeCell ref="C133:C137"/>
    <mergeCell ref="E134:E137"/>
    <mergeCell ref="E44:E49"/>
    <mergeCell ref="A50:A53"/>
    <mergeCell ref="A54:A57"/>
    <mergeCell ref="B13:B15"/>
    <mergeCell ref="A13:A15"/>
    <mergeCell ref="E105:E110"/>
    <mergeCell ref="F105:F110"/>
    <mergeCell ref="A112:A113"/>
    <mergeCell ref="C76:C79"/>
    <mergeCell ref="E77:E79"/>
    <mergeCell ref="F77:F79"/>
    <mergeCell ref="A81:A83"/>
    <mergeCell ref="B81:B83"/>
    <mergeCell ref="B94:B96"/>
    <mergeCell ref="A94:A96"/>
    <mergeCell ref="E95:E96"/>
    <mergeCell ref="F95:F96"/>
    <mergeCell ref="B93:D93"/>
    <mergeCell ref="A85:A92"/>
    <mergeCell ref="B84:D84"/>
    <mergeCell ref="E14:E15"/>
    <mergeCell ref="E17:E19"/>
    <mergeCell ref="B60:B65"/>
    <mergeCell ref="A104:A110"/>
    <mergeCell ref="A115:A122"/>
    <mergeCell ref="B16:B19"/>
    <mergeCell ref="E116:E118"/>
    <mergeCell ref="F116:F118"/>
    <mergeCell ref="F120:F122"/>
    <mergeCell ref="E120:E122"/>
    <mergeCell ref="C86:C88"/>
    <mergeCell ref="E86:E88"/>
    <mergeCell ref="F86:F88"/>
    <mergeCell ref="C90:C92"/>
    <mergeCell ref="E90:E92"/>
    <mergeCell ref="F90:F92"/>
    <mergeCell ref="C94:C96"/>
    <mergeCell ref="B114:D114"/>
    <mergeCell ref="E112:E113"/>
    <mergeCell ref="C112:C113"/>
    <mergeCell ref="D112:D113"/>
    <mergeCell ref="A97:A103"/>
    <mergeCell ref="A60:A65"/>
    <mergeCell ref="A77:A79"/>
    <mergeCell ref="F51:F53"/>
    <mergeCell ref="B36:B38"/>
    <mergeCell ref="E37:E38"/>
    <mergeCell ref="F37:F38"/>
    <mergeCell ref="F40:F42"/>
    <mergeCell ref="E40:E42"/>
    <mergeCell ref="B39:B42"/>
    <mergeCell ref="C43:C49"/>
    <mergeCell ref="C50:C57"/>
    <mergeCell ref="F55:F57"/>
    <mergeCell ref="E50:E57"/>
    <mergeCell ref="A36:A38"/>
    <mergeCell ref="A39:A42"/>
    <mergeCell ref="C22:C28"/>
    <mergeCell ref="C29:C35"/>
    <mergeCell ref="A29:A35"/>
    <mergeCell ref="B22:B28"/>
    <mergeCell ref="A22:A28"/>
    <mergeCell ref="F23:F28"/>
    <mergeCell ref="C36:C38"/>
    <mergeCell ref="C39:C42"/>
    <mergeCell ref="F30:F35"/>
    <mergeCell ref="E30:E35"/>
    <mergeCell ref="E23:E28"/>
    <mergeCell ref="F60:F65"/>
    <mergeCell ref="A67:A72"/>
    <mergeCell ref="B67:B72"/>
    <mergeCell ref="E67:E72"/>
    <mergeCell ref="F67:F72"/>
    <mergeCell ref="B58:D58"/>
    <mergeCell ref="B132:D132"/>
    <mergeCell ref="F134:F136"/>
    <mergeCell ref="A124:A131"/>
    <mergeCell ref="F125:F127"/>
    <mergeCell ref="C115:C118"/>
    <mergeCell ref="C119:C122"/>
    <mergeCell ref="B123:D123"/>
    <mergeCell ref="F129:F131"/>
    <mergeCell ref="E125:E127"/>
    <mergeCell ref="E129:E131"/>
    <mergeCell ref="C124:C127"/>
    <mergeCell ref="C128:C131"/>
    <mergeCell ref="A133:A137"/>
    <mergeCell ref="E60:E65"/>
    <mergeCell ref="F98:F103"/>
    <mergeCell ref="C80:C83"/>
    <mergeCell ref="E81:E83"/>
    <mergeCell ref="F81:F83"/>
    <mergeCell ref="F10:F11"/>
    <mergeCell ref="C10:C11"/>
    <mergeCell ref="E10:E11"/>
    <mergeCell ref="B43:B49"/>
    <mergeCell ref="A43:A49"/>
    <mergeCell ref="B111:D111"/>
    <mergeCell ref="B10:B11"/>
    <mergeCell ref="A10:A11"/>
    <mergeCell ref="D10:D11"/>
    <mergeCell ref="B12:D12"/>
    <mergeCell ref="C13:C20"/>
    <mergeCell ref="F17:F19"/>
    <mergeCell ref="F14:F15"/>
    <mergeCell ref="B21:D21"/>
    <mergeCell ref="B29:B35"/>
    <mergeCell ref="F44:F49"/>
    <mergeCell ref="F74:F75"/>
    <mergeCell ref="E74:E75"/>
    <mergeCell ref="B104:B110"/>
    <mergeCell ref="B97:B103"/>
    <mergeCell ref="C104:C110"/>
    <mergeCell ref="C97:C103"/>
    <mergeCell ref="E98:E103"/>
    <mergeCell ref="C73:C75"/>
    <mergeCell ref="B186:D186"/>
    <mergeCell ref="B161:B168"/>
    <mergeCell ref="A161:A168"/>
    <mergeCell ref="E158:E159"/>
    <mergeCell ref="C161:C168"/>
    <mergeCell ref="D158:D159"/>
    <mergeCell ref="E155:E156"/>
    <mergeCell ref="D155:D156"/>
    <mergeCell ref="B140:B141"/>
    <mergeCell ref="C140:C141"/>
    <mergeCell ref="D140:D141"/>
    <mergeCell ref="E140:E141"/>
    <mergeCell ref="B143:B150"/>
    <mergeCell ref="A143:A150"/>
    <mergeCell ref="C143:C150"/>
    <mergeCell ref="A152:A153"/>
    <mergeCell ref="D152:D153"/>
    <mergeCell ref="E152:E153"/>
    <mergeCell ref="A155:A156"/>
    <mergeCell ref="A158:A159"/>
    <mergeCell ref="B151:D151"/>
    <mergeCell ref="B169:D169"/>
    <mergeCell ref="B183:D183"/>
    <mergeCell ref="C184:C185"/>
  </mergeCells>
  <pageMargins left="0.23622047244094491" right="0.23622047244094491" top="0.74803149606299213" bottom="0.39370078740157483" header="0.31496062992125984" footer="0.31496062992125984"/>
  <pageSetup paperSize="9" scale="5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2" workbookViewId="0">
      <selection activeCell="B14" sqref="B14"/>
    </sheetView>
  </sheetViews>
  <sheetFormatPr defaultRowHeight="15" x14ac:dyDescent="0.25"/>
  <cols>
    <col min="1" max="1" width="25.42578125" customWidth="1"/>
    <col min="2" max="2" width="15.42578125" customWidth="1"/>
    <col min="3" max="3" width="9.85546875" customWidth="1"/>
    <col min="4" max="4" width="10.42578125" customWidth="1"/>
    <col min="5" max="5" width="9.85546875" customWidth="1"/>
    <col min="6" max="6" width="10.5703125" customWidth="1"/>
    <col min="7" max="7" width="9.85546875" customWidth="1"/>
    <col min="8" max="8" width="12" customWidth="1"/>
  </cols>
  <sheetData>
    <row r="1" spans="1:8" ht="15.75" hidden="1" x14ac:dyDescent="0.25">
      <c r="A1" s="3"/>
      <c r="B1" s="3"/>
      <c r="C1" s="3"/>
      <c r="D1" s="3"/>
      <c r="E1" s="3"/>
      <c r="F1" s="3"/>
      <c r="G1" s="3"/>
      <c r="H1" s="4" t="s">
        <v>20</v>
      </c>
    </row>
    <row r="2" spans="1:8" ht="15.75" hidden="1" x14ac:dyDescent="0.25">
      <c r="A2" s="3"/>
      <c r="B2" s="3"/>
      <c r="C2" s="3"/>
      <c r="D2" s="3"/>
      <c r="E2" s="3"/>
      <c r="F2" s="3"/>
      <c r="G2" s="3"/>
      <c r="H2" s="4" t="s">
        <v>5</v>
      </c>
    </row>
    <row r="3" spans="1:8" ht="15.75" hidden="1" x14ac:dyDescent="0.25">
      <c r="A3" s="3"/>
      <c r="B3" s="3"/>
      <c r="C3" s="3"/>
      <c r="D3" s="3"/>
      <c r="E3" s="3"/>
      <c r="F3" s="3"/>
      <c r="G3" s="3"/>
      <c r="H3" s="4" t="s">
        <v>6</v>
      </c>
    </row>
    <row r="4" spans="1:8" ht="15.75" hidden="1" x14ac:dyDescent="0.25">
      <c r="A4" s="3"/>
      <c r="B4" s="3"/>
      <c r="C4" s="3"/>
      <c r="D4" s="3"/>
      <c r="E4" s="3"/>
      <c r="F4" s="3"/>
      <c r="G4" s="3"/>
      <c r="H4" s="4" t="s">
        <v>7</v>
      </c>
    </row>
    <row r="5" spans="1:8" ht="15.75" hidden="1" x14ac:dyDescent="0.25">
      <c r="A5" s="3"/>
      <c r="B5" s="3"/>
      <c r="C5" s="3"/>
      <c r="D5" s="3"/>
      <c r="E5" s="3"/>
      <c r="F5" s="3"/>
      <c r="G5" s="3"/>
      <c r="H5" s="4" t="s">
        <v>8</v>
      </c>
    </row>
    <row r="6" spans="1:8" ht="15.75" x14ac:dyDescent="0.25">
      <c r="A6" s="3"/>
      <c r="B6" s="3"/>
      <c r="C6" s="3"/>
      <c r="D6" s="3"/>
      <c r="E6" s="3"/>
      <c r="F6" s="3"/>
      <c r="G6" s="3"/>
      <c r="H6" s="3"/>
    </row>
    <row r="7" spans="1:8" ht="15.75" x14ac:dyDescent="0.25">
      <c r="A7" s="163" t="s">
        <v>9</v>
      </c>
      <c r="B7" s="163"/>
      <c r="C7" s="163"/>
      <c r="D7" s="163"/>
      <c r="E7" s="163"/>
      <c r="F7" s="163"/>
      <c r="G7" s="163"/>
      <c r="H7" s="163"/>
    </row>
    <row r="8" spans="1:8" ht="15.75" x14ac:dyDescent="0.25">
      <c r="A8" s="163" t="s">
        <v>10</v>
      </c>
      <c r="B8" s="163"/>
      <c r="C8" s="163"/>
      <c r="D8" s="163"/>
      <c r="E8" s="163"/>
      <c r="F8" s="163"/>
      <c r="G8" s="163"/>
      <c r="H8" s="163"/>
    </row>
    <row r="9" spans="1:8" ht="15.75" x14ac:dyDescent="0.25">
      <c r="A9" s="5"/>
      <c r="B9" s="5"/>
      <c r="C9" s="5"/>
      <c r="D9" s="5"/>
      <c r="E9" s="5"/>
      <c r="F9" s="5"/>
      <c r="G9" s="5"/>
      <c r="H9" s="5"/>
    </row>
    <row r="10" spans="1:8" ht="15.75" x14ac:dyDescent="0.25">
      <c r="A10" s="3"/>
      <c r="B10" s="3"/>
      <c r="C10" s="3"/>
      <c r="D10" s="3"/>
      <c r="E10" s="3"/>
      <c r="F10" s="3"/>
      <c r="G10" s="3"/>
      <c r="H10" s="3" t="s">
        <v>19</v>
      </c>
    </row>
    <row r="11" spans="1:8" ht="33.75" customHeight="1" x14ac:dyDescent="0.25">
      <c r="A11" s="160" t="s">
        <v>13</v>
      </c>
      <c r="B11" s="160" t="s">
        <v>11</v>
      </c>
      <c r="C11" s="162" t="s">
        <v>12</v>
      </c>
      <c r="D11" s="162"/>
      <c r="E11" s="162"/>
      <c r="F11" s="162"/>
      <c r="G11" s="162"/>
      <c r="H11" s="162"/>
    </row>
    <row r="12" spans="1:8" ht="26.45" customHeight="1" x14ac:dyDescent="0.25">
      <c r="A12" s="161"/>
      <c r="B12" s="161"/>
      <c r="C12" s="2">
        <v>2015</v>
      </c>
      <c r="D12" s="2">
        <v>2016</v>
      </c>
      <c r="E12" s="2">
        <v>2017</v>
      </c>
      <c r="F12" s="2">
        <v>2018</v>
      </c>
      <c r="G12" s="2">
        <v>2019</v>
      </c>
      <c r="H12" s="2">
        <v>2020</v>
      </c>
    </row>
    <row r="13" spans="1:8" ht="60" x14ac:dyDescent="0.25">
      <c r="A13" s="1" t="s">
        <v>14</v>
      </c>
      <c r="B13" s="7" t="e">
        <f>SUM(C13:H13)</f>
        <v>#REF!</v>
      </c>
      <c r="C13" s="7" t="e">
        <f>Прил.!#REF!</f>
        <v>#REF!</v>
      </c>
      <c r="D13" s="7" t="e">
        <f>Прил.!#REF!</f>
        <v>#REF!</v>
      </c>
      <c r="E13" s="7" t="e">
        <f>Прил.!#REF!</f>
        <v>#REF!</v>
      </c>
      <c r="F13" s="7" t="e">
        <f>Прил.!#REF!</f>
        <v>#REF!</v>
      </c>
      <c r="G13" s="7" t="e">
        <f>Прил.!#REF!</f>
        <v>#REF!</v>
      </c>
      <c r="H13" s="7" t="e">
        <f>Прил.!#REF!</f>
        <v>#REF!</v>
      </c>
    </row>
    <row r="14" spans="1:8" ht="60" customHeight="1" x14ac:dyDescent="0.25">
      <c r="A14" s="1" t="s">
        <v>17</v>
      </c>
      <c r="B14" s="7" t="e">
        <f t="shared" ref="B14:B17" si="0">SUM(C14:H14)</f>
        <v>#REF!</v>
      </c>
      <c r="C14" s="7" t="e">
        <f>Прил.!#REF!</f>
        <v>#REF!</v>
      </c>
      <c r="D14" s="7" t="e">
        <f>Прил.!#REF!</f>
        <v>#REF!</v>
      </c>
      <c r="E14" s="7" t="e">
        <f>Прил.!#REF!</f>
        <v>#REF!</v>
      </c>
      <c r="F14" s="7" t="e">
        <f>Прил.!#REF!</f>
        <v>#REF!</v>
      </c>
      <c r="G14" s="7" t="e">
        <f>Прил.!#REF!</f>
        <v>#REF!</v>
      </c>
      <c r="H14" s="7" t="e">
        <f>Прил.!#REF!</f>
        <v>#REF!</v>
      </c>
    </row>
    <row r="15" spans="1:8" ht="58.7" customHeight="1" x14ac:dyDescent="0.25">
      <c r="A15" s="1" t="s">
        <v>15</v>
      </c>
      <c r="B15" s="7" t="e">
        <f t="shared" si="0"/>
        <v>#REF!</v>
      </c>
      <c r="C15" s="7" t="e">
        <f>Прил.!#REF!</f>
        <v>#REF!</v>
      </c>
      <c r="D15" s="7" t="e">
        <f>Прил.!#REF!</f>
        <v>#REF!</v>
      </c>
      <c r="E15" s="7" t="e">
        <f>Прил.!#REF!</f>
        <v>#REF!</v>
      </c>
      <c r="F15" s="7" t="e">
        <f>Прил.!#REF!</f>
        <v>#REF!</v>
      </c>
      <c r="G15" s="7" t="e">
        <f>Прил.!#REF!</f>
        <v>#REF!</v>
      </c>
      <c r="H15" s="7" t="e">
        <f>Прил.!#REF!</f>
        <v>#REF!</v>
      </c>
    </row>
    <row r="16" spans="1:8" ht="61.5" customHeight="1" x14ac:dyDescent="0.25">
      <c r="A16" s="1" t="s">
        <v>16</v>
      </c>
      <c r="B16" s="7" t="e">
        <f t="shared" si="0"/>
        <v>#REF!</v>
      </c>
      <c r="C16" s="7" t="e">
        <f>Прил.!#REF!</f>
        <v>#REF!</v>
      </c>
      <c r="D16" s="7" t="e">
        <f>Прил.!#REF!</f>
        <v>#REF!</v>
      </c>
      <c r="E16" s="7" t="e">
        <f>Прил.!#REF!</f>
        <v>#REF!</v>
      </c>
      <c r="F16" s="7" t="e">
        <f>Прил.!#REF!</f>
        <v>#REF!</v>
      </c>
      <c r="G16" s="7" t="e">
        <f>Прил.!#REF!</f>
        <v>#REF!</v>
      </c>
      <c r="H16" s="7" t="e">
        <f>Прил.!#REF!</f>
        <v>#REF!</v>
      </c>
    </row>
    <row r="17" spans="1:8" ht="45" x14ac:dyDescent="0.25">
      <c r="A17" s="1" t="s">
        <v>18</v>
      </c>
      <c r="B17" s="7" t="e">
        <f t="shared" si="0"/>
        <v>#REF!</v>
      </c>
      <c r="C17" s="7" t="e">
        <f>Прил.!#REF!</f>
        <v>#REF!</v>
      </c>
      <c r="D17" s="7" t="e">
        <f>Прил.!#REF!</f>
        <v>#REF!</v>
      </c>
      <c r="E17" s="7" t="e">
        <f>Прил.!#REF!</f>
        <v>#REF!</v>
      </c>
      <c r="F17" s="7" t="e">
        <f>Прил.!#REF!</f>
        <v>#REF!</v>
      </c>
      <c r="G17" s="7" t="e">
        <f>Прил.!#REF!</f>
        <v>#REF!</v>
      </c>
      <c r="H17" s="7" t="e">
        <f>Прил.!#REF!</f>
        <v>#REF!</v>
      </c>
    </row>
    <row r="18" spans="1:8" ht="37.5" x14ac:dyDescent="0.25">
      <c r="A18" s="6" t="s">
        <v>21</v>
      </c>
      <c r="B18" s="8" t="e">
        <f>SUM(B13:B17)</f>
        <v>#REF!</v>
      </c>
      <c r="C18" s="8" t="e">
        <f t="shared" ref="C18:H18" si="1">SUM(C13:C17)</f>
        <v>#REF!</v>
      </c>
      <c r="D18" s="8" t="e">
        <f t="shared" si="1"/>
        <v>#REF!</v>
      </c>
      <c r="E18" s="8" t="e">
        <f t="shared" si="1"/>
        <v>#REF!</v>
      </c>
      <c r="F18" s="8" t="e">
        <f t="shared" si="1"/>
        <v>#REF!</v>
      </c>
      <c r="G18" s="8" t="e">
        <f t="shared" si="1"/>
        <v>#REF!</v>
      </c>
      <c r="H18" s="8" t="e">
        <f t="shared" si="1"/>
        <v>#REF!</v>
      </c>
    </row>
  </sheetData>
  <mergeCells count="5">
    <mergeCell ref="A11:A12"/>
    <mergeCell ref="C11:H11"/>
    <mergeCell ref="B11:B12"/>
    <mergeCell ref="A7:H7"/>
    <mergeCell ref="A8:H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</vt:lpstr>
      <vt:lpstr>наборка объемов фин-я для Прогр</vt:lpstr>
      <vt:lpstr>Лист3</vt:lpstr>
      <vt:lpstr>Прил.!Область_печати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2022-01-31T06:29:07Z</dcterms:modified>
</cp:coreProperties>
</file>