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объем финансирования" sheetId="1" r:id="rId1"/>
    <sheet name="ДЮСШ" sheetId="2" state="hidden" r:id="rId2"/>
    <sheet name="перечень подпрограмм" sheetId="3" state="hidden" r:id="rId3"/>
  </sheets>
  <definedNames>
    <definedName name="_xlnm.Print_Area" localSheetId="0">'объем финансирования'!$A$1:$P$61</definedName>
  </definedNames>
  <calcPr calcId="145621"/>
</workbook>
</file>

<file path=xl/calcChain.xml><?xml version="1.0" encoding="utf-8"?>
<calcChain xmlns="http://schemas.openxmlformats.org/spreadsheetml/2006/main">
  <c r="P47" i="1" l="1"/>
  <c r="N47" i="1"/>
  <c r="L47" i="1"/>
  <c r="J47" i="1"/>
  <c r="H47" i="1"/>
  <c r="G47" i="1"/>
  <c r="G52" i="1"/>
  <c r="G53" i="1"/>
  <c r="P43" i="1"/>
  <c r="O43" i="1"/>
  <c r="N43" i="1"/>
  <c r="M43" i="1"/>
  <c r="L43" i="1"/>
  <c r="K43" i="1"/>
  <c r="J43" i="1"/>
  <c r="I43" i="1"/>
  <c r="H43" i="1"/>
  <c r="G43" i="1"/>
  <c r="O40" i="1"/>
  <c r="O47" i="1" s="1"/>
  <c r="N40" i="1"/>
  <c r="M40" i="1"/>
  <c r="M47" i="1" s="1"/>
  <c r="L40" i="1"/>
  <c r="K40" i="1"/>
  <c r="K47" i="1" s="1"/>
  <c r="J40" i="1"/>
  <c r="I40" i="1"/>
  <c r="I47" i="1" s="1"/>
  <c r="H40" i="1"/>
  <c r="F44" i="1"/>
  <c r="I53" i="1"/>
  <c r="H53" i="1"/>
  <c r="I49" i="1"/>
  <c r="H49" i="1"/>
  <c r="G49" i="1"/>
  <c r="F40" i="1" l="1"/>
  <c r="F47" i="1" s="1"/>
  <c r="F41" i="1"/>
  <c r="L39" i="1" l="1"/>
  <c r="M39" i="1" s="1"/>
  <c r="N39" i="1" s="1"/>
  <c r="O39" i="1" s="1"/>
  <c r="P39" i="1" s="1"/>
  <c r="M38" i="1"/>
  <c r="N38" i="1" s="1"/>
  <c r="O38" i="1" s="1"/>
  <c r="P38" i="1" s="1"/>
  <c r="K37" i="1"/>
  <c r="L37" i="1" s="1"/>
  <c r="M37" i="1" s="1"/>
  <c r="N37" i="1" s="1"/>
  <c r="O37" i="1" s="1"/>
  <c r="P37" i="1" s="1"/>
  <c r="F45" i="1" l="1"/>
  <c r="F43" i="1" s="1"/>
  <c r="G50" i="1" l="1"/>
  <c r="G48" i="1"/>
  <c r="P53" i="1"/>
  <c r="O53" i="1"/>
  <c r="N53" i="1"/>
  <c r="M53" i="1"/>
  <c r="L53" i="1"/>
  <c r="K53" i="1"/>
  <c r="J53" i="1"/>
  <c r="P51" i="1"/>
  <c r="O51" i="1"/>
  <c r="N51" i="1"/>
  <c r="M51" i="1"/>
  <c r="L51" i="1"/>
  <c r="K51" i="1"/>
  <c r="J51" i="1"/>
  <c r="I51" i="1"/>
  <c r="H51" i="1"/>
  <c r="P49" i="1"/>
  <c r="O49" i="1"/>
  <c r="N49" i="1"/>
  <c r="M49" i="1"/>
  <c r="L49" i="1"/>
  <c r="K49" i="1"/>
  <c r="J49" i="1"/>
  <c r="G51" i="1"/>
  <c r="F49" i="1" l="1"/>
  <c r="F51" i="1"/>
  <c r="F53" i="1"/>
  <c r="J16" i="1"/>
  <c r="J15" i="1"/>
  <c r="K16" i="1" l="1"/>
  <c r="L16" i="1" s="1"/>
  <c r="K15" i="1"/>
  <c r="L15" i="1" s="1"/>
  <c r="H13" i="1"/>
  <c r="J14" i="1" l="1"/>
  <c r="M16" i="1"/>
  <c r="M15" i="1"/>
  <c r="K14" i="1" l="1"/>
  <c r="N16" i="1"/>
  <c r="N15" i="1"/>
  <c r="L14" i="1" l="1"/>
  <c r="O15" i="1"/>
  <c r="O16" i="1"/>
  <c r="M14" i="1" l="1"/>
  <c r="P16" i="1"/>
  <c r="F16" i="1" s="1"/>
  <c r="P15" i="1"/>
  <c r="F15" i="1" s="1"/>
  <c r="N14" i="1" l="1"/>
  <c r="O14" i="1" l="1"/>
  <c r="P14" i="1" l="1"/>
  <c r="F14" i="1" s="1"/>
  <c r="P13" i="1" l="1"/>
  <c r="O13" i="1"/>
  <c r="N13" i="1"/>
  <c r="M13" i="1"/>
  <c r="L13" i="1"/>
  <c r="K13" i="1"/>
  <c r="J13" i="1"/>
  <c r="I13" i="1"/>
  <c r="G13" i="1"/>
  <c r="P36" i="1"/>
  <c r="O36" i="1"/>
  <c r="N36" i="1"/>
  <c r="M36" i="1"/>
  <c r="P32" i="1"/>
  <c r="O32" i="1"/>
  <c r="N32" i="1"/>
  <c r="M32" i="1"/>
  <c r="F35" i="1"/>
  <c r="F34" i="1"/>
  <c r="F33" i="1"/>
  <c r="G28" i="1"/>
  <c r="F13" i="1" l="1"/>
  <c r="H52" i="1"/>
  <c r="H50" i="1" l="1"/>
  <c r="I52" i="1"/>
  <c r="I48" i="1" l="1"/>
  <c r="H48" i="1"/>
  <c r="J30" i="1"/>
  <c r="I50" i="1"/>
  <c r="J31" i="1"/>
  <c r="J52" i="1" s="1"/>
  <c r="F39" i="1"/>
  <c r="F38" i="1"/>
  <c r="F37" i="1"/>
  <c r="F26" i="1"/>
  <c r="P22" i="1"/>
  <c r="O22" i="1"/>
  <c r="N22" i="1"/>
  <c r="M22" i="1"/>
  <c r="L22" i="1"/>
  <c r="K22" i="1"/>
  <c r="J22" i="1"/>
  <c r="I22" i="1"/>
  <c r="H22" i="1"/>
  <c r="G22" i="1"/>
  <c r="F25" i="1"/>
  <c r="F24" i="1"/>
  <c r="F23" i="1"/>
  <c r="F21" i="1"/>
  <c r="F20" i="1"/>
  <c r="F19" i="1"/>
  <c r="P18" i="1"/>
  <c r="O18" i="1"/>
  <c r="N18" i="1"/>
  <c r="M18" i="1"/>
  <c r="L18" i="1"/>
  <c r="K18" i="1"/>
  <c r="J18" i="1"/>
  <c r="I18" i="1"/>
  <c r="H18" i="1"/>
  <c r="I28" i="1" l="1"/>
  <c r="J29" i="1"/>
  <c r="J48" i="1" s="1"/>
  <c r="K30" i="1"/>
  <c r="J50" i="1"/>
  <c r="K31" i="1"/>
  <c r="K52" i="1" s="1"/>
  <c r="H17" i="1"/>
  <c r="L17" i="1"/>
  <c r="P17" i="1"/>
  <c r="I17" i="1"/>
  <c r="M17" i="1"/>
  <c r="F22" i="1"/>
  <c r="J17" i="1"/>
  <c r="N17" i="1"/>
  <c r="G17" i="1"/>
  <c r="K17" i="1"/>
  <c r="O17" i="1"/>
  <c r="K29" i="1"/>
  <c r="K48" i="1" s="1"/>
  <c r="J28" i="1"/>
  <c r="F18" i="1"/>
  <c r="L30" i="1" l="1"/>
  <c r="K50" i="1"/>
  <c r="L31" i="1"/>
  <c r="L52" i="1" s="1"/>
  <c r="F17" i="1"/>
  <c r="L29" i="1"/>
  <c r="L48" i="1" s="1"/>
  <c r="K28" i="1"/>
  <c r="L32" i="1"/>
  <c r="K32" i="1"/>
  <c r="J32" i="1"/>
  <c r="J27" i="1" s="1"/>
  <c r="I32" i="1"/>
  <c r="I27" i="1" s="1"/>
  <c r="H32" i="1"/>
  <c r="G32" i="1"/>
  <c r="M30" i="1" l="1"/>
  <c r="L50" i="1"/>
  <c r="M31" i="1"/>
  <c r="K27" i="1"/>
  <c r="M29" i="1"/>
  <c r="M48" i="1" s="1"/>
  <c r="L28" i="1"/>
  <c r="L27" i="1" s="1"/>
  <c r="F32" i="1"/>
  <c r="L36" i="1"/>
  <c r="K36" i="1"/>
  <c r="J36" i="1"/>
  <c r="J46" i="1" s="1"/>
  <c r="I36" i="1"/>
  <c r="I46" i="1" s="1"/>
  <c r="H36" i="1"/>
  <c r="G36" i="1"/>
  <c r="H28" i="1"/>
  <c r="H27" i="1" s="1"/>
  <c r="H46" i="1" s="1"/>
  <c r="L46" i="1" l="1"/>
  <c r="K46" i="1"/>
  <c r="N30" i="1"/>
  <c r="M50" i="1"/>
  <c r="N31" i="1"/>
  <c r="M52" i="1"/>
  <c r="N29" i="1"/>
  <c r="N48" i="1" s="1"/>
  <c r="M28" i="1"/>
  <c r="M27" i="1" s="1"/>
  <c r="M46" i="1" s="1"/>
  <c r="F36" i="1"/>
  <c r="G27" i="1"/>
  <c r="G46" i="1" s="1"/>
  <c r="O31" i="1" l="1"/>
  <c r="N52" i="1"/>
  <c r="O30" i="1"/>
  <c r="N50" i="1"/>
  <c r="O29" i="1"/>
  <c r="O48" i="1" s="1"/>
  <c r="N28" i="1"/>
  <c r="N27" i="1" s="1"/>
  <c r="N46" i="1" s="1"/>
  <c r="P30" i="1" l="1"/>
  <c r="P50" i="1" s="1"/>
  <c r="O50" i="1"/>
  <c r="P31" i="1"/>
  <c r="P52" i="1" s="1"/>
  <c r="O52" i="1"/>
  <c r="F31" i="1"/>
  <c r="P29" i="1"/>
  <c r="F29" i="1" s="1"/>
  <c r="O28" i="1"/>
  <c r="O27" i="1" s="1"/>
  <c r="O46" i="1" s="1"/>
  <c r="F50" i="1" l="1"/>
  <c r="F30" i="1"/>
  <c r="P28" i="1"/>
  <c r="P27" i="1" s="1"/>
  <c r="P46" i="1" s="1"/>
  <c r="F46" i="1" s="1"/>
  <c r="P48" i="1"/>
  <c r="F52" i="1"/>
  <c r="F27" i="1" l="1"/>
  <c r="F48" i="1"/>
  <c r="F28" i="1"/>
  <c r="H13" i="3"/>
  <c r="H12" i="3" s="1"/>
  <c r="G13" i="3"/>
  <c r="G12" i="3" s="1"/>
  <c r="F13" i="3"/>
  <c r="F12" i="3" s="1"/>
  <c r="E13" i="3"/>
  <c r="E12" i="3" s="1"/>
  <c r="D13" i="3"/>
  <c r="D12" i="3" s="1"/>
  <c r="C13" i="3"/>
  <c r="C12" i="3" s="1"/>
  <c r="B13" i="3" l="1"/>
  <c r="B12" i="3" s="1"/>
  <c r="F10" i="3"/>
  <c r="E10" i="3"/>
  <c r="D10" i="3"/>
  <c r="C10" i="3"/>
  <c r="F6" i="3"/>
  <c r="E6" i="3"/>
  <c r="D6" i="3"/>
  <c r="C6" i="3"/>
  <c r="F11" i="3" l="1"/>
  <c r="F7" i="3"/>
  <c r="C11" i="3"/>
  <c r="C7" i="3"/>
  <c r="G7" i="3"/>
  <c r="D11" i="3"/>
  <c r="E7" i="3"/>
  <c r="G11" i="3"/>
  <c r="H7" i="3"/>
  <c r="E11" i="3"/>
  <c r="H10" i="3"/>
  <c r="G10" i="3"/>
  <c r="H6" i="3"/>
  <c r="G6" i="3"/>
  <c r="J27" i="2"/>
  <c r="K27" i="2" s="1"/>
  <c r="I28" i="2"/>
  <c r="H28" i="2"/>
  <c r="G28" i="2"/>
  <c r="F28" i="2"/>
  <c r="K25" i="2"/>
  <c r="J25" i="2"/>
  <c r="I25" i="2"/>
  <c r="H25" i="2"/>
  <c r="G25" i="2"/>
  <c r="F25" i="2"/>
  <c r="E25" i="2" s="1"/>
  <c r="K22" i="2"/>
  <c r="J22" i="2"/>
  <c r="I22" i="2"/>
  <c r="H22" i="2"/>
  <c r="G22" i="2"/>
  <c r="F22" i="2"/>
  <c r="K19" i="2"/>
  <c r="J19" i="2"/>
  <c r="I19" i="2"/>
  <c r="H19" i="2"/>
  <c r="G19" i="2"/>
  <c r="F19" i="2"/>
  <c r="K16" i="2"/>
  <c r="J16" i="2"/>
  <c r="I16" i="2"/>
  <c r="H16" i="2"/>
  <c r="G16" i="2"/>
  <c r="F16" i="2"/>
  <c r="K12" i="2"/>
  <c r="J12" i="2"/>
  <c r="I12" i="2"/>
  <c r="H12" i="2"/>
  <c r="G12" i="2"/>
  <c r="F12" i="2"/>
  <c r="F29" i="2" s="1"/>
  <c r="F32" i="2" s="1"/>
  <c r="E24" i="2"/>
  <c r="E21" i="2"/>
  <c r="E18" i="2"/>
  <c r="E15" i="2"/>
  <c r="E14" i="2"/>
  <c r="E11" i="2"/>
  <c r="E10" i="2"/>
  <c r="E9" i="2"/>
  <c r="E8" i="2"/>
  <c r="B6" i="3" l="1"/>
  <c r="B10" i="3"/>
  <c r="H11" i="3"/>
  <c r="B11" i="3" s="1"/>
  <c r="D4" i="3"/>
  <c r="D7" i="3"/>
  <c r="B7" i="3" s="1"/>
  <c r="C8" i="3"/>
  <c r="G31" i="2"/>
  <c r="E16" i="2"/>
  <c r="J28" i="2"/>
  <c r="J29" i="2" s="1"/>
  <c r="J32" i="2" s="1"/>
  <c r="K28" i="2"/>
  <c r="K29" i="2" s="1"/>
  <c r="K32" i="2" s="1"/>
  <c r="E27" i="2"/>
  <c r="E12" i="2"/>
  <c r="E19" i="2"/>
  <c r="I29" i="2"/>
  <c r="I32" i="2" s="1"/>
  <c r="H29" i="2"/>
  <c r="H32" i="2" s="1"/>
  <c r="G29" i="2"/>
  <c r="G32" i="2" s="1"/>
  <c r="E22" i="2"/>
  <c r="B4" i="3" l="1"/>
  <c r="E28" i="2"/>
  <c r="B8" i="3"/>
  <c r="H8" i="3"/>
  <c r="G4" i="3"/>
  <c r="J31" i="2"/>
  <c r="J30" i="2" s="1"/>
  <c r="H4" i="3"/>
  <c r="K31" i="2"/>
  <c r="K30" i="2" s="1"/>
  <c r="E4" i="3"/>
  <c r="H31" i="2"/>
  <c r="H30" i="2" s="1"/>
  <c r="G8" i="3"/>
  <c r="C4" i="3"/>
  <c r="C14" i="3" s="1"/>
  <c r="F31" i="2"/>
  <c r="F4" i="3"/>
  <c r="I31" i="2"/>
  <c r="I30" i="2" s="1"/>
  <c r="F8" i="3"/>
  <c r="E8" i="3"/>
  <c r="D8" i="3"/>
  <c r="D14" i="3" s="1"/>
  <c r="E29" i="2"/>
  <c r="G30" i="2"/>
  <c r="E32" i="2"/>
  <c r="H14" i="3" l="1"/>
  <c r="F14" i="3"/>
  <c r="G14" i="3"/>
  <c r="E14" i="3"/>
  <c r="B14" i="3"/>
  <c r="F30" i="2"/>
  <c r="E30" i="2" s="1"/>
  <c r="E31" i="2"/>
</calcChain>
</file>

<file path=xl/sharedStrings.xml><?xml version="1.0" encoding="utf-8"?>
<sst xmlns="http://schemas.openxmlformats.org/spreadsheetml/2006/main" count="184" uniqueCount="108">
  <si>
    <t>№ п/п</t>
  </si>
  <si>
    <t>Наименование мероприятия</t>
  </si>
  <si>
    <t>в том числе по годам:</t>
  </si>
  <si>
    <t>Подпрограмма «Развитие массовой физической культуры и спорта в Омсукчанском городском округе на 2015-2020 г.г.»</t>
  </si>
  <si>
    <t>1.1.</t>
  </si>
  <si>
    <t>МБУ «ОСОК»</t>
  </si>
  <si>
    <t>1.3.</t>
  </si>
  <si>
    <t>1.4.</t>
  </si>
  <si>
    <t>Всего по 1 разделу:</t>
  </si>
  <si>
    <t>2.1.</t>
  </si>
  <si>
    <t>2.2.</t>
  </si>
  <si>
    <t>Всего по 2 разделу:</t>
  </si>
  <si>
    <t>Строительство и реконструкция спортивной базы учреждений физической культуры и спорта</t>
  </si>
  <si>
    <t>3.1.</t>
  </si>
  <si>
    <t>3.2.</t>
  </si>
  <si>
    <t>Всего по 3 разделу:</t>
  </si>
  <si>
    <t>4.1.</t>
  </si>
  <si>
    <t>2015-2020</t>
  </si>
  <si>
    <t>Всего по 4 разделу:</t>
  </si>
  <si>
    <t>Оплата контейнера при выезде за пределы Магаданской области</t>
  </si>
  <si>
    <t>2016-2020</t>
  </si>
  <si>
    <t>Всего по 5 разделу:</t>
  </si>
  <si>
    <t>6.1.</t>
  </si>
  <si>
    <t>Всего по 6 разделу:</t>
  </si>
  <si>
    <t>ВСЕГО ПО ПОДПРОГРАММЕ:</t>
  </si>
  <si>
    <t>Подпрограмма «Развитие дополнительного образования детей в области физической культуры и спорта в Омсукчанском городском округе на 2015-2020 г.г.»</t>
  </si>
  <si>
    <t>Материально-техническое обеспечение учреждения дополнительного образования детей</t>
  </si>
  <si>
    <t>Приобретение видеокамеры и спутникового телефона, доски тактической, медицинбола</t>
  </si>
  <si>
    <t>2016-2017</t>
  </si>
  <si>
    <t>МБОУ ДОД «ДЮСШ п.Омсукчан»</t>
  </si>
  <si>
    <t>1.2.</t>
  </si>
  <si>
    <t>Приобретение спортивных тренажеров</t>
  </si>
  <si>
    <t>Приобретение спортивной формы</t>
  </si>
  <si>
    <t>Приобретение спортивного инвентаря для проведения мероприятий</t>
  </si>
  <si>
    <t>Ремонт борцовского зала</t>
  </si>
  <si>
    <t>Ремонт фасада здания</t>
  </si>
  <si>
    <t>Физкультурно-спортивные мероприятия в   учреждении дополнительного образования детей</t>
  </si>
  <si>
    <t>Физкультурно-спортивные мероприятия местного  и областного уровня</t>
  </si>
  <si>
    <t>Предоставление социальных гарантий жителям районов Крайнего Севера, работающих в учреждении дополнительного образования детей</t>
  </si>
  <si>
    <t>2018-2020</t>
  </si>
  <si>
    <t>Поощрение лучших учеников учреждения дополнительного образования детей</t>
  </si>
  <si>
    <t>Выплата стипендии главы городского округа</t>
  </si>
  <si>
    <t xml:space="preserve">Выполнение муниципального задания по организации дополнительного образования детей </t>
  </si>
  <si>
    <t>Затраты на выполнение муниципальной услуги по дополнительному образованию детей в области физической культуры и спорта</t>
  </si>
  <si>
    <t>Всего по муниципальной программе:</t>
  </si>
  <si>
    <t>Срок реализации</t>
  </si>
  <si>
    <t>Исполнители Программы</t>
  </si>
  <si>
    <t>ВСЕГО:</t>
  </si>
  <si>
    <t>Объем финансирования мероприятий Программы</t>
  </si>
  <si>
    <t>(тыс.руб.)</t>
  </si>
  <si>
    <t>Наименование подпрограммы</t>
  </si>
  <si>
    <t>Объем финансирования всего</t>
  </si>
  <si>
    <t>в том числе по годам</t>
  </si>
  <si>
    <t>ИТОГО:</t>
  </si>
  <si>
    <t>4.</t>
  </si>
  <si>
    <t>3.</t>
  </si>
  <si>
    <t>2.</t>
  </si>
  <si>
    <t>1.</t>
  </si>
  <si>
    <t>источник финансирования</t>
  </si>
  <si>
    <t xml:space="preserve">Подпрограмма "Физкультурно-спортивные мероприятия окружного и областного уровней на 2015-2020 г.г." </t>
  </si>
  <si>
    <t>в том числе:</t>
  </si>
  <si>
    <t>субсидии на выполнение МЗ</t>
  </si>
  <si>
    <t>целевые субсидии</t>
  </si>
  <si>
    <t>Управление спорта и туризма</t>
  </si>
  <si>
    <t>МБУ "ФОК с плавательным бассейном "Жемчужина" п.Омсукчан"</t>
  </si>
  <si>
    <t>Итого:</t>
  </si>
  <si>
    <t xml:space="preserve">Приложение </t>
  </si>
  <si>
    <t>Основное мероприятие "Обеспечение деятельности подведомственных учреждений"</t>
  </si>
  <si>
    <t>Основное мероприятие "Развитие учреждений спорта"</t>
  </si>
  <si>
    <t>Основное мероприятие "Обеспечение гарантий работникам муниципальных учреждений"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</si>
  <si>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</si>
  <si>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Основное мероприятие "Осуществление государственных полномочий"</t>
  </si>
  <si>
    <t>иные источники</t>
  </si>
  <si>
    <t>Основное мероприятие "Проведение физкультурно-спортивных мероприятий"</t>
  </si>
  <si>
    <t>МБУ "Спортивная школа п.Омсукчан"</t>
  </si>
  <si>
    <t>Управление спорта и туризма АОГО</t>
  </si>
  <si>
    <t>Целевые субсидии муниципальным учреждениям на оплату контейнера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</si>
  <si>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</si>
  <si>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 на проведение ремонта недвижимого  имущества</t>
  </si>
  <si>
    <t>Целевые субсидии муниципальным учреждениям  на оснащение</t>
  </si>
  <si>
    <t xml:space="preserve">Целевые субсидии на выплату стипендии  </t>
  </si>
  <si>
    <t>МБУ  ОСОК</t>
  </si>
  <si>
    <t>МБУ ОСОК</t>
  </si>
  <si>
    <t>МБУ ФОК  п.Омсукчан</t>
  </si>
  <si>
    <t>МБУ СШ п.Омсукчан</t>
  </si>
  <si>
    <t>МБУ  СШ п.Омсукчан</t>
  </si>
  <si>
    <t>МБУ "ОСОК"</t>
  </si>
  <si>
    <t>2021-2030</t>
  </si>
  <si>
    <t>Материально-техническое оснащение учреждений спорта</t>
  </si>
  <si>
    <t>Проведение ремонта в учеждениях спорта</t>
  </si>
  <si>
    <t>2.1.1.</t>
  </si>
  <si>
    <t>2.2.1.</t>
  </si>
  <si>
    <t>2.3.</t>
  </si>
  <si>
    <t>ИТОГО по мероприятию:</t>
  </si>
  <si>
    <t>Проведение  физкультурно-спортивных мероприятий</t>
  </si>
  <si>
    <t>ВСЕГО ПО МУНИЦИПАЛЬНОЙ ПРОГРАММЕ:</t>
  </si>
  <si>
    <t>Субсидии на муниципальным учреждениям физической спорта на выполнение муниципального задания</t>
  </si>
  <si>
    <t>5.</t>
  </si>
  <si>
    <t>5.1.</t>
  </si>
  <si>
    <t>физической культуры и спорта на территории</t>
  </si>
  <si>
    <t>Омсукчанского городского округа"</t>
  </si>
  <si>
    <t xml:space="preserve">Перечень мероприятий муниципальной программы "Развитие физической культуры и спорта в Омсукчанском городском округе" </t>
  </si>
  <si>
    <t>бюджет ОГО</t>
  </si>
  <si>
    <t>6.</t>
  </si>
  <si>
    <t>Государственная поддержка спортивных организаций, осуществляющих подготовку спортивного резерва для сборных команд РФ</t>
  </si>
  <si>
    <t xml:space="preserve">Управление спорта и туризма АОГО </t>
  </si>
  <si>
    <t xml:space="preserve">к муниципальной программе "Развитие </t>
  </si>
  <si>
    <t>Основное мероприятие "Поддержка спортивных организаций, осуществляющих подготовку спортивного резерва сборных команд  РФ"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</si>
</sst>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64" fontId="3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13" xfId="0" applyBorder="1"/>
    <xf numFmtId="0" fontId="0" fillId="0" border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view="pageBreakPreview" topLeftCell="A47" zoomScaleNormal="100" zoomScaleSheetLayoutView="100" workbookViewId="0">
      <selection activeCell="F56" sqref="F56:G56"/>
    </sheetView>
  </sheetViews>
  <sheetFormatPr defaultRowHeight="15" x14ac:dyDescent="0.25"/>
  <cols>
    <col min="1" max="1" width="8.140625" customWidth="1"/>
    <col min="2" max="2" width="34.140625" customWidth="1"/>
    <col min="3" max="3" width="9" customWidth="1"/>
    <col min="4" max="4" width="13" customWidth="1"/>
    <col min="5" max="5" width="12.7109375" customWidth="1"/>
    <col min="6" max="6" width="10.42578125" customWidth="1"/>
    <col min="7" max="7" width="9.5703125" customWidth="1"/>
    <col min="11" max="11" width="9.5703125" bestFit="1" customWidth="1"/>
    <col min="12" max="12" width="10" bestFit="1" customWidth="1"/>
  </cols>
  <sheetData>
    <row r="1" spans="1:16" ht="15.7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6" t="s">
        <v>66</v>
      </c>
      <c r="M1" s="126"/>
      <c r="N1" s="126"/>
      <c r="O1" s="126"/>
      <c r="P1" s="126"/>
    </row>
    <row r="2" spans="1:16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6" t="s">
        <v>106</v>
      </c>
      <c r="M2" s="126"/>
      <c r="N2" s="126"/>
      <c r="O2" s="126"/>
      <c r="P2" s="126"/>
    </row>
    <row r="3" spans="1:16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6" t="s">
        <v>99</v>
      </c>
      <c r="M3" s="126"/>
      <c r="N3" s="126"/>
      <c r="O3" s="126"/>
      <c r="P3" s="126"/>
    </row>
    <row r="4" spans="1:16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6" t="s">
        <v>100</v>
      </c>
      <c r="M4" s="126"/>
      <c r="N4" s="126"/>
      <c r="O4" s="126"/>
      <c r="P4" s="126"/>
    </row>
    <row r="5" spans="1:16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P5" s="13"/>
    </row>
    <row r="6" spans="1:16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6" ht="25.5" customHeight="1" x14ac:dyDescent="0.25">
      <c r="A7" s="104" t="s">
        <v>101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6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P9" s="12" t="s">
        <v>49</v>
      </c>
    </row>
    <row r="10" spans="1:16" ht="16.5" customHeight="1" x14ac:dyDescent="0.25">
      <c r="A10" s="103" t="s">
        <v>0</v>
      </c>
      <c r="B10" s="103" t="s">
        <v>1</v>
      </c>
      <c r="C10" s="108" t="s">
        <v>45</v>
      </c>
      <c r="D10" s="108" t="s">
        <v>46</v>
      </c>
      <c r="E10" s="103" t="s">
        <v>58</v>
      </c>
      <c r="F10" s="103" t="s">
        <v>48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16" ht="15" customHeight="1" x14ac:dyDescent="0.25">
      <c r="A11" s="103"/>
      <c r="B11" s="103"/>
      <c r="C11" s="109"/>
      <c r="D11" s="109"/>
      <c r="E11" s="103"/>
      <c r="F11" s="103" t="s">
        <v>47</v>
      </c>
      <c r="G11" s="103" t="s">
        <v>2</v>
      </c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16" x14ac:dyDescent="0.25">
      <c r="A12" s="103"/>
      <c r="B12" s="103"/>
      <c r="C12" s="110"/>
      <c r="D12" s="110"/>
      <c r="E12" s="103"/>
      <c r="F12" s="103"/>
      <c r="G12" s="49">
        <v>2021</v>
      </c>
      <c r="H12" s="49">
        <v>2022</v>
      </c>
      <c r="I12" s="49">
        <v>2023</v>
      </c>
      <c r="J12" s="41">
        <v>2024</v>
      </c>
      <c r="K12" s="41">
        <v>2025</v>
      </c>
      <c r="L12" s="41">
        <v>2026</v>
      </c>
      <c r="M12" s="49">
        <v>2027</v>
      </c>
      <c r="N12" s="49">
        <v>2028</v>
      </c>
      <c r="O12" s="49">
        <v>2029</v>
      </c>
      <c r="P12" s="49">
        <v>2030</v>
      </c>
    </row>
    <row r="13" spans="1:16" ht="40.700000000000003" customHeight="1" x14ac:dyDescent="0.25">
      <c r="A13" s="39" t="s">
        <v>57</v>
      </c>
      <c r="B13" s="85" t="s">
        <v>67</v>
      </c>
      <c r="C13" s="86"/>
      <c r="D13" s="87"/>
      <c r="E13" s="50" t="s">
        <v>93</v>
      </c>
      <c r="F13" s="45">
        <f t="shared" ref="F13:F18" si="0">SUM(G13:P13)</f>
        <v>552273.76679630915</v>
      </c>
      <c r="G13" s="61">
        <f>SUM(G14:G16)</f>
        <v>47819.600000000006</v>
      </c>
      <c r="H13" s="61">
        <f>SUM(H14:H16)</f>
        <v>47819.600000000006</v>
      </c>
      <c r="I13" s="61">
        <f t="shared" ref="I13:P13" si="1">SUM(I14:I16)</f>
        <v>47819.600000000006</v>
      </c>
      <c r="J13" s="45">
        <f t="shared" si="1"/>
        <v>50210.58</v>
      </c>
      <c r="K13" s="45">
        <f t="shared" si="1"/>
        <v>52721.109000000004</v>
      </c>
      <c r="L13" s="45">
        <f t="shared" si="1"/>
        <v>55357.164450000004</v>
      </c>
      <c r="M13" s="45">
        <f t="shared" si="1"/>
        <v>58125.02267250001</v>
      </c>
      <c r="N13" s="45">
        <f t="shared" si="1"/>
        <v>61031.273806125013</v>
      </c>
      <c r="O13" s="45">
        <f t="shared" si="1"/>
        <v>64082.837496431275</v>
      </c>
      <c r="P13" s="45">
        <f t="shared" si="1"/>
        <v>67286.979371252834</v>
      </c>
    </row>
    <row r="14" spans="1:16" ht="22.7" customHeight="1" x14ac:dyDescent="0.25">
      <c r="A14" s="95" t="s">
        <v>4</v>
      </c>
      <c r="B14" s="105" t="s">
        <v>96</v>
      </c>
      <c r="C14" s="79" t="s">
        <v>87</v>
      </c>
      <c r="D14" s="42" t="s">
        <v>81</v>
      </c>
      <c r="E14" s="114" t="s">
        <v>102</v>
      </c>
      <c r="F14" s="27">
        <f t="shared" si="0"/>
        <v>165815.17577314173</v>
      </c>
      <c r="G14" s="30">
        <v>14357.4</v>
      </c>
      <c r="H14" s="30">
        <v>14357.4</v>
      </c>
      <c r="I14" s="30">
        <v>14357.4</v>
      </c>
      <c r="J14" s="28">
        <f t="shared" ref="J14:P14" si="2">I14*1.05</f>
        <v>15075.27</v>
      </c>
      <c r="K14" s="28">
        <f t="shared" si="2"/>
        <v>15829.033500000001</v>
      </c>
      <c r="L14" s="28">
        <f t="shared" si="2"/>
        <v>16620.485175000002</v>
      </c>
      <c r="M14" s="28">
        <f t="shared" si="2"/>
        <v>17451.509433750001</v>
      </c>
      <c r="N14" s="28">
        <f t="shared" si="2"/>
        <v>18324.084905437503</v>
      </c>
      <c r="O14" s="28">
        <f t="shared" si="2"/>
        <v>19240.289150709377</v>
      </c>
      <c r="P14" s="28">
        <f t="shared" si="2"/>
        <v>20202.303608244845</v>
      </c>
    </row>
    <row r="15" spans="1:16" ht="27.75" customHeight="1" x14ac:dyDescent="0.25">
      <c r="A15" s="95"/>
      <c r="B15" s="106"/>
      <c r="C15" s="80"/>
      <c r="D15" s="42" t="s">
        <v>83</v>
      </c>
      <c r="E15" s="114"/>
      <c r="F15" s="27">
        <f t="shared" si="0"/>
        <v>227914.73419821757</v>
      </c>
      <c r="G15" s="30">
        <v>19734.400000000001</v>
      </c>
      <c r="H15" s="30">
        <v>19734.400000000001</v>
      </c>
      <c r="I15" s="30">
        <v>19734.400000000001</v>
      </c>
      <c r="J15" s="28">
        <f t="shared" ref="J15:P15" si="3">I15*1.05</f>
        <v>20721.120000000003</v>
      </c>
      <c r="K15" s="28">
        <f t="shared" si="3"/>
        <v>21757.176000000003</v>
      </c>
      <c r="L15" s="28">
        <f t="shared" si="3"/>
        <v>22845.034800000005</v>
      </c>
      <c r="M15" s="28">
        <f t="shared" si="3"/>
        <v>23987.286540000005</v>
      </c>
      <c r="N15" s="28">
        <f t="shared" si="3"/>
        <v>25186.650867000008</v>
      </c>
      <c r="O15" s="28">
        <f t="shared" si="3"/>
        <v>26445.983410350011</v>
      </c>
      <c r="P15" s="28">
        <f t="shared" si="3"/>
        <v>27768.282580867512</v>
      </c>
    </row>
    <row r="16" spans="1:16" ht="33" customHeight="1" x14ac:dyDescent="0.25">
      <c r="A16" s="95"/>
      <c r="B16" s="107"/>
      <c r="C16" s="81"/>
      <c r="D16" s="42" t="s">
        <v>84</v>
      </c>
      <c r="E16" s="114"/>
      <c r="F16" s="27">
        <f t="shared" si="0"/>
        <v>158543.85682494988</v>
      </c>
      <c r="G16" s="30">
        <v>13727.8</v>
      </c>
      <c r="H16" s="30">
        <v>13727.8</v>
      </c>
      <c r="I16" s="30">
        <v>13727.8</v>
      </c>
      <c r="J16" s="28">
        <f t="shared" ref="J16:P16" si="4">I16*1.05</f>
        <v>14414.19</v>
      </c>
      <c r="K16" s="28">
        <f t="shared" si="4"/>
        <v>15134.899500000001</v>
      </c>
      <c r="L16" s="28">
        <f t="shared" si="4"/>
        <v>15891.644475000003</v>
      </c>
      <c r="M16" s="28">
        <f t="shared" si="4"/>
        <v>16686.226698750004</v>
      </c>
      <c r="N16" s="28">
        <f t="shared" si="4"/>
        <v>17520.538033687506</v>
      </c>
      <c r="O16" s="28">
        <f t="shared" si="4"/>
        <v>18396.564935371884</v>
      </c>
      <c r="P16" s="28">
        <f t="shared" si="4"/>
        <v>19316.39318214048</v>
      </c>
    </row>
    <row r="17" spans="1:16" ht="35.450000000000003" customHeight="1" x14ac:dyDescent="0.25">
      <c r="A17" s="24" t="s">
        <v>56</v>
      </c>
      <c r="B17" s="111" t="s">
        <v>68</v>
      </c>
      <c r="C17" s="112"/>
      <c r="D17" s="113"/>
      <c r="E17" s="51" t="s">
        <v>93</v>
      </c>
      <c r="F17" s="24">
        <f t="shared" si="0"/>
        <v>6260</v>
      </c>
      <c r="G17" s="24">
        <f>G22+G18+G26</f>
        <v>36</v>
      </c>
      <c r="H17" s="43">
        <f t="shared" ref="H17:P17" si="5">H22+H18+H26</f>
        <v>36</v>
      </c>
      <c r="I17" s="43">
        <f t="shared" si="5"/>
        <v>36</v>
      </c>
      <c r="J17" s="43">
        <f t="shared" si="5"/>
        <v>936</v>
      </c>
      <c r="K17" s="43">
        <f t="shared" si="5"/>
        <v>936</v>
      </c>
      <c r="L17" s="43">
        <f t="shared" si="5"/>
        <v>1136</v>
      </c>
      <c r="M17" s="43">
        <f t="shared" si="5"/>
        <v>936</v>
      </c>
      <c r="N17" s="43">
        <f t="shared" si="5"/>
        <v>936</v>
      </c>
      <c r="O17" s="43">
        <f t="shared" si="5"/>
        <v>636</v>
      </c>
      <c r="P17" s="43">
        <f t="shared" si="5"/>
        <v>636</v>
      </c>
    </row>
    <row r="18" spans="1:16" ht="31.5" x14ac:dyDescent="0.25">
      <c r="A18" s="33" t="s">
        <v>9</v>
      </c>
      <c r="B18" s="35" t="s">
        <v>89</v>
      </c>
      <c r="C18" s="35"/>
      <c r="D18" s="35"/>
      <c r="E18" s="51" t="s">
        <v>65</v>
      </c>
      <c r="F18" s="24">
        <f t="shared" si="0"/>
        <v>1700</v>
      </c>
      <c r="G18" s="43">
        <v>0</v>
      </c>
      <c r="H18" s="43">
        <f t="shared" ref="H18:P18" si="6">SUM(H19:H21)</f>
        <v>0</v>
      </c>
      <c r="I18" s="43">
        <f t="shared" si="6"/>
        <v>0</v>
      </c>
      <c r="J18" s="43">
        <f t="shared" si="6"/>
        <v>300</v>
      </c>
      <c r="K18" s="43">
        <f t="shared" si="6"/>
        <v>300</v>
      </c>
      <c r="L18" s="43">
        <f t="shared" si="6"/>
        <v>500</v>
      </c>
      <c r="M18" s="43">
        <f t="shared" si="6"/>
        <v>300</v>
      </c>
      <c r="N18" s="43">
        <f t="shared" si="6"/>
        <v>300</v>
      </c>
      <c r="O18" s="43">
        <f t="shared" si="6"/>
        <v>0</v>
      </c>
      <c r="P18" s="43">
        <f t="shared" si="6"/>
        <v>0</v>
      </c>
    </row>
    <row r="19" spans="1:16" ht="21.75" customHeight="1" x14ac:dyDescent="0.25">
      <c r="A19" s="79" t="s">
        <v>90</v>
      </c>
      <c r="B19" s="82" t="s">
        <v>78</v>
      </c>
      <c r="C19" s="79" t="s">
        <v>87</v>
      </c>
      <c r="D19" s="42" t="s">
        <v>81</v>
      </c>
      <c r="E19" s="64" t="s">
        <v>102</v>
      </c>
      <c r="F19" s="43">
        <f t="shared" ref="F19:F39" si="7">SUM(G19:P19)</f>
        <v>600</v>
      </c>
      <c r="G19" s="29">
        <v>0</v>
      </c>
      <c r="H19" s="29">
        <v>0</v>
      </c>
      <c r="I19" s="29">
        <v>0</v>
      </c>
      <c r="J19" s="38">
        <v>0</v>
      </c>
      <c r="K19" s="38">
        <v>300</v>
      </c>
      <c r="L19" s="38">
        <v>0</v>
      </c>
      <c r="M19" s="38">
        <v>0</v>
      </c>
      <c r="N19" s="38">
        <v>300</v>
      </c>
      <c r="O19" s="38">
        <v>0</v>
      </c>
      <c r="P19" s="38">
        <v>0</v>
      </c>
    </row>
    <row r="20" spans="1:16" ht="25.5" x14ac:dyDescent="0.25">
      <c r="A20" s="80"/>
      <c r="B20" s="83"/>
      <c r="C20" s="80"/>
      <c r="D20" s="42" t="s">
        <v>83</v>
      </c>
      <c r="E20" s="69"/>
      <c r="F20" s="43">
        <f t="shared" si="7"/>
        <v>500</v>
      </c>
      <c r="G20" s="29">
        <v>0</v>
      </c>
      <c r="H20" s="29">
        <v>0</v>
      </c>
      <c r="I20" s="29">
        <v>0</v>
      </c>
      <c r="J20" s="38">
        <v>0</v>
      </c>
      <c r="K20" s="38">
        <v>0</v>
      </c>
      <c r="L20" s="38">
        <v>500</v>
      </c>
      <c r="M20" s="38">
        <v>0</v>
      </c>
      <c r="N20" s="38">
        <v>0</v>
      </c>
      <c r="O20" s="38">
        <v>0</v>
      </c>
      <c r="P20" s="38">
        <v>0</v>
      </c>
    </row>
    <row r="21" spans="1:16" ht="25.5" x14ac:dyDescent="0.25">
      <c r="A21" s="81"/>
      <c r="B21" s="84"/>
      <c r="C21" s="81"/>
      <c r="D21" s="42" t="s">
        <v>84</v>
      </c>
      <c r="E21" s="65"/>
      <c r="F21" s="43">
        <f t="shared" si="7"/>
        <v>600</v>
      </c>
      <c r="G21" s="29">
        <v>0</v>
      </c>
      <c r="H21" s="29">
        <v>0</v>
      </c>
      <c r="I21" s="29">
        <v>0</v>
      </c>
      <c r="J21" s="38">
        <v>300</v>
      </c>
      <c r="K21" s="38">
        <v>0</v>
      </c>
      <c r="L21" s="38">
        <v>0</v>
      </c>
      <c r="M21" s="38">
        <v>300</v>
      </c>
      <c r="N21" s="38">
        <v>0</v>
      </c>
      <c r="O21" s="38">
        <v>0</v>
      </c>
      <c r="P21" s="38">
        <v>0</v>
      </c>
    </row>
    <row r="22" spans="1:16" ht="33.75" customHeight="1" x14ac:dyDescent="0.25">
      <c r="A22" s="33" t="s">
        <v>10</v>
      </c>
      <c r="B22" s="46" t="s">
        <v>88</v>
      </c>
      <c r="C22" s="47"/>
      <c r="D22" s="47"/>
      <c r="E22" s="51" t="s">
        <v>65</v>
      </c>
      <c r="F22" s="24">
        <f>SUM(G22:P22)</f>
        <v>4200</v>
      </c>
      <c r="G22" s="40">
        <f>SUM(G23:G25)</f>
        <v>0</v>
      </c>
      <c r="H22" s="40">
        <f t="shared" ref="H22" si="8">SUM(H23:H25)</f>
        <v>0</v>
      </c>
      <c r="I22" s="40">
        <f t="shared" ref="I22" si="9">SUM(I23:I25)</f>
        <v>0</v>
      </c>
      <c r="J22" s="43">
        <f t="shared" ref="J22" si="10">SUM(J23:J25)</f>
        <v>600</v>
      </c>
      <c r="K22" s="43">
        <f t="shared" ref="K22" si="11">SUM(K23:K25)</f>
        <v>600</v>
      </c>
      <c r="L22" s="43">
        <f t="shared" ref="L22" si="12">SUM(L23:L25)</f>
        <v>600</v>
      </c>
      <c r="M22" s="43">
        <f t="shared" ref="M22" si="13">SUM(M23:M25)</f>
        <v>600</v>
      </c>
      <c r="N22" s="43">
        <f t="shared" ref="N22" si="14">SUM(N23:N25)</f>
        <v>600</v>
      </c>
      <c r="O22" s="43">
        <f t="shared" ref="O22" si="15">SUM(O23:O25)</f>
        <v>600</v>
      </c>
      <c r="P22" s="43">
        <f t="shared" ref="P22" si="16">SUM(P23:P25)</f>
        <v>600</v>
      </c>
    </row>
    <row r="23" spans="1:16" ht="21.2" customHeight="1" x14ac:dyDescent="0.25">
      <c r="A23" s="79" t="s">
        <v>91</v>
      </c>
      <c r="B23" s="82" t="s">
        <v>79</v>
      </c>
      <c r="C23" s="79" t="s">
        <v>87</v>
      </c>
      <c r="D23" s="42" t="s">
        <v>81</v>
      </c>
      <c r="E23" s="64" t="s">
        <v>102</v>
      </c>
      <c r="F23" s="43">
        <f t="shared" si="7"/>
        <v>700</v>
      </c>
      <c r="G23" s="29">
        <v>0</v>
      </c>
      <c r="H23" s="29">
        <v>0</v>
      </c>
      <c r="I23" s="29">
        <v>0</v>
      </c>
      <c r="J23" s="53">
        <v>100</v>
      </c>
      <c r="K23" s="53">
        <v>100</v>
      </c>
      <c r="L23" s="53">
        <v>100</v>
      </c>
      <c r="M23" s="53">
        <v>100</v>
      </c>
      <c r="N23" s="53">
        <v>100</v>
      </c>
      <c r="O23" s="53">
        <v>100</v>
      </c>
      <c r="P23" s="53">
        <v>100</v>
      </c>
    </row>
    <row r="24" spans="1:16" ht="28.5" customHeight="1" x14ac:dyDescent="0.25">
      <c r="A24" s="80"/>
      <c r="B24" s="83"/>
      <c r="C24" s="80"/>
      <c r="D24" s="42" t="s">
        <v>83</v>
      </c>
      <c r="E24" s="69"/>
      <c r="F24" s="43">
        <f t="shared" si="7"/>
        <v>2800</v>
      </c>
      <c r="G24" s="29">
        <v>0</v>
      </c>
      <c r="H24" s="29">
        <v>0</v>
      </c>
      <c r="I24" s="29">
        <v>0</v>
      </c>
      <c r="J24" s="53">
        <v>400</v>
      </c>
      <c r="K24" s="53">
        <v>400</v>
      </c>
      <c r="L24" s="53">
        <v>400</v>
      </c>
      <c r="M24" s="53">
        <v>400</v>
      </c>
      <c r="N24" s="53">
        <v>400</v>
      </c>
      <c r="O24" s="53">
        <v>400</v>
      </c>
      <c r="P24" s="53">
        <v>400</v>
      </c>
    </row>
    <row r="25" spans="1:16" ht="28.5" customHeight="1" x14ac:dyDescent="0.25">
      <c r="A25" s="81"/>
      <c r="B25" s="84"/>
      <c r="C25" s="81"/>
      <c r="D25" s="42" t="s">
        <v>84</v>
      </c>
      <c r="E25" s="65"/>
      <c r="F25" s="43">
        <f t="shared" si="7"/>
        <v>700</v>
      </c>
      <c r="G25" s="29">
        <v>0</v>
      </c>
      <c r="H25" s="29">
        <v>0</v>
      </c>
      <c r="I25" s="29">
        <v>0</v>
      </c>
      <c r="J25" s="53">
        <v>100</v>
      </c>
      <c r="K25" s="53">
        <v>100</v>
      </c>
      <c r="L25" s="53">
        <v>100</v>
      </c>
      <c r="M25" s="53">
        <v>100</v>
      </c>
      <c r="N25" s="53">
        <v>100</v>
      </c>
      <c r="O25" s="53">
        <v>100</v>
      </c>
      <c r="P25" s="53">
        <v>100</v>
      </c>
    </row>
    <row r="26" spans="1:16" ht="36" customHeight="1" x14ac:dyDescent="0.25">
      <c r="A26" s="34" t="s">
        <v>92</v>
      </c>
      <c r="B26" s="36" t="s">
        <v>80</v>
      </c>
      <c r="C26" s="29" t="s">
        <v>87</v>
      </c>
      <c r="D26" s="14" t="s">
        <v>84</v>
      </c>
      <c r="E26" s="42" t="s">
        <v>102</v>
      </c>
      <c r="F26" s="43">
        <f t="shared" si="7"/>
        <v>360</v>
      </c>
      <c r="G26" s="40">
        <v>36</v>
      </c>
      <c r="H26" s="40">
        <v>36</v>
      </c>
      <c r="I26" s="40">
        <v>36</v>
      </c>
      <c r="J26" s="40">
        <v>36</v>
      </c>
      <c r="K26" s="40">
        <v>36</v>
      </c>
      <c r="L26" s="40">
        <v>36</v>
      </c>
      <c r="M26" s="40">
        <v>36</v>
      </c>
      <c r="N26" s="40">
        <v>36</v>
      </c>
      <c r="O26" s="40">
        <v>36</v>
      </c>
      <c r="P26" s="40">
        <v>36</v>
      </c>
    </row>
    <row r="27" spans="1:16" ht="39.75" customHeight="1" x14ac:dyDescent="0.25">
      <c r="A27" s="25" t="s">
        <v>55</v>
      </c>
      <c r="B27" s="85" t="s">
        <v>69</v>
      </c>
      <c r="C27" s="86"/>
      <c r="D27" s="87"/>
      <c r="E27" s="51" t="s">
        <v>93</v>
      </c>
      <c r="F27" s="27">
        <f>SUM(G27:P27)</f>
        <v>17676.809272400002</v>
      </c>
      <c r="G27" s="24">
        <f t="shared" ref="G27" si="17">G28+G32</f>
        <v>1204</v>
      </c>
      <c r="H27" s="24">
        <f>H28+H32</f>
        <v>1204</v>
      </c>
      <c r="I27" s="27">
        <f t="shared" ref="I27:P27" si="18">I28+I32</f>
        <v>1204</v>
      </c>
      <c r="J27" s="27">
        <f t="shared" si="18"/>
        <v>1624.4</v>
      </c>
      <c r="K27" s="27">
        <f t="shared" si="18"/>
        <v>1756.8400000000004</v>
      </c>
      <c r="L27" s="27">
        <f t="shared" si="18"/>
        <v>1602.5240000000003</v>
      </c>
      <c r="M27" s="27">
        <f t="shared" si="18"/>
        <v>2062.7764000000006</v>
      </c>
      <c r="N27" s="27">
        <f t="shared" si="18"/>
        <v>2239.0540400000009</v>
      </c>
      <c r="O27" s="27">
        <f t="shared" si="18"/>
        <v>2432.959444000001</v>
      </c>
      <c r="P27" s="27">
        <f t="shared" si="18"/>
        <v>2346.2553884000013</v>
      </c>
    </row>
    <row r="28" spans="1:16" ht="18.75" customHeight="1" x14ac:dyDescent="0.25">
      <c r="A28" s="79" t="s">
        <v>13</v>
      </c>
      <c r="B28" s="105" t="s">
        <v>77</v>
      </c>
      <c r="C28" s="79" t="s">
        <v>87</v>
      </c>
      <c r="D28" s="44"/>
      <c r="E28" s="51" t="s">
        <v>65</v>
      </c>
      <c r="F28" s="27">
        <f t="shared" si="7"/>
        <v>16176.809272400005</v>
      </c>
      <c r="G28" s="24">
        <f>SUM(G29:G31)</f>
        <v>1204</v>
      </c>
      <c r="H28" s="24">
        <f t="shared" ref="H28:P28" si="19">SUM(H29:H31)</f>
        <v>1204</v>
      </c>
      <c r="I28" s="27">
        <f t="shared" si="19"/>
        <v>1204</v>
      </c>
      <c r="J28" s="27">
        <f t="shared" si="19"/>
        <v>1324.4</v>
      </c>
      <c r="K28" s="27">
        <f t="shared" si="19"/>
        <v>1456.8400000000004</v>
      </c>
      <c r="L28" s="27">
        <f t="shared" si="19"/>
        <v>1602.5240000000003</v>
      </c>
      <c r="M28" s="27">
        <f t="shared" si="19"/>
        <v>1762.7764000000006</v>
      </c>
      <c r="N28" s="27">
        <f t="shared" si="19"/>
        <v>1939.0540400000009</v>
      </c>
      <c r="O28" s="27">
        <f t="shared" si="19"/>
        <v>2132.959444000001</v>
      </c>
      <c r="P28" s="27">
        <f t="shared" si="19"/>
        <v>2346.2553884000013</v>
      </c>
    </row>
    <row r="29" spans="1:16" ht="17.45" customHeight="1" x14ac:dyDescent="0.25">
      <c r="A29" s="80"/>
      <c r="B29" s="106"/>
      <c r="C29" s="80"/>
      <c r="D29" s="14" t="s">
        <v>82</v>
      </c>
      <c r="E29" s="69" t="s">
        <v>102</v>
      </c>
      <c r="F29" s="27">
        <f t="shared" si="7"/>
        <v>6355.1750713000029</v>
      </c>
      <c r="G29" s="29">
        <v>473</v>
      </c>
      <c r="H29" s="29">
        <v>473</v>
      </c>
      <c r="I29" s="60">
        <v>473</v>
      </c>
      <c r="J29" s="30">
        <f t="shared" ref="J29:P29" si="20">I29*1.1</f>
        <v>520.30000000000007</v>
      </c>
      <c r="K29" s="30">
        <f t="shared" si="20"/>
        <v>572.33000000000015</v>
      </c>
      <c r="L29" s="30">
        <f t="shared" si="20"/>
        <v>629.56300000000022</v>
      </c>
      <c r="M29" s="30">
        <f t="shared" si="20"/>
        <v>692.51930000000027</v>
      </c>
      <c r="N29" s="30">
        <f t="shared" si="20"/>
        <v>761.7712300000004</v>
      </c>
      <c r="O29" s="30">
        <f t="shared" si="20"/>
        <v>837.94835300000045</v>
      </c>
      <c r="P29" s="30">
        <f t="shared" si="20"/>
        <v>921.74318830000061</v>
      </c>
    </row>
    <row r="30" spans="1:16" ht="32.25" customHeight="1" x14ac:dyDescent="0.25">
      <c r="A30" s="80"/>
      <c r="B30" s="106"/>
      <c r="C30" s="80"/>
      <c r="D30" s="14" t="s">
        <v>83</v>
      </c>
      <c r="E30" s="69"/>
      <c r="F30" s="27">
        <f t="shared" si="7"/>
        <v>6932.9182596000028</v>
      </c>
      <c r="G30" s="29">
        <v>516</v>
      </c>
      <c r="H30" s="29">
        <v>516</v>
      </c>
      <c r="I30" s="60">
        <v>516</v>
      </c>
      <c r="J30" s="30">
        <f t="shared" ref="J30:P30" si="21">I30*1.1</f>
        <v>567.6</v>
      </c>
      <c r="K30" s="30">
        <f t="shared" si="21"/>
        <v>624.36000000000013</v>
      </c>
      <c r="L30" s="30">
        <f t="shared" si="21"/>
        <v>686.79600000000016</v>
      </c>
      <c r="M30" s="30">
        <f t="shared" si="21"/>
        <v>755.47560000000021</v>
      </c>
      <c r="N30" s="30">
        <f t="shared" si="21"/>
        <v>831.0231600000003</v>
      </c>
      <c r="O30" s="30">
        <f t="shared" si="21"/>
        <v>914.12547600000039</v>
      </c>
      <c r="P30" s="30">
        <f t="shared" si="21"/>
        <v>1005.5380236000005</v>
      </c>
    </row>
    <row r="31" spans="1:16" ht="33.75" customHeight="1" x14ac:dyDescent="0.25">
      <c r="A31" s="81"/>
      <c r="B31" s="107"/>
      <c r="C31" s="80"/>
      <c r="D31" s="14" t="s">
        <v>85</v>
      </c>
      <c r="E31" s="65"/>
      <c r="F31" s="27">
        <f t="shared" si="7"/>
        <v>2888.7159415000006</v>
      </c>
      <c r="G31" s="29">
        <v>215</v>
      </c>
      <c r="H31" s="29">
        <v>215</v>
      </c>
      <c r="I31" s="60">
        <v>215</v>
      </c>
      <c r="J31" s="30">
        <f t="shared" ref="J31:P31" si="22">I31*1.1</f>
        <v>236.50000000000003</v>
      </c>
      <c r="K31" s="30">
        <f t="shared" si="22"/>
        <v>260.15000000000003</v>
      </c>
      <c r="L31" s="30">
        <f t="shared" si="22"/>
        <v>286.16500000000008</v>
      </c>
      <c r="M31" s="30">
        <f t="shared" si="22"/>
        <v>314.78150000000011</v>
      </c>
      <c r="N31" s="30">
        <f t="shared" si="22"/>
        <v>346.25965000000014</v>
      </c>
      <c r="O31" s="30">
        <f t="shared" si="22"/>
        <v>380.8856150000002</v>
      </c>
      <c r="P31" s="30">
        <f t="shared" si="22"/>
        <v>418.97417650000023</v>
      </c>
    </row>
    <row r="32" spans="1:16" ht="17.45" customHeight="1" x14ac:dyDescent="0.25">
      <c r="A32" s="79" t="s">
        <v>14</v>
      </c>
      <c r="B32" s="105" t="s">
        <v>76</v>
      </c>
      <c r="C32" s="80"/>
      <c r="E32" s="51" t="s">
        <v>65</v>
      </c>
      <c r="F32" s="43">
        <f t="shared" si="7"/>
        <v>1500</v>
      </c>
      <c r="G32" s="24">
        <f t="shared" ref="G32:P32" si="23">SUM(G33:G35)</f>
        <v>0</v>
      </c>
      <c r="H32" s="24">
        <f t="shared" si="23"/>
        <v>0</v>
      </c>
      <c r="I32" s="24">
        <f t="shared" si="23"/>
        <v>0</v>
      </c>
      <c r="J32" s="24">
        <f t="shared" si="23"/>
        <v>300</v>
      </c>
      <c r="K32" s="24">
        <f t="shared" si="23"/>
        <v>300</v>
      </c>
      <c r="L32" s="24">
        <f t="shared" si="23"/>
        <v>0</v>
      </c>
      <c r="M32" s="43">
        <f t="shared" si="23"/>
        <v>300</v>
      </c>
      <c r="N32" s="43">
        <f t="shared" si="23"/>
        <v>300</v>
      </c>
      <c r="O32" s="43">
        <f t="shared" si="23"/>
        <v>300</v>
      </c>
      <c r="P32" s="43">
        <f t="shared" si="23"/>
        <v>0</v>
      </c>
    </row>
    <row r="33" spans="1:19" ht="17.45" customHeight="1" x14ac:dyDescent="0.25">
      <c r="A33" s="80"/>
      <c r="B33" s="106"/>
      <c r="C33" s="80"/>
      <c r="D33" s="14" t="s">
        <v>82</v>
      </c>
      <c r="E33" s="64" t="s">
        <v>102</v>
      </c>
      <c r="F33" s="27">
        <f t="shared" si="7"/>
        <v>300</v>
      </c>
      <c r="G33" s="26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300</v>
      </c>
      <c r="N33" s="29">
        <v>0</v>
      </c>
      <c r="O33" s="29">
        <v>0</v>
      </c>
      <c r="P33" s="29">
        <v>0</v>
      </c>
    </row>
    <row r="34" spans="1:19" ht="34.5" customHeight="1" x14ac:dyDescent="0.25">
      <c r="A34" s="80"/>
      <c r="B34" s="106"/>
      <c r="C34" s="80"/>
      <c r="D34" s="42" t="s">
        <v>83</v>
      </c>
      <c r="E34" s="69"/>
      <c r="F34" s="27">
        <f t="shared" si="7"/>
        <v>600</v>
      </c>
      <c r="G34" s="38">
        <v>0</v>
      </c>
      <c r="H34" s="29">
        <v>0</v>
      </c>
      <c r="I34" s="29">
        <v>0</v>
      </c>
      <c r="J34" s="29">
        <v>300</v>
      </c>
      <c r="K34" s="29">
        <v>0</v>
      </c>
      <c r="L34" s="29">
        <v>0</v>
      </c>
      <c r="M34" s="29">
        <v>0</v>
      </c>
      <c r="N34" s="29">
        <v>300</v>
      </c>
      <c r="O34" s="29">
        <v>0</v>
      </c>
      <c r="P34" s="29">
        <v>0</v>
      </c>
    </row>
    <row r="35" spans="1:19" ht="28.5" customHeight="1" x14ac:dyDescent="0.25">
      <c r="A35" s="81"/>
      <c r="B35" s="107"/>
      <c r="C35" s="81"/>
      <c r="D35" s="14" t="s">
        <v>84</v>
      </c>
      <c r="E35" s="65"/>
      <c r="F35" s="27">
        <f t="shared" si="7"/>
        <v>600</v>
      </c>
      <c r="G35" s="26">
        <v>0</v>
      </c>
      <c r="H35" s="29">
        <v>0</v>
      </c>
      <c r="I35" s="29">
        <v>0</v>
      </c>
      <c r="J35" s="29">
        <v>0</v>
      </c>
      <c r="K35" s="29">
        <v>300</v>
      </c>
      <c r="L35" s="29">
        <v>0</v>
      </c>
      <c r="M35" s="29">
        <v>0</v>
      </c>
      <c r="N35" s="29">
        <v>0</v>
      </c>
      <c r="O35" s="29">
        <v>300</v>
      </c>
      <c r="P35" s="29">
        <v>0</v>
      </c>
    </row>
    <row r="36" spans="1:19" ht="39.200000000000003" customHeight="1" x14ac:dyDescent="0.25">
      <c r="A36" s="31" t="s">
        <v>54</v>
      </c>
      <c r="B36" s="85" t="s">
        <v>71</v>
      </c>
      <c r="C36" s="86"/>
      <c r="D36" s="87"/>
      <c r="E36" s="51" t="s">
        <v>93</v>
      </c>
      <c r="F36" s="43">
        <f t="shared" si="7"/>
        <v>2440.5</v>
      </c>
      <c r="G36" s="24">
        <f t="shared" ref="G36:P36" si="24">SUM(G37:G39)</f>
        <v>813.5</v>
      </c>
      <c r="H36" s="24">
        <f t="shared" si="24"/>
        <v>813.5</v>
      </c>
      <c r="I36" s="24">
        <f t="shared" si="24"/>
        <v>813.5</v>
      </c>
      <c r="J36" s="24">
        <f t="shared" si="24"/>
        <v>0</v>
      </c>
      <c r="K36" s="24">
        <f t="shared" si="24"/>
        <v>0</v>
      </c>
      <c r="L36" s="24">
        <f t="shared" si="24"/>
        <v>0</v>
      </c>
      <c r="M36" s="43">
        <f t="shared" si="24"/>
        <v>0</v>
      </c>
      <c r="N36" s="43">
        <f t="shared" si="24"/>
        <v>0</v>
      </c>
      <c r="O36" s="43">
        <f t="shared" si="24"/>
        <v>0</v>
      </c>
      <c r="P36" s="43">
        <f t="shared" si="24"/>
        <v>0</v>
      </c>
    </row>
    <row r="37" spans="1:19" ht="51.75" customHeight="1" x14ac:dyDescent="0.25">
      <c r="A37" s="79" t="s">
        <v>16</v>
      </c>
      <c r="B37" s="94" t="s">
        <v>70</v>
      </c>
      <c r="C37" s="95" t="s">
        <v>87</v>
      </c>
      <c r="D37" s="14" t="s">
        <v>82</v>
      </c>
      <c r="E37" s="64" t="s">
        <v>72</v>
      </c>
      <c r="F37" s="43">
        <f t="shared" si="7"/>
        <v>466.79999999999995</v>
      </c>
      <c r="G37" s="29">
        <v>155.6</v>
      </c>
      <c r="H37" s="29">
        <v>155.6</v>
      </c>
      <c r="I37" s="29">
        <v>155.6</v>
      </c>
      <c r="J37" s="29">
        <v>0</v>
      </c>
      <c r="K37" s="29">
        <f t="shared" ref="K37:P37" si="25">J37</f>
        <v>0</v>
      </c>
      <c r="L37" s="29">
        <f t="shared" si="25"/>
        <v>0</v>
      </c>
      <c r="M37" s="29">
        <f t="shared" si="25"/>
        <v>0</v>
      </c>
      <c r="N37" s="29">
        <f t="shared" si="25"/>
        <v>0</v>
      </c>
      <c r="O37" s="29">
        <f t="shared" si="25"/>
        <v>0</v>
      </c>
      <c r="P37" s="29">
        <f t="shared" si="25"/>
        <v>0</v>
      </c>
    </row>
    <row r="38" spans="1:19" ht="54" customHeight="1" x14ac:dyDescent="0.25">
      <c r="A38" s="80"/>
      <c r="B38" s="94"/>
      <c r="C38" s="95"/>
      <c r="D38" s="54" t="s">
        <v>85</v>
      </c>
      <c r="E38" s="69"/>
      <c r="F38" s="43">
        <f t="shared" si="7"/>
        <v>867</v>
      </c>
      <c r="G38" s="29">
        <v>289</v>
      </c>
      <c r="H38" s="29">
        <v>289</v>
      </c>
      <c r="I38" s="29">
        <v>289</v>
      </c>
      <c r="J38" s="29">
        <v>0</v>
      </c>
      <c r="K38" s="29">
        <v>0</v>
      </c>
      <c r="L38" s="29">
        <v>0</v>
      </c>
      <c r="M38" s="29">
        <f t="shared" ref="L38:P39" si="26">L38</f>
        <v>0</v>
      </c>
      <c r="N38" s="29">
        <f t="shared" si="26"/>
        <v>0</v>
      </c>
      <c r="O38" s="29">
        <f t="shared" si="26"/>
        <v>0</v>
      </c>
      <c r="P38" s="29">
        <f t="shared" si="26"/>
        <v>0</v>
      </c>
    </row>
    <row r="39" spans="1:19" ht="43.5" customHeight="1" x14ac:dyDescent="0.25">
      <c r="A39" s="81"/>
      <c r="B39" s="94"/>
      <c r="C39" s="95"/>
      <c r="D39" s="14" t="s">
        <v>83</v>
      </c>
      <c r="E39" s="65"/>
      <c r="F39" s="43">
        <f t="shared" si="7"/>
        <v>1106.6999999999998</v>
      </c>
      <c r="G39" s="29">
        <v>368.9</v>
      </c>
      <c r="H39" s="29">
        <v>368.9</v>
      </c>
      <c r="I39" s="29">
        <v>368.9</v>
      </c>
      <c r="J39" s="29">
        <v>0</v>
      </c>
      <c r="K39" s="29">
        <v>0</v>
      </c>
      <c r="L39" s="29">
        <f t="shared" si="26"/>
        <v>0</v>
      </c>
      <c r="M39" s="29">
        <f t="shared" si="26"/>
        <v>0</v>
      </c>
      <c r="N39" s="29">
        <f t="shared" si="26"/>
        <v>0</v>
      </c>
      <c r="O39" s="29">
        <f t="shared" si="26"/>
        <v>0</v>
      </c>
      <c r="P39" s="29">
        <f t="shared" si="26"/>
        <v>0</v>
      </c>
    </row>
    <row r="40" spans="1:19" ht="97.5" customHeight="1" x14ac:dyDescent="0.25">
      <c r="A40" s="31" t="s">
        <v>97</v>
      </c>
      <c r="B40" s="96" t="s">
        <v>73</v>
      </c>
      <c r="C40" s="97"/>
      <c r="D40" s="98"/>
      <c r="E40" s="55" t="s">
        <v>93</v>
      </c>
      <c r="F40" s="58">
        <f>SUM(G40:P40)</f>
        <v>32000</v>
      </c>
      <c r="G40" s="32">
        <v>2700</v>
      </c>
      <c r="H40" s="40">
        <f t="shared" ref="H40:O40" si="27">SUM(H41)</f>
        <v>3000</v>
      </c>
      <c r="I40" s="40">
        <f t="shared" si="27"/>
        <v>3000</v>
      </c>
      <c r="J40" s="40">
        <f t="shared" si="27"/>
        <v>3200</v>
      </c>
      <c r="K40" s="40">
        <f t="shared" si="27"/>
        <v>3200</v>
      </c>
      <c r="L40" s="40">
        <f t="shared" si="27"/>
        <v>3300</v>
      </c>
      <c r="M40" s="40">
        <f t="shared" si="27"/>
        <v>3300</v>
      </c>
      <c r="N40" s="40">
        <f t="shared" si="27"/>
        <v>3400</v>
      </c>
      <c r="O40" s="40">
        <f t="shared" si="27"/>
        <v>3400</v>
      </c>
      <c r="P40" s="40">
        <v>3500</v>
      </c>
    </row>
    <row r="41" spans="1:19" ht="22.5" customHeight="1" x14ac:dyDescent="0.25">
      <c r="A41" s="79" t="s">
        <v>98</v>
      </c>
      <c r="B41" s="82" t="s">
        <v>94</v>
      </c>
      <c r="C41" s="79" t="s">
        <v>87</v>
      </c>
      <c r="D41" s="64" t="s">
        <v>105</v>
      </c>
      <c r="E41" s="64" t="s">
        <v>102</v>
      </c>
      <c r="F41" s="66">
        <f>SUM(G41:P42)</f>
        <v>32000</v>
      </c>
      <c r="G41" s="68">
        <v>2700</v>
      </c>
      <c r="H41" s="62">
        <v>3000</v>
      </c>
      <c r="I41" s="62">
        <v>3000</v>
      </c>
      <c r="J41" s="62">
        <v>3200</v>
      </c>
      <c r="K41" s="62">
        <v>3200</v>
      </c>
      <c r="L41" s="62">
        <v>3300</v>
      </c>
      <c r="M41" s="62">
        <v>3300</v>
      </c>
      <c r="N41" s="62">
        <v>3400</v>
      </c>
      <c r="O41" s="62">
        <v>3400</v>
      </c>
      <c r="P41" s="62">
        <v>3500</v>
      </c>
    </row>
    <row r="42" spans="1:19" ht="26.25" customHeight="1" x14ac:dyDescent="0.25">
      <c r="A42" s="81"/>
      <c r="B42" s="84"/>
      <c r="C42" s="81"/>
      <c r="D42" s="65"/>
      <c r="E42" s="65"/>
      <c r="F42" s="67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9" ht="63.75" customHeight="1" x14ac:dyDescent="0.25">
      <c r="A43" s="40" t="s">
        <v>103</v>
      </c>
      <c r="B43" s="88" t="s">
        <v>107</v>
      </c>
      <c r="C43" s="89"/>
      <c r="D43" s="90"/>
      <c r="E43" s="51" t="s">
        <v>93</v>
      </c>
      <c r="F43" s="40">
        <f t="shared" ref="F43:P43" si="28">SUM(F44:F45)</f>
        <v>763</v>
      </c>
      <c r="G43" s="40">
        <f t="shared" si="28"/>
        <v>763</v>
      </c>
      <c r="H43" s="40">
        <f t="shared" si="28"/>
        <v>0</v>
      </c>
      <c r="I43" s="40">
        <f t="shared" si="28"/>
        <v>0</v>
      </c>
      <c r="J43" s="40">
        <f t="shared" si="28"/>
        <v>0</v>
      </c>
      <c r="K43" s="40">
        <f t="shared" si="28"/>
        <v>0</v>
      </c>
      <c r="L43" s="40">
        <f t="shared" si="28"/>
        <v>0</v>
      </c>
      <c r="M43" s="40">
        <f t="shared" si="28"/>
        <v>0</v>
      </c>
      <c r="N43" s="40">
        <f t="shared" si="28"/>
        <v>0</v>
      </c>
      <c r="O43" s="40">
        <f t="shared" si="28"/>
        <v>0</v>
      </c>
      <c r="P43" s="40">
        <f t="shared" si="28"/>
        <v>0</v>
      </c>
    </row>
    <row r="44" spans="1:19" ht="46.5" customHeight="1" x14ac:dyDescent="0.25">
      <c r="A44" s="62" t="s">
        <v>22</v>
      </c>
      <c r="B44" s="99" t="s">
        <v>104</v>
      </c>
      <c r="C44" s="62" t="s">
        <v>87</v>
      </c>
      <c r="D44" s="101" t="s">
        <v>85</v>
      </c>
      <c r="E44" s="37" t="s">
        <v>102</v>
      </c>
      <c r="F44" s="40">
        <f t="shared" ref="F44:F49" si="29">SUM(G44:P44)</f>
        <v>63</v>
      </c>
      <c r="G44" s="40">
        <v>63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57">
        <v>0</v>
      </c>
      <c r="N44" s="57">
        <v>0</v>
      </c>
      <c r="O44" s="57">
        <v>0</v>
      </c>
      <c r="P44" s="57">
        <v>0</v>
      </c>
    </row>
    <row r="45" spans="1:19" ht="33" customHeight="1" x14ac:dyDescent="0.25">
      <c r="A45" s="63"/>
      <c r="B45" s="100"/>
      <c r="C45" s="63"/>
      <c r="D45" s="102"/>
      <c r="E45" s="56" t="s">
        <v>72</v>
      </c>
      <c r="F45" s="32">
        <f t="shared" si="29"/>
        <v>700</v>
      </c>
      <c r="G45" s="30">
        <v>700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48">
        <v>0</v>
      </c>
      <c r="N45" s="48">
        <v>0</v>
      </c>
      <c r="O45" s="48">
        <v>0</v>
      </c>
      <c r="P45" s="48">
        <v>0</v>
      </c>
      <c r="S45" s="23"/>
    </row>
    <row r="46" spans="1:19" ht="24" customHeight="1" x14ac:dyDescent="0.25">
      <c r="A46" s="70" t="s">
        <v>95</v>
      </c>
      <c r="B46" s="71"/>
      <c r="C46" s="71"/>
      <c r="D46" s="72"/>
      <c r="E46" s="52" t="s">
        <v>65</v>
      </c>
      <c r="F46" s="59">
        <f t="shared" si="29"/>
        <v>611414.07606870926</v>
      </c>
      <c r="G46" s="32">
        <f>G13+G17+G27+G36+G40+G43</f>
        <v>53336.100000000006</v>
      </c>
      <c r="H46" s="32">
        <f t="shared" ref="H46:P46" si="30">H13+H17+H27+H36+H43+H40</f>
        <v>52873.100000000006</v>
      </c>
      <c r="I46" s="32">
        <f t="shared" si="30"/>
        <v>52873.100000000006</v>
      </c>
      <c r="J46" s="32">
        <f t="shared" si="30"/>
        <v>55970.98</v>
      </c>
      <c r="K46" s="32">
        <f t="shared" si="30"/>
        <v>58613.949000000008</v>
      </c>
      <c r="L46" s="32">
        <f t="shared" si="30"/>
        <v>61395.688450000001</v>
      </c>
      <c r="M46" s="32">
        <f t="shared" si="30"/>
        <v>64423.799072500013</v>
      </c>
      <c r="N46" s="32">
        <f t="shared" si="30"/>
        <v>67606.327846125016</v>
      </c>
      <c r="O46" s="32">
        <f t="shared" si="30"/>
        <v>70551.796940431275</v>
      </c>
      <c r="P46" s="32">
        <f t="shared" si="30"/>
        <v>73769.234759652842</v>
      </c>
    </row>
    <row r="47" spans="1:19" ht="24" customHeight="1" x14ac:dyDescent="0.25">
      <c r="A47" s="91" t="s">
        <v>75</v>
      </c>
      <c r="B47" s="92"/>
      <c r="C47" s="92"/>
      <c r="D47" s="93"/>
      <c r="E47" s="37" t="s">
        <v>102</v>
      </c>
      <c r="F47" s="27">
        <f t="shared" ref="F47:P47" si="31">SUM(F40)</f>
        <v>32000</v>
      </c>
      <c r="G47" s="30">
        <f t="shared" si="31"/>
        <v>2700</v>
      </c>
      <c r="H47" s="30">
        <f t="shared" si="31"/>
        <v>3000</v>
      </c>
      <c r="I47" s="30">
        <f t="shared" si="31"/>
        <v>3000</v>
      </c>
      <c r="J47" s="30">
        <f t="shared" si="31"/>
        <v>3200</v>
      </c>
      <c r="K47" s="30">
        <f t="shared" si="31"/>
        <v>3200</v>
      </c>
      <c r="L47" s="30">
        <f t="shared" si="31"/>
        <v>3300</v>
      </c>
      <c r="M47" s="30">
        <f t="shared" si="31"/>
        <v>3300</v>
      </c>
      <c r="N47" s="30">
        <f t="shared" si="31"/>
        <v>3400</v>
      </c>
      <c r="O47" s="30">
        <f t="shared" si="31"/>
        <v>3400</v>
      </c>
      <c r="P47" s="30">
        <f t="shared" si="31"/>
        <v>3500</v>
      </c>
      <c r="S47" s="23"/>
    </row>
    <row r="48" spans="1:19" ht="24" customHeight="1" x14ac:dyDescent="0.25">
      <c r="A48" s="73" t="s">
        <v>86</v>
      </c>
      <c r="B48" s="74"/>
      <c r="C48" s="74"/>
      <c r="D48" s="75"/>
      <c r="E48" s="37" t="s">
        <v>102</v>
      </c>
      <c r="F48" s="27">
        <f t="shared" si="29"/>
        <v>173770.35084444174</v>
      </c>
      <c r="G48" s="30">
        <f t="shared" ref="G48:P48" si="32">G14+G19+G23+G29+G33</f>
        <v>14830.4</v>
      </c>
      <c r="H48" s="30">
        <f t="shared" si="32"/>
        <v>14830.4</v>
      </c>
      <c r="I48" s="30">
        <f t="shared" si="32"/>
        <v>14830.4</v>
      </c>
      <c r="J48" s="30">
        <f t="shared" si="32"/>
        <v>15695.57</v>
      </c>
      <c r="K48" s="30">
        <f t="shared" si="32"/>
        <v>16801.363500000003</v>
      </c>
      <c r="L48" s="30">
        <f t="shared" si="32"/>
        <v>17350.048175000004</v>
      </c>
      <c r="M48" s="30">
        <f t="shared" si="32"/>
        <v>18544.028733750001</v>
      </c>
      <c r="N48" s="30">
        <f t="shared" si="32"/>
        <v>19485.856135437505</v>
      </c>
      <c r="O48" s="30">
        <f t="shared" si="32"/>
        <v>20178.237503709377</v>
      </c>
      <c r="P48" s="30">
        <f t="shared" si="32"/>
        <v>21224.046796544844</v>
      </c>
    </row>
    <row r="49" spans="1:16" ht="30.2" customHeight="1" x14ac:dyDescent="0.25">
      <c r="A49" s="76"/>
      <c r="B49" s="77"/>
      <c r="C49" s="77"/>
      <c r="D49" s="78"/>
      <c r="E49" s="37" t="s">
        <v>72</v>
      </c>
      <c r="F49" s="27">
        <f t="shared" si="29"/>
        <v>466.79999999999995</v>
      </c>
      <c r="G49" s="30">
        <f>SUM(G37)</f>
        <v>155.6</v>
      </c>
      <c r="H49" s="30">
        <f>SUM(H37)</f>
        <v>155.6</v>
      </c>
      <c r="I49" s="30">
        <f>SUM(I37)</f>
        <v>155.6</v>
      </c>
      <c r="J49" s="30">
        <f t="shared" ref="J49:P49" si="33">J37</f>
        <v>0</v>
      </c>
      <c r="K49" s="30">
        <f t="shared" si="33"/>
        <v>0</v>
      </c>
      <c r="L49" s="30">
        <f t="shared" si="33"/>
        <v>0</v>
      </c>
      <c r="M49" s="30">
        <f t="shared" si="33"/>
        <v>0</v>
      </c>
      <c r="N49" s="30">
        <f t="shared" si="33"/>
        <v>0</v>
      </c>
      <c r="O49" s="30">
        <f t="shared" si="33"/>
        <v>0</v>
      </c>
      <c r="P49" s="30">
        <f t="shared" si="33"/>
        <v>0</v>
      </c>
    </row>
    <row r="50" spans="1:16" ht="18" customHeight="1" x14ac:dyDescent="0.25">
      <c r="A50" s="73" t="s">
        <v>64</v>
      </c>
      <c r="B50" s="74"/>
      <c r="C50" s="74"/>
      <c r="D50" s="75"/>
      <c r="E50" s="37" t="s">
        <v>102</v>
      </c>
      <c r="F50" s="27">
        <f t="shared" ref="F50:F53" si="34">SUM(G50:P50)</f>
        <v>238747.65245781754</v>
      </c>
      <c r="G50" s="30">
        <f>G34+G30+G24+G20+G15</f>
        <v>20250.400000000001</v>
      </c>
      <c r="H50" s="30">
        <f t="shared" ref="H50:P50" si="35">H34+H30+H24+H20+H15</f>
        <v>20250.400000000001</v>
      </c>
      <c r="I50" s="30">
        <f t="shared" si="35"/>
        <v>20250.400000000001</v>
      </c>
      <c r="J50" s="30">
        <f t="shared" si="35"/>
        <v>21988.720000000001</v>
      </c>
      <c r="K50" s="30">
        <f t="shared" si="35"/>
        <v>22781.536000000004</v>
      </c>
      <c r="L50" s="30">
        <f t="shared" si="35"/>
        <v>24431.830800000003</v>
      </c>
      <c r="M50" s="30">
        <f t="shared" si="35"/>
        <v>25142.762140000006</v>
      </c>
      <c r="N50" s="30">
        <f t="shared" si="35"/>
        <v>26717.674027000008</v>
      </c>
      <c r="O50" s="30">
        <f t="shared" si="35"/>
        <v>27760.108886350012</v>
      </c>
      <c r="P50" s="30">
        <f t="shared" si="35"/>
        <v>29173.820604467513</v>
      </c>
    </row>
    <row r="51" spans="1:16" ht="33.75" customHeight="1" x14ac:dyDescent="0.25">
      <c r="A51" s="76"/>
      <c r="B51" s="77"/>
      <c r="C51" s="77"/>
      <c r="D51" s="78"/>
      <c r="E51" s="37" t="s">
        <v>72</v>
      </c>
      <c r="F51" s="27">
        <f t="shared" si="34"/>
        <v>1106.6999999999998</v>
      </c>
      <c r="G51" s="30">
        <f>G39</f>
        <v>368.9</v>
      </c>
      <c r="H51" s="30">
        <f t="shared" ref="H51:P51" si="36">H39</f>
        <v>368.9</v>
      </c>
      <c r="I51" s="30">
        <f t="shared" si="36"/>
        <v>368.9</v>
      </c>
      <c r="J51" s="30">
        <f t="shared" si="36"/>
        <v>0</v>
      </c>
      <c r="K51" s="30">
        <f t="shared" si="36"/>
        <v>0</v>
      </c>
      <c r="L51" s="30">
        <f t="shared" si="36"/>
        <v>0</v>
      </c>
      <c r="M51" s="30">
        <f t="shared" si="36"/>
        <v>0</v>
      </c>
      <c r="N51" s="30">
        <f t="shared" si="36"/>
        <v>0</v>
      </c>
      <c r="O51" s="30">
        <f t="shared" si="36"/>
        <v>0</v>
      </c>
      <c r="P51" s="30">
        <f t="shared" si="36"/>
        <v>0</v>
      </c>
    </row>
    <row r="52" spans="1:16" ht="20.25" customHeight="1" x14ac:dyDescent="0.25">
      <c r="A52" s="73" t="s">
        <v>74</v>
      </c>
      <c r="B52" s="74"/>
      <c r="C52" s="74"/>
      <c r="D52" s="75"/>
      <c r="E52" s="37" t="s">
        <v>102</v>
      </c>
      <c r="F52" s="27">
        <f t="shared" si="34"/>
        <v>163755.57276644986</v>
      </c>
      <c r="G52" s="30">
        <f>G35+G31+G26+G25+G21+G16+G44</f>
        <v>14041.8</v>
      </c>
      <c r="H52" s="30">
        <f t="shared" ref="H52:P52" si="37">H35+H31+H26+H25+H21+H16</f>
        <v>13978.8</v>
      </c>
      <c r="I52" s="30">
        <f t="shared" si="37"/>
        <v>13978.8</v>
      </c>
      <c r="J52" s="30">
        <f t="shared" si="37"/>
        <v>15086.69</v>
      </c>
      <c r="K52" s="30">
        <f t="shared" si="37"/>
        <v>15831.049500000001</v>
      </c>
      <c r="L52" s="30">
        <f t="shared" si="37"/>
        <v>16313.809475000004</v>
      </c>
      <c r="M52" s="30">
        <f t="shared" si="37"/>
        <v>17437.008198750005</v>
      </c>
      <c r="N52" s="30">
        <f t="shared" si="37"/>
        <v>18002.797683687506</v>
      </c>
      <c r="O52" s="30">
        <f t="shared" si="37"/>
        <v>19213.450550371883</v>
      </c>
      <c r="P52" s="30">
        <f t="shared" si="37"/>
        <v>19871.36735864048</v>
      </c>
    </row>
    <row r="53" spans="1:16" ht="29.25" customHeight="1" x14ac:dyDescent="0.25">
      <c r="A53" s="76"/>
      <c r="B53" s="77"/>
      <c r="C53" s="77"/>
      <c r="D53" s="78"/>
      <c r="E53" s="37" t="s">
        <v>72</v>
      </c>
      <c r="F53" s="27">
        <f t="shared" si="34"/>
        <v>1567</v>
      </c>
      <c r="G53" s="30">
        <f>SUM(G38+G45)</f>
        <v>989</v>
      </c>
      <c r="H53" s="30">
        <f>SUM(H38)</f>
        <v>289</v>
      </c>
      <c r="I53" s="30">
        <f>SUM(I38)</f>
        <v>289</v>
      </c>
      <c r="J53" s="30">
        <f t="shared" ref="J53:P53" si="38">J39</f>
        <v>0</v>
      </c>
      <c r="K53" s="30">
        <f t="shared" si="38"/>
        <v>0</v>
      </c>
      <c r="L53" s="30">
        <f t="shared" si="38"/>
        <v>0</v>
      </c>
      <c r="M53" s="30">
        <f t="shared" si="38"/>
        <v>0</v>
      </c>
      <c r="N53" s="30">
        <f t="shared" si="38"/>
        <v>0</v>
      </c>
      <c r="O53" s="30">
        <f t="shared" si="38"/>
        <v>0</v>
      </c>
      <c r="P53" s="30">
        <f t="shared" si="38"/>
        <v>0</v>
      </c>
    </row>
    <row r="54" spans="1:16" x14ac:dyDescent="0.25">
      <c r="A54" s="1"/>
      <c r="B54" s="1"/>
      <c r="C54" s="1"/>
      <c r="D54" s="21"/>
      <c r="E54" s="21"/>
      <c r="F54" s="1"/>
      <c r="G54" s="1"/>
      <c r="H54" s="1"/>
      <c r="I54" s="1"/>
      <c r="J54" s="1"/>
      <c r="K54" s="1"/>
      <c r="L54" s="1"/>
    </row>
    <row r="55" spans="1:16" x14ac:dyDescent="0.25">
      <c r="A55" s="2"/>
      <c r="D55" s="22"/>
      <c r="E55" s="22"/>
    </row>
    <row r="56" spans="1:16" x14ac:dyDescent="0.25">
      <c r="E56" s="128"/>
      <c r="F56" s="127"/>
      <c r="G56" s="127"/>
      <c r="H56" s="128"/>
    </row>
    <row r="57" spans="1:16" x14ac:dyDescent="0.25">
      <c r="F57" s="23"/>
    </row>
  </sheetData>
  <mergeCells count="67">
    <mergeCell ref="L3:P3"/>
    <mergeCell ref="L2:P2"/>
    <mergeCell ref="L1:P1"/>
    <mergeCell ref="L4:P4"/>
    <mergeCell ref="B17:D17"/>
    <mergeCell ref="E33:E35"/>
    <mergeCell ref="E14:E16"/>
    <mergeCell ref="E19:E21"/>
    <mergeCell ref="E23:E25"/>
    <mergeCell ref="E29:E31"/>
    <mergeCell ref="B28:B31"/>
    <mergeCell ref="B32:B35"/>
    <mergeCell ref="B27:D27"/>
    <mergeCell ref="G11:P11"/>
    <mergeCell ref="F10:P10"/>
    <mergeCell ref="A7:P7"/>
    <mergeCell ref="B13:D13"/>
    <mergeCell ref="C14:C16"/>
    <mergeCell ref="B14:B16"/>
    <mergeCell ref="A14:A16"/>
    <mergeCell ref="F11:F12"/>
    <mergeCell ref="A10:A12"/>
    <mergeCell ref="B10:B12"/>
    <mergeCell ref="C10:C12"/>
    <mergeCell ref="D10:D12"/>
    <mergeCell ref="E10:E12"/>
    <mergeCell ref="A52:D53"/>
    <mergeCell ref="B43:D43"/>
    <mergeCell ref="A47:D47"/>
    <mergeCell ref="B37:B39"/>
    <mergeCell ref="C37:C39"/>
    <mergeCell ref="A37:A39"/>
    <mergeCell ref="B40:D40"/>
    <mergeCell ref="A41:A42"/>
    <mergeCell ref="B41:B42"/>
    <mergeCell ref="C41:C42"/>
    <mergeCell ref="B44:B45"/>
    <mergeCell ref="C44:C45"/>
    <mergeCell ref="D44:D45"/>
    <mergeCell ref="E37:E39"/>
    <mergeCell ref="A46:D46"/>
    <mergeCell ref="A48:D49"/>
    <mergeCell ref="A50:D51"/>
    <mergeCell ref="C19:C21"/>
    <mergeCell ref="A19:A21"/>
    <mergeCell ref="B19:B21"/>
    <mergeCell ref="B23:B25"/>
    <mergeCell ref="A23:A25"/>
    <mergeCell ref="C23:C25"/>
    <mergeCell ref="D41:D42"/>
    <mergeCell ref="A32:A35"/>
    <mergeCell ref="B36:D36"/>
    <mergeCell ref="C28:C35"/>
    <mergeCell ref="A28:A31"/>
    <mergeCell ref="A44:A45"/>
    <mergeCell ref="E41:E42"/>
    <mergeCell ref="F41:F42"/>
    <mergeCell ref="G41:G42"/>
    <mergeCell ref="H41:H42"/>
    <mergeCell ref="I41:I42"/>
    <mergeCell ref="O41:O42"/>
    <mergeCell ref="P41:P42"/>
    <mergeCell ref="J41:J42"/>
    <mergeCell ref="K41:K42"/>
    <mergeCell ref="L41:L42"/>
    <mergeCell ref="M41:M42"/>
    <mergeCell ref="N41:N42"/>
  </mergeCells>
  <pageMargins left="0.25" right="0.25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A6" sqref="A6:K32"/>
    </sheetView>
  </sheetViews>
  <sheetFormatPr defaultRowHeight="15" x14ac:dyDescent="0.25"/>
  <cols>
    <col min="1" max="1" width="5.42578125" customWidth="1"/>
    <col min="2" max="2" width="23.5703125" customWidth="1"/>
    <col min="3" max="3" width="12.85546875" customWidth="1"/>
    <col min="4" max="4" width="17.85546875" customWidth="1"/>
    <col min="11" max="11" width="10" bestFit="1" customWidth="1"/>
  </cols>
  <sheetData>
    <row r="2" spans="1:11" ht="15" customHeight="1" x14ac:dyDescent="0.25">
      <c r="A2" s="103" t="s">
        <v>0</v>
      </c>
      <c r="B2" s="103" t="s">
        <v>1</v>
      </c>
      <c r="C2" s="108" t="s">
        <v>45</v>
      </c>
      <c r="D2" s="108" t="s">
        <v>46</v>
      </c>
      <c r="E2" s="115" t="s">
        <v>48</v>
      </c>
      <c r="F2" s="116"/>
      <c r="G2" s="116"/>
      <c r="H2" s="116"/>
      <c r="I2" s="116"/>
      <c r="J2" s="116"/>
      <c r="K2" s="117"/>
    </row>
    <row r="3" spans="1:11" ht="16.5" customHeight="1" x14ac:dyDescent="0.25">
      <c r="A3" s="103"/>
      <c r="B3" s="103"/>
      <c r="C3" s="109"/>
      <c r="D3" s="109"/>
      <c r="E3" s="103" t="s">
        <v>47</v>
      </c>
      <c r="F3" s="115" t="s">
        <v>2</v>
      </c>
      <c r="G3" s="116"/>
      <c r="H3" s="116"/>
      <c r="I3" s="116"/>
      <c r="J3" s="116"/>
      <c r="K3" s="117"/>
    </row>
    <row r="4" spans="1:11" x14ac:dyDescent="0.25">
      <c r="A4" s="103"/>
      <c r="B4" s="103"/>
      <c r="C4" s="110"/>
      <c r="D4" s="110"/>
      <c r="E4" s="103"/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</row>
    <row r="5" spans="1:1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ht="33" customHeight="1" x14ac:dyDescent="0.25">
      <c r="A6" s="118" t="s">
        <v>25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75" x14ac:dyDescent="0.25">
      <c r="A7" s="6">
        <v>1</v>
      </c>
      <c r="B7" s="118" t="s">
        <v>26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ht="38.25" customHeight="1" x14ac:dyDescent="0.25">
      <c r="A8" s="3" t="s">
        <v>4</v>
      </c>
      <c r="B8" s="4" t="s">
        <v>27</v>
      </c>
      <c r="C8" s="3" t="s">
        <v>28</v>
      </c>
      <c r="D8" s="4" t="s">
        <v>29</v>
      </c>
      <c r="E8" s="3">
        <f>SUM(F8:K8)</f>
        <v>166.6</v>
      </c>
      <c r="F8" s="3">
        <v>0</v>
      </c>
      <c r="G8" s="3">
        <v>0</v>
      </c>
      <c r="H8" s="3">
        <v>54.6</v>
      </c>
      <c r="I8" s="3">
        <v>0</v>
      </c>
      <c r="J8" s="3">
        <v>56</v>
      </c>
      <c r="K8" s="3">
        <v>56</v>
      </c>
    </row>
    <row r="9" spans="1:11" ht="31.7" customHeight="1" x14ac:dyDescent="0.25">
      <c r="A9" s="3" t="s">
        <v>30</v>
      </c>
      <c r="B9" s="4" t="s">
        <v>31</v>
      </c>
      <c r="C9" s="3" t="s">
        <v>28</v>
      </c>
      <c r="D9" s="4" t="s">
        <v>29</v>
      </c>
      <c r="E9" s="3">
        <f t="shared" ref="E9:E32" si="0">SUM(F9:K9)</f>
        <v>300</v>
      </c>
      <c r="F9" s="3">
        <v>0</v>
      </c>
      <c r="G9" s="3">
        <v>0</v>
      </c>
      <c r="H9" s="3">
        <v>100</v>
      </c>
      <c r="I9" s="3">
        <v>100</v>
      </c>
      <c r="J9" s="3">
        <v>100</v>
      </c>
      <c r="K9" s="3">
        <v>0</v>
      </c>
    </row>
    <row r="10" spans="1:11" ht="26.45" customHeight="1" x14ac:dyDescent="0.25">
      <c r="A10" s="3" t="s">
        <v>6</v>
      </c>
      <c r="B10" s="4" t="s">
        <v>32</v>
      </c>
      <c r="C10" s="3">
        <v>2016</v>
      </c>
      <c r="D10" s="4" t="s">
        <v>29</v>
      </c>
      <c r="E10" s="3">
        <f t="shared" si="0"/>
        <v>440</v>
      </c>
      <c r="F10" s="3">
        <v>0</v>
      </c>
      <c r="G10" s="3">
        <v>110</v>
      </c>
      <c r="H10" s="3">
        <v>110</v>
      </c>
      <c r="I10" s="3">
        <v>110</v>
      </c>
      <c r="J10" s="3">
        <v>110</v>
      </c>
      <c r="K10" s="3">
        <v>0</v>
      </c>
    </row>
    <row r="11" spans="1:11" ht="39.75" customHeight="1" x14ac:dyDescent="0.25">
      <c r="A11" s="3" t="s">
        <v>7</v>
      </c>
      <c r="B11" s="4" t="s">
        <v>33</v>
      </c>
      <c r="C11" s="3" t="s">
        <v>20</v>
      </c>
      <c r="D11" s="4" t="s">
        <v>29</v>
      </c>
      <c r="E11" s="3">
        <f t="shared" si="0"/>
        <v>1560</v>
      </c>
      <c r="F11" s="3">
        <v>0</v>
      </c>
      <c r="G11" s="3">
        <v>310</v>
      </c>
      <c r="H11" s="3">
        <v>310</v>
      </c>
      <c r="I11" s="3">
        <v>310</v>
      </c>
      <c r="J11" s="3">
        <v>310</v>
      </c>
      <c r="K11" s="3">
        <v>320</v>
      </c>
    </row>
    <row r="12" spans="1:11" ht="18" customHeight="1" x14ac:dyDescent="0.25">
      <c r="A12" s="3"/>
      <c r="B12" s="5" t="s">
        <v>8</v>
      </c>
      <c r="C12" s="3"/>
      <c r="D12" s="6"/>
      <c r="E12" s="6">
        <f t="shared" si="0"/>
        <v>2466.6</v>
      </c>
      <c r="F12" s="6">
        <f>SUM(F8:F11)</f>
        <v>0</v>
      </c>
      <c r="G12" s="6">
        <f t="shared" ref="G12:K12" si="1">SUM(G8:G11)</f>
        <v>420</v>
      </c>
      <c r="H12" s="6">
        <f t="shared" si="1"/>
        <v>574.6</v>
      </c>
      <c r="I12" s="6">
        <f t="shared" si="1"/>
        <v>520</v>
      </c>
      <c r="J12" s="6">
        <f t="shared" si="1"/>
        <v>576</v>
      </c>
      <c r="K12" s="6">
        <f t="shared" si="1"/>
        <v>376</v>
      </c>
    </row>
    <row r="13" spans="1:11" ht="15.75" x14ac:dyDescent="0.25">
      <c r="A13" s="6">
        <v>2</v>
      </c>
      <c r="B13" s="118" t="s">
        <v>12</v>
      </c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1" ht="27.75" customHeight="1" x14ac:dyDescent="0.25">
      <c r="A14" s="3" t="s">
        <v>9</v>
      </c>
      <c r="B14" s="4" t="s">
        <v>34</v>
      </c>
      <c r="C14" s="3">
        <v>2016</v>
      </c>
      <c r="D14" s="4" t="s">
        <v>29</v>
      </c>
      <c r="E14" s="3">
        <f t="shared" si="0"/>
        <v>1000</v>
      </c>
      <c r="F14" s="3">
        <v>0</v>
      </c>
      <c r="G14" s="3">
        <v>0</v>
      </c>
      <c r="H14" s="3">
        <v>0</v>
      </c>
      <c r="I14" s="3">
        <v>1000</v>
      </c>
      <c r="J14" s="3">
        <v>0</v>
      </c>
      <c r="K14" s="3">
        <v>0</v>
      </c>
    </row>
    <row r="15" spans="1:11" ht="30.75" customHeight="1" x14ac:dyDescent="0.25">
      <c r="A15" s="3" t="s">
        <v>10</v>
      </c>
      <c r="B15" s="4" t="s">
        <v>35</v>
      </c>
      <c r="C15" s="3">
        <v>2016</v>
      </c>
      <c r="D15" s="4" t="s">
        <v>29</v>
      </c>
      <c r="E15" s="3">
        <f t="shared" si="0"/>
        <v>500</v>
      </c>
      <c r="F15" s="3">
        <v>0</v>
      </c>
      <c r="G15" s="3">
        <v>0</v>
      </c>
      <c r="H15" s="3">
        <v>0</v>
      </c>
      <c r="I15" s="3">
        <v>0</v>
      </c>
      <c r="J15" s="3">
        <v>500</v>
      </c>
      <c r="K15" s="3">
        <v>0</v>
      </c>
    </row>
    <row r="16" spans="1:11" x14ac:dyDescent="0.25">
      <c r="A16" s="3"/>
      <c r="B16" s="5" t="s">
        <v>11</v>
      </c>
      <c r="C16" s="3"/>
      <c r="D16" s="6"/>
      <c r="E16" s="6">
        <f t="shared" si="0"/>
        <v>1500</v>
      </c>
      <c r="F16" s="6">
        <f>SUM(F14:F15)</f>
        <v>0</v>
      </c>
      <c r="G16" s="6">
        <f t="shared" ref="G16:K16" si="2">SUM(G14:G15)</f>
        <v>0</v>
      </c>
      <c r="H16" s="6">
        <f t="shared" si="2"/>
        <v>0</v>
      </c>
      <c r="I16" s="6">
        <f t="shared" si="2"/>
        <v>1000</v>
      </c>
      <c r="J16" s="6">
        <f t="shared" si="2"/>
        <v>500</v>
      </c>
      <c r="K16" s="6">
        <f t="shared" si="2"/>
        <v>0</v>
      </c>
    </row>
    <row r="17" spans="1:11" ht="15.75" x14ac:dyDescent="0.25">
      <c r="A17" s="6">
        <v>3</v>
      </c>
      <c r="B17" s="118" t="s">
        <v>36</v>
      </c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39.75" customHeight="1" x14ac:dyDescent="0.25">
      <c r="A18" s="3" t="s">
        <v>13</v>
      </c>
      <c r="B18" s="4" t="s">
        <v>37</v>
      </c>
      <c r="C18" s="3" t="s">
        <v>17</v>
      </c>
      <c r="D18" s="4" t="s">
        <v>29</v>
      </c>
      <c r="E18" s="3">
        <f t="shared" si="0"/>
        <v>13626.099999999999</v>
      </c>
      <c r="F18" s="3">
        <v>1964</v>
      </c>
      <c r="G18" s="3">
        <v>2140.3000000000002</v>
      </c>
      <c r="H18" s="3">
        <v>2232.1999999999998</v>
      </c>
      <c r="I18" s="3">
        <v>2328.3000000000002</v>
      </c>
      <c r="J18" s="3">
        <v>2428.4</v>
      </c>
      <c r="K18" s="3">
        <v>2532.9</v>
      </c>
    </row>
    <row r="19" spans="1:11" x14ac:dyDescent="0.25">
      <c r="A19" s="3"/>
      <c r="B19" s="5" t="s">
        <v>15</v>
      </c>
      <c r="C19" s="3"/>
      <c r="D19" s="6"/>
      <c r="E19" s="6">
        <f t="shared" si="0"/>
        <v>13626.099999999999</v>
      </c>
      <c r="F19" s="6">
        <f>F18</f>
        <v>1964</v>
      </c>
      <c r="G19" s="6">
        <f t="shared" ref="G19:K19" si="3">G18</f>
        <v>2140.3000000000002</v>
      </c>
      <c r="H19" s="6">
        <f t="shared" si="3"/>
        <v>2232.1999999999998</v>
      </c>
      <c r="I19" s="6">
        <f t="shared" si="3"/>
        <v>2328.3000000000002</v>
      </c>
      <c r="J19" s="6">
        <f t="shared" si="3"/>
        <v>2428.4</v>
      </c>
      <c r="K19" s="6">
        <f t="shared" si="3"/>
        <v>2532.9</v>
      </c>
    </row>
    <row r="20" spans="1:11" ht="15.75" x14ac:dyDescent="0.25">
      <c r="A20" s="6">
        <v>4</v>
      </c>
      <c r="B20" s="118" t="s">
        <v>38</v>
      </c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24" customHeight="1" x14ac:dyDescent="0.25">
      <c r="A21" s="3" t="s">
        <v>16</v>
      </c>
      <c r="B21" s="4" t="s">
        <v>19</v>
      </c>
      <c r="C21" s="3" t="s">
        <v>39</v>
      </c>
      <c r="D21" s="4" t="s">
        <v>29</v>
      </c>
      <c r="E21" s="3">
        <f t="shared" si="0"/>
        <v>550</v>
      </c>
      <c r="F21" s="3">
        <v>0</v>
      </c>
      <c r="G21" s="3">
        <v>0</v>
      </c>
      <c r="H21" s="3">
        <v>275</v>
      </c>
      <c r="I21" s="3">
        <v>0</v>
      </c>
      <c r="J21" s="3">
        <v>275</v>
      </c>
      <c r="K21" s="3">
        <v>0</v>
      </c>
    </row>
    <row r="22" spans="1:11" x14ac:dyDescent="0.25">
      <c r="A22" s="3"/>
      <c r="B22" s="5" t="s">
        <v>18</v>
      </c>
      <c r="C22" s="3"/>
      <c r="D22" s="6"/>
      <c r="E22" s="6">
        <f t="shared" si="0"/>
        <v>550</v>
      </c>
      <c r="F22" s="6">
        <f>F21</f>
        <v>0</v>
      </c>
      <c r="G22" s="6">
        <f t="shared" ref="G22:K22" si="4">G21</f>
        <v>0</v>
      </c>
      <c r="H22" s="6">
        <f t="shared" si="4"/>
        <v>275</v>
      </c>
      <c r="I22" s="6">
        <f t="shared" si="4"/>
        <v>0</v>
      </c>
      <c r="J22" s="6">
        <f t="shared" si="4"/>
        <v>275</v>
      </c>
      <c r="K22" s="6">
        <f t="shared" si="4"/>
        <v>0</v>
      </c>
    </row>
    <row r="23" spans="1:11" ht="15.75" x14ac:dyDescent="0.25">
      <c r="A23" s="6">
        <v>5</v>
      </c>
      <c r="B23" s="118" t="s">
        <v>40</v>
      </c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ht="32.25" customHeight="1" x14ac:dyDescent="0.25">
      <c r="A24" s="3">
        <v>5.0999999999999996</v>
      </c>
      <c r="B24" s="5" t="s">
        <v>41</v>
      </c>
      <c r="C24" s="3" t="s">
        <v>17</v>
      </c>
      <c r="D24" s="4" t="s">
        <v>29</v>
      </c>
      <c r="E24" s="3">
        <f t="shared" si="0"/>
        <v>216</v>
      </c>
      <c r="F24" s="3">
        <v>36</v>
      </c>
      <c r="G24" s="3">
        <v>36</v>
      </c>
      <c r="H24" s="3">
        <v>36</v>
      </c>
      <c r="I24" s="3">
        <v>36</v>
      </c>
      <c r="J24" s="3">
        <v>36</v>
      </c>
      <c r="K24" s="3">
        <v>36</v>
      </c>
    </row>
    <row r="25" spans="1:11" x14ac:dyDescent="0.25">
      <c r="A25" s="3"/>
      <c r="B25" s="5" t="s">
        <v>21</v>
      </c>
      <c r="C25" s="5"/>
      <c r="D25" s="3"/>
      <c r="E25" s="6">
        <f t="shared" si="0"/>
        <v>216</v>
      </c>
      <c r="F25" s="6">
        <f>F24</f>
        <v>36</v>
      </c>
      <c r="G25" s="6">
        <f t="shared" ref="G25:K25" si="5">G24</f>
        <v>36</v>
      </c>
      <c r="H25" s="6">
        <f t="shared" si="5"/>
        <v>36</v>
      </c>
      <c r="I25" s="6">
        <f t="shared" si="5"/>
        <v>36</v>
      </c>
      <c r="J25" s="6">
        <f t="shared" si="5"/>
        <v>36</v>
      </c>
      <c r="K25" s="6">
        <f t="shared" si="5"/>
        <v>36</v>
      </c>
    </row>
    <row r="26" spans="1:11" ht="15.75" x14ac:dyDescent="0.25">
      <c r="A26" s="6">
        <v>6</v>
      </c>
      <c r="B26" s="118" t="s">
        <v>42</v>
      </c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1" ht="24" customHeight="1" x14ac:dyDescent="0.25">
      <c r="A27" s="3" t="s">
        <v>22</v>
      </c>
      <c r="B27" s="9" t="s">
        <v>43</v>
      </c>
      <c r="C27" s="3" t="s">
        <v>17</v>
      </c>
      <c r="D27" s="4" t="s">
        <v>29</v>
      </c>
      <c r="E27" s="3">
        <f t="shared" si="0"/>
        <v>98512.990758099986</v>
      </c>
      <c r="F27" s="3">
        <v>13123.97</v>
      </c>
      <c r="G27" s="3">
        <v>15428.3</v>
      </c>
      <c r="H27" s="3">
        <v>16401.599999999999</v>
      </c>
      <c r="I27" s="3">
        <v>17106.900000000001</v>
      </c>
      <c r="J27" s="7">
        <f>I27*1.043</f>
        <v>17842.4967</v>
      </c>
      <c r="K27" s="7">
        <f>J27*1.043</f>
        <v>18609.724058099997</v>
      </c>
    </row>
    <row r="28" spans="1:11" x14ac:dyDescent="0.25">
      <c r="A28" s="3"/>
      <c r="B28" s="10" t="s">
        <v>23</v>
      </c>
      <c r="C28" s="11"/>
      <c r="D28" s="3"/>
      <c r="E28" s="6">
        <f t="shared" si="0"/>
        <v>98512.990758099986</v>
      </c>
      <c r="F28" s="6">
        <f>F27</f>
        <v>13123.97</v>
      </c>
      <c r="G28" s="6">
        <f t="shared" ref="G28:K28" si="6">G27</f>
        <v>15428.3</v>
      </c>
      <c r="H28" s="6">
        <f t="shared" si="6"/>
        <v>16401.599999999999</v>
      </c>
      <c r="I28" s="6">
        <f t="shared" si="6"/>
        <v>17106.900000000001</v>
      </c>
      <c r="J28" s="8">
        <f t="shared" si="6"/>
        <v>17842.4967</v>
      </c>
      <c r="K28" s="8">
        <f t="shared" si="6"/>
        <v>18609.724058099997</v>
      </c>
    </row>
    <row r="29" spans="1:11" ht="22.7" customHeight="1" x14ac:dyDescent="0.25">
      <c r="A29" s="3"/>
      <c r="B29" s="120" t="s">
        <v>24</v>
      </c>
      <c r="C29" s="121"/>
      <c r="D29" s="122"/>
      <c r="E29" s="6">
        <f t="shared" si="0"/>
        <v>116871.6907581</v>
      </c>
      <c r="F29" s="6">
        <f>F12+F16+F19+F22+F25+F28</f>
        <v>15123.97</v>
      </c>
      <c r="G29" s="6">
        <f t="shared" ref="G29:K29" si="7">G12+G16+G19+G22+G25+G28</f>
        <v>18024.599999999999</v>
      </c>
      <c r="H29" s="6">
        <f t="shared" si="7"/>
        <v>19519.399999999998</v>
      </c>
      <c r="I29" s="6">
        <f t="shared" si="7"/>
        <v>20991.200000000001</v>
      </c>
      <c r="J29" s="8">
        <f t="shared" si="7"/>
        <v>21657.896700000001</v>
      </c>
      <c r="K29" s="8">
        <f t="shared" si="7"/>
        <v>21554.624058099998</v>
      </c>
    </row>
    <row r="30" spans="1:11" x14ac:dyDescent="0.25">
      <c r="A30" s="3"/>
      <c r="B30" s="119" t="s">
        <v>44</v>
      </c>
      <c r="C30" s="119"/>
      <c r="D30" s="119"/>
      <c r="E30" s="6">
        <f t="shared" si="0"/>
        <v>451934.60820810002</v>
      </c>
      <c r="F30" s="6">
        <f>SUM(F31:F32)</f>
        <v>68460.070000000007</v>
      </c>
      <c r="G30" s="6">
        <f t="shared" ref="G30:K30" si="8">SUM(G31:G32)</f>
        <v>70897.700000000012</v>
      </c>
      <c r="H30" s="6">
        <f t="shared" si="8"/>
        <v>72392.5</v>
      </c>
      <c r="I30" s="6">
        <f t="shared" si="8"/>
        <v>76962.180000000008</v>
      </c>
      <c r="J30" s="8">
        <f t="shared" si="8"/>
        <v>80271.845700000005</v>
      </c>
      <c r="K30" s="8">
        <f t="shared" si="8"/>
        <v>82950.312508100003</v>
      </c>
    </row>
    <row r="31" spans="1:11" ht="18.75" customHeight="1" x14ac:dyDescent="0.25">
      <c r="A31" s="3"/>
      <c r="B31" s="115" t="s">
        <v>5</v>
      </c>
      <c r="C31" s="116"/>
      <c r="D31" s="117"/>
      <c r="E31" s="6">
        <f t="shared" si="0"/>
        <v>335062.91745000007</v>
      </c>
      <c r="F31" s="6">
        <f>'объем финансирования'!G46</f>
        <v>53336.100000000006</v>
      </c>
      <c r="G31" s="6">
        <f>'объем финансирования'!H46</f>
        <v>52873.100000000006</v>
      </c>
      <c r="H31" s="6">
        <f>'объем финансирования'!I46</f>
        <v>52873.100000000006</v>
      </c>
      <c r="I31" s="6">
        <f>'объем финансирования'!J46</f>
        <v>55970.98</v>
      </c>
      <c r="J31" s="8">
        <f>'объем финансирования'!K46</f>
        <v>58613.949000000008</v>
      </c>
      <c r="K31" s="8">
        <f>'объем финансирования'!L46</f>
        <v>61395.688450000001</v>
      </c>
    </row>
    <row r="32" spans="1:11" ht="21.2" customHeight="1" x14ac:dyDescent="0.25">
      <c r="A32" s="3"/>
      <c r="B32" s="115" t="s">
        <v>29</v>
      </c>
      <c r="C32" s="116"/>
      <c r="D32" s="117"/>
      <c r="E32" s="6">
        <f t="shared" si="0"/>
        <v>116871.6907581</v>
      </c>
      <c r="F32" s="6">
        <f>F29</f>
        <v>15123.97</v>
      </c>
      <c r="G32" s="6">
        <f t="shared" ref="G32:K32" si="9">G29</f>
        <v>18024.599999999999</v>
      </c>
      <c r="H32" s="6">
        <f t="shared" si="9"/>
        <v>19519.399999999998</v>
      </c>
      <c r="I32" s="6">
        <f t="shared" si="9"/>
        <v>20991.200000000001</v>
      </c>
      <c r="J32" s="8">
        <f t="shared" si="9"/>
        <v>21657.896700000001</v>
      </c>
      <c r="K32" s="8">
        <f t="shared" si="9"/>
        <v>21554.624058099998</v>
      </c>
    </row>
  </sheetData>
  <mergeCells count="18">
    <mergeCell ref="B30:D30"/>
    <mergeCell ref="B26:K26"/>
    <mergeCell ref="B29:D29"/>
    <mergeCell ref="B31:D31"/>
    <mergeCell ref="B32:D32"/>
    <mergeCell ref="A6:K6"/>
    <mergeCell ref="B7:K7"/>
    <mergeCell ref="B13:K13"/>
    <mergeCell ref="B23:K23"/>
    <mergeCell ref="B20:K20"/>
    <mergeCell ref="B17:K17"/>
    <mergeCell ref="A2:A4"/>
    <mergeCell ref="B2:B4"/>
    <mergeCell ref="C2:C4"/>
    <mergeCell ref="D2:D4"/>
    <mergeCell ref="E3:E4"/>
    <mergeCell ref="E2:K2"/>
    <mergeCell ref="F3:K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F12" sqref="F12"/>
    </sheetView>
  </sheetViews>
  <sheetFormatPr defaultRowHeight="15" x14ac:dyDescent="0.25"/>
  <cols>
    <col min="1" max="1" width="23.28515625" customWidth="1"/>
    <col min="2" max="2" width="10.7109375" customWidth="1"/>
    <col min="3" max="7" width="9.42578125" bestFit="1" customWidth="1"/>
    <col min="8" max="8" width="10.140625" bestFit="1" customWidth="1"/>
  </cols>
  <sheetData>
    <row r="2" spans="1:8" ht="25.5" customHeight="1" x14ac:dyDescent="0.25">
      <c r="A2" s="64" t="s">
        <v>50</v>
      </c>
      <c r="B2" s="64" t="s">
        <v>51</v>
      </c>
      <c r="C2" s="123" t="s">
        <v>52</v>
      </c>
      <c r="D2" s="124"/>
      <c r="E2" s="124"/>
      <c r="F2" s="124"/>
      <c r="G2" s="124"/>
      <c r="H2" s="125"/>
    </row>
    <row r="3" spans="1:8" x14ac:dyDescent="0.25">
      <c r="A3" s="65"/>
      <c r="B3" s="65"/>
      <c r="C3" s="14">
        <v>2015</v>
      </c>
      <c r="D3" s="14">
        <v>2016</v>
      </c>
      <c r="E3" s="14">
        <v>2017</v>
      </c>
      <c r="F3" s="14">
        <v>2018</v>
      </c>
      <c r="G3" s="14">
        <v>2019</v>
      </c>
      <c r="H3" s="14">
        <v>2020</v>
      </c>
    </row>
    <row r="4" spans="1:8" ht="82.5" customHeight="1" x14ac:dyDescent="0.25">
      <c r="A4" s="15" t="s">
        <v>3</v>
      </c>
      <c r="B4" s="17">
        <f>'объем финансирования'!F46</f>
        <v>611414.07606870926</v>
      </c>
      <c r="C4" s="17">
        <f>'объем финансирования'!G46</f>
        <v>53336.100000000006</v>
      </c>
      <c r="D4" s="17">
        <f>'объем финансирования'!H46</f>
        <v>52873.100000000006</v>
      </c>
      <c r="E4" s="17">
        <f>'объем финансирования'!I46</f>
        <v>52873.100000000006</v>
      </c>
      <c r="F4" s="17">
        <f>'объем финансирования'!J46</f>
        <v>55970.98</v>
      </c>
      <c r="G4" s="17">
        <f>'объем финансирования'!K46</f>
        <v>58613.949000000008</v>
      </c>
      <c r="H4" s="17">
        <f>'объем финансирования'!L46</f>
        <v>61395.688450000001</v>
      </c>
    </row>
    <row r="5" spans="1:8" ht="15" customHeight="1" x14ac:dyDescent="0.25">
      <c r="A5" s="15" t="s">
        <v>60</v>
      </c>
      <c r="B5" s="17"/>
      <c r="C5" s="17"/>
      <c r="D5" s="17"/>
      <c r="E5" s="17"/>
      <c r="F5" s="17"/>
      <c r="G5" s="17"/>
      <c r="H5" s="17"/>
    </row>
    <row r="6" spans="1:8" ht="25.5" customHeight="1" x14ac:dyDescent="0.25">
      <c r="A6" s="19" t="s">
        <v>61</v>
      </c>
      <c r="B6" s="17">
        <f>SUM(C6:H6)</f>
        <v>301747.65344999998</v>
      </c>
      <c r="C6" s="17">
        <f>'объем финансирования'!G13</f>
        <v>47819.600000000006</v>
      </c>
      <c r="D6" s="17">
        <f>'объем финансирования'!H13</f>
        <v>47819.600000000006</v>
      </c>
      <c r="E6" s="17">
        <f>'объем финансирования'!I13</f>
        <v>47819.600000000006</v>
      </c>
      <c r="F6" s="17">
        <f>'объем финансирования'!J13</f>
        <v>50210.58</v>
      </c>
      <c r="G6" s="17">
        <f>'объем финансирования'!K13</f>
        <v>52721.109000000004</v>
      </c>
      <c r="H6" s="17">
        <f>'объем финансирования'!L13</f>
        <v>55357.164450000004</v>
      </c>
    </row>
    <row r="7" spans="1:8" ht="21.2" customHeight="1" x14ac:dyDescent="0.25">
      <c r="A7" s="19" t="s">
        <v>62</v>
      </c>
      <c r="B7" s="17">
        <f>SUM(C7:H7)</f>
        <v>33315.264000000003</v>
      </c>
      <c r="C7" s="17">
        <f>'объем финансирования'!G46-'объем финансирования'!G13</f>
        <v>5516.5</v>
      </c>
      <c r="D7" s="17">
        <f>'объем финансирования'!H46-'объем финансирования'!H13</f>
        <v>5053.5</v>
      </c>
      <c r="E7" s="17">
        <f>'объем финансирования'!I46-'объем финансирования'!I13</f>
        <v>5053.5</v>
      </c>
      <c r="F7" s="17">
        <f>'объем финансирования'!J46-'объем финансирования'!J13</f>
        <v>5760.4000000000015</v>
      </c>
      <c r="G7" s="17">
        <f>'объем финансирования'!K46-'объем финансирования'!K13</f>
        <v>5892.8400000000038</v>
      </c>
      <c r="H7" s="17">
        <f>'объем финансирования'!L46-'объем финансирования'!L13</f>
        <v>6038.5239999999976</v>
      </c>
    </row>
    <row r="8" spans="1:8" ht="100.5" customHeight="1" x14ac:dyDescent="0.25">
      <c r="A8" s="15" t="s">
        <v>25</v>
      </c>
      <c r="B8" s="17" t="e">
        <f>'объем финансирования'!#REF!</f>
        <v>#REF!</v>
      </c>
      <c r="C8" s="17" t="e">
        <f>'объем финансирования'!#REF!</f>
        <v>#REF!</v>
      </c>
      <c r="D8" s="17" t="e">
        <f>'объем финансирования'!#REF!</f>
        <v>#REF!</v>
      </c>
      <c r="E8" s="17" t="e">
        <f>'объем финансирования'!#REF!</f>
        <v>#REF!</v>
      </c>
      <c r="F8" s="17" t="e">
        <f>'объем финансирования'!#REF!</f>
        <v>#REF!</v>
      </c>
      <c r="G8" s="17" t="e">
        <f>'объем финансирования'!#REF!</f>
        <v>#REF!</v>
      </c>
      <c r="H8" s="17" t="e">
        <f>'объем финансирования'!#REF!</f>
        <v>#REF!</v>
      </c>
    </row>
    <row r="9" spans="1:8" ht="15.75" customHeight="1" x14ac:dyDescent="0.25">
      <c r="A9" s="15" t="s">
        <v>60</v>
      </c>
      <c r="B9" s="17"/>
      <c r="C9" s="17"/>
      <c r="D9" s="17"/>
      <c r="E9" s="17"/>
      <c r="F9" s="17"/>
      <c r="G9" s="17"/>
      <c r="H9" s="17"/>
    </row>
    <row r="10" spans="1:8" ht="25.5" customHeight="1" x14ac:dyDescent="0.25">
      <c r="A10" s="19" t="s">
        <v>61</v>
      </c>
      <c r="B10" s="17" t="e">
        <f>SUM(C10:H10)</f>
        <v>#REF!</v>
      </c>
      <c r="C10" s="17" t="e">
        <f>'объем финансирования'!#REF!</f>
        <v>#REF!</v>
      </c>
      <c r="D10" s="17" t="e">
        <f>'объем финансирования'!#REF!</f>
        <v>#REF!</v>
      </c>
      <c r="E10" s="17" t="e">
        <f>'объем финансирования'!#REF!</f>
        <v>#REF!</v>
      </c>
      <c r="F10" s="17" t="e">
        <f>'объем финансирования'!#REF!</f>
        <v>#REF!</v>
      </c>
      <c r="G10" s="17" t="e">
        <f>'объем финансирования'!#REF!</f>
        <v>#REF!</v>
      </c>
      <c r="H10" s="17" t="e">
        <f>'объем финансирования'!#REF!</f>
        <v>#REF!</v>
      </c>
    </row>
    <row r="11" spans="1:8" ht="18.75" customHeight="1" x14ac:dyDescent="0.25">
      <c r="A11" s="19" t="s">
        <v>62</v>
      </c>
      <c r="B11" s="17" t="e">
        <f>SUM(C11:H11)</f>
        <v>#REF!</v>
      </c>
      <c r="C11" s="17" t="e">
        <f>'объем финансирования'!#REF!-'объем финансирования'!#REF!</f>
        <v>#REF!</v>
      </c>
      <c r="D11" s="17" t="e">
        <f>'объем финансирования'!#REF!-'объем финансирования'!#REF!</f>
        <v>#REF!</v>
      </c>
      <c r="E11" s="17" t="e">
        <f>'объем финансирования'!#REF!-'объем финансирования'!#REF!</f>
        <v>#REF!</v>
      </c>
      <c r="F11" s="17" t="e">
        <f>'объем финансирования'!#REF!-'объем финансирования'!#REF!</f>
        <v>#REF!</v>
      </c>
      <c r="G11" s="17" t="e">
        <f>'объем финансирования'!#REF!-'объем финансирования'!#REF!</f>
        <v>#REF!</v>
      </c>
      <c r="H11" s="17" t="e">
        <f>'объем финансирования'!#REF!-'объем финансирования'!#REF!</f>
        <v>#REF!</v>
      </c>
    </row>
    <row r="12" spans="1:8" ht="73.5" customHeight="1" x14ac:dyDescent="0.25">
      <c r="A12" s="20" t="s">
        <v>59</v>
      </c>
      <c r="B12" s="17" t="e">
        <f>B13</f>
        <v>#REF!</v>
      </c>
      <c r="C12" s="17" t="e">
        <f t="shared" ref="C12:H12" si="0">C13</f>
        <v>#REF!</v>
      </c>
      <c r="D12" s="17" t="e">
        <f t="shared" si="0"/>
        <v>#REF!</v>
      </c>
      <c r="E12" s="17" t="e">
        <f t="shared" si="0"/>
        <v>#REF!</v>
      </c>
      <c r="F12" s="17" t="e">
        <f t="shared" si="0"/>
        <v>#REF!</v>
      </c>
      <c r="G12" s="17" t="e">
        <f t="shared" si="0"/>
        <v>#REF!</v>
      </c>
      <c r="H12" s="17" t="e">
        <f t="shared" si="0"/>
        <v>#REF!</v>
      </c>
    </row>
    <row r="13" spans="1:8" ht="32.25" customHeight="1" x14ac:dyDescent="0.25">
      <c r="A13" s="19" t="s">
        <v>63</v>
      </c>
      <c r="B13" s="17" t="e">
        <f>SUM(C13:H13)</f>
        <v>#REF!</v>
      </c>
      <c r="C13" s="17" t="e">
        <f>'объем финансирования'!#REF!</f>
        <v>#REF!</v>
      </c>
      <c r="D13" s="17" t="e">
        <f>'объем финансирования'!#REF!</f>
        <v>#REF!</v>
      </c>
      <c r="E13" s="17" t="e">
        <f>'объем финансирования'!#REF!</f>
        <v>#REF!</v>
      </c>
      <c r="F13" s="17" t="e">
        <f>'объем финансирования'!#REF!</f>
        <v>#REF!</v>
      </c>
      <c r="G13" s="17" t="e">
        <f>'объем финансирования'!#REF!</f>
        <v>#REF!</v>
      </c>
      <c r="H13" s="17" t="e">
        <f>'объем финансирования'!#REF!</f>
        <v>#REF!</v>
      </c>
    </row>
    <row r="14" spans="1:8" x14ac:dyDescent="0.25">
      <c r="A14" s="16" t="s">
        <v>53</v>
      </c>
      <c r="B14" s="18" t="e">
        <f>B4+B8+B12</f>
        <v>#REF!</v>
      </c>
      <c r="C14" s="18" t="e">
        <f t="shared" ref="C14:H14" si="1">C4+C8+C12</f>
        <v>#REF!</v>
      </c>
      <c r="D14" s="18" t="e">
        <f t="shared" si="1"/>
        <v>#REF!</v>
      </c>
      <c r="E14" s="18" t="e">
        <f t="shared" si="1"/>
        <v>#REF!</v>
      </c>
      <c r="F14" s="18" t="e">
        <f t="shared" si="1"/>
        <v>#REF!</v>
      </c>
      <c r="G14" s="18" t="e">
        <f t="shared" si="1"/>
        <v>#REF!</v>
      </c>
      <c r="H14" s="18" t="e">
        <f t="shared" si="1"/>
        <v>#REF!</v>
      </c>
    </row>
  </sheetData>
  <mergeCells count="3">
    <mergeCell ref="C2:H2"/>
    <mergeCell ref="A2:A3"/>
    <mergeCell ref="B2:B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объем финансирования</vt:lpstr>
      <vt:lpstr>ДЮСШ</vt:lpstr>
      <vt:lpstr>перечень подпрограмм</vt:lpstr>
      <vt:lpstr>'объем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2021-02-19T05:01:34Z</dcterms:modified>
</cp:coreProperties>
</file>