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62" activeTab="1"/>
  </bookViews>
  <sheets>
    <sheet name="ауп" sheetId="1" r:id="rId1"/>
    <sheet name="отчет управл.компании" sheetId="2" r:id="rId2"/>
  </sheets>
  <definedNames>
    <definedName name="_xlnm.Print_Area" localSheetId="1">'отчет управл.компании'!$A$1:$L$42</definedName>
  </definedNames>
  <calcPr fullCalcOnLoad="1"/>
</workbook>
</file>

<file path=xl/sharedStrings.xml><?xml version="1.0" encoding="utf-8"?>
<sst xmlns="http://schemas.openxmlformats.org/spreadsheetml/2006/main" count="126" uniqueCount="80">
  <si>
    <t>№ п/п</t>
  </si>
  <si>
    <t>Наименование затрат</t>
  </si>
  <si>
    <t>Заработная плата</t>
  </si>
  <si>
    <t>Общеэксплутационные расходы</t>
  </si>
  <si>
    <t>Сумма в год (тыс.руб.)   ПЛАН</t>
  </si>
  <si>
    <t>Сумма в год (тыс.руб.)   ФАКТ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</si>
  <si>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</si>
  <si>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</si>
  <si>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</si>
  <si>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</si>
  <si>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</si>
  <si>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</si>
  <si>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</si>
  <si>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</si>
  <si>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</si>
  <si>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</si>
  <si>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</si>
  <si>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</si>
  <si>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Цеховые расходы в т.ч.</t>
  </si>
  <si>
    <t>Отопление</t>
  </si>
  <si>
    <t>Электроэнергия</t>
  </si>
  <si>
    <t>Связь</t>
  </si>
  <si>
    <t>Материалы</t>
  </si>
  <si>
    <t>Спецпитание</t>
  </si>
  <si>
    <t>Спецодежда</t>
  </si>
  <si>
    <t>Медосмотр</t>
  </si>
  <si>
    <t>Хозтовары</t>
  </si>
  <si>
    <t>Непредвиденные расходы</t>
  </si>
  <si>
    <t>Начислено населению</t>
  </si>
  <si>
    <t>Оплачено населением</t>
  </si>
  <si>
    <t>Прибыль (+), убытки (-)       (строка 2 - 20)</t>
  </si>
  <si>
    <t>Итого расходов (стр.3+4+5+6+16)</t>
  </si>
  <si>
    <t>Прибыль (+), убытки (-)       (строка 2 - 17)</t>
  </si>
  <si>
    <t>Прибыль (+), убытки (-)       (строка 2 - 13)</t>
  </si>
  <si>
    <t>Содержание и ремонт внутридомовых инженерных сетей</t>
  </si>
  <si>
    <t>Санитарное содержание лестничных клеток</t>
  </si>
  <si>
    <t>Сумма с нарастающим итогом за год (тыс.руб.)   ФАКТ</t>
  </si>
  <si>
    <t>Транспортные расходы</t>
  </si>
  <si>
    <t>ЕСН 30,7 %</t>
  </si>
  <si>
    <t>канцтовары</t>
  </si>
  <si>
    <t>отопление</t>
  </si>
  <si>
    <t>почт.расходы</t>
  </si>
  <si>
    <t>связь</t>
  </si>
  <si>
    <t>холод.водосн.</t>
  </si>
  <si>
    <t>презд</t>
  </si>
  <si>
    <t>услуги банка</t>
  </si>
  <si>
    <t>слв, эл.отч</t>
  </si>
  <si>
    <t>Цеховые расходы</t>
  </si>
  <si>
    <t>Затраты на обслуживание внутридомовых электрических сетей</t>
  </si>
  <si>
    <t xml:space="preserve">Цеховые расходы </t>
  </si>
  <si>
    <t>электроэнергия</t>
  </si>
  <si>
    <t>аренда имущества</t>
  </si>
  <si>
    <t>транспортный налог</t>
  </si>
  <si>
    <t xml:space="preserve">усно 6%,экология, </t>
  </si>
  <si>
    <t>ндс</t>
  </si>
  <si>
    <t>услуги юриста</t>
  </si>
  <si>
    <t xml:space="preserve">      Затраты  общеэксплуатационных расходов, балансовой прибыли                                                                                                                                                             Управляющей компаний ООО "НАШ ДОМ" п.Омсукчан 2014г.</t>
  </si>
  <si>
    <t>балансовая прибыль</t>
  </si>
  <si>
    <t>общэксплуатационные  расходы</t>
  </si>
  <si>
    <t>УСНО  6%</t>
  </si>
  <si>
    <t>УСНО 6%</t>
  </si>
  <si>
    <t>Итого расходов (стр.3+4+5+6+17)</t>
  </si>
  <si>
    <t>материальная помощь</t>
  </si>
  <si>
    <t>Обучение охраны  труда</t>
  </si>
  <si>
    <t>горячее водоснабжение</t>
  </si>
  <si>
    <t>Орг техника (ремонт, приоб.)</t>
  </si>
  <si>
    <t>Итого расходов (стр.3+4+5+6+10)</t>
  </si>
  <si>
    <t>Г.И. Миронова</t>
  </si>
  <si>
    <t xml:space="preserve">   Генеральный директор                                  ООО "Наш дом"</t>
  </si>
  <si>
    <t xml:space="preserve">                                                                               Цеховые расходы в т.ч.</t>
  </si>
  <si>
    <t>Содержание и ремонт конструктивных элементов здания</t>
  </si>
  <si>
    <t>Праздники, мероприятия</t>
  </si>
  <si>
    <t xml:space="preserve">ОДН, вывоз ТБО </t>
  </si>
  <si>
    <t>Коммун услуги</t>
  </si>
  <si>
    <t>18/</t>
  </si>
  <si>
    <t>Госпошлина</t>
  </si>
  <si>
    <t>экология</t>
  </si>
  <si>
    <t>штрафы пени</t>
  </si>
  <si>
    <t>материалы</t>
  </si>
  <si>
    <t>ОТЧЕТ УПРАВЛЯЮЩЕЙ КОМПАНИИ ООО "НАШ ДОМ" ПО СОСТОЯНИЮ НА 01 января  2015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</si>
</sst>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0.000000"/>
    <numFmt numFmtId="169" formatCode="0.0000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6"/>
      <name val="Times New Roman"/>
      <family val="1"/>
    </font>
    <font>
      <sz val="16"/>
      <color indexed="8"/>
      <name val="Calibri"/>
      <family val="2"/>
    </font>
    <font>
      <b/>
      <sz val="18"/>
      <name val="Times New Roman"/>
      <family val="1"/>
    </font>
    <font>
      <b/>
      <sz val="18"/>
      <color indexed="8"/>
      <name val="Calibri"/>
      <family val="2"/>
    </font>
    <font>
      <sz val="16"/>
      <name val="Arial"/>
      <family val="2"/>
    </font>
    <font>
      <b/>
      <sz val="16"/>
      <color indexed="10"/>
      <name val="Calibri"/>
      <family val="2"/>
    </font>
    <font>
      <b/>
      <sz val="16"/>
      <color indexed="10"/>
      <name val="Arial"/>
      <family val="2"/>
    </font>
    <font>
      <b/>
      <sz val="16"/>
      <color indexed="62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10"/>
      <name val="Calibri"/>
      <family val="2"/>
    </font>
    <font>
      <b/>
      <sz val="14"/>
      <color indexed="62"/>
      <name val="Calibri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b/>
      <sz val="24"/>
      <color indexed="62"/>
      <name val="Times New Roman"/>
      <family val="1"/>
    </font>
    <font>
      <b/>
      <sz val="24"/>
      <color indexed="62"/>
      <name val="Calibri"/>
      <family val="2"/>
    </font>
    <font>
      <b/>
      <sz val="26"/>
      <color indexed="8"/>
      <name val="Calibri"/>
      <family val="2"/>
    </font>
    <font>
      <b/>
      <sz val="24"/>
      <name val="Times New Roman"/>
      <family val="1"/>
    </font>
    <font>
      <b/>
      <sz val="24"/>
      <color indexed="30"/>
      <name val="Times New Roman"/>
      <family val="1"/>
    </font>
    <font>
      <b/>
      <sz val="24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Calibri"/>
      <family val="2"/>
    </font>
    <font>
      <sz val="24"/>
      <color theme="1"/>
      <name val="Calibri"/>
      <family val="2"/>
    </font>
    <font>
      <b/>
      <sz val="24"/>
      <color theme="1"/>
      <name val="Calibri"/>
      <family val="2"/>
    </font>
    <font>
      <b/>
      <sz val="26"/>
      <color theme="1"/>
      <name val="Calibri"/>
      <family val="2"/>
    </font>
    <font>
      <b/>
      <sz val="2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64" fillId="0" borderId="0" xfId="0" applyFont="1" applyAlignment="1">
      <alignment/>
    </xf>
    <xf numFmtId="0" fontId="64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4" fontId="8" fillId="33" borderId="10" xfId="0" applyNumberFormat="1" applyFont="1" applyFill="1" applyBorder="1" applyAlignment="1">
      <alignment/>
    </xf>
    <xf numFmtId="4" fontId="11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65" fillId="33" borderId="10" xfId="0" applyFont="1" applyFill="1" applyBorder="1" applyAlignment="1">
      <alignment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5" fillId="0" borderId="10" xfId="0" applyFont="1" applyFill="1" applyBorder="1" applyAlignment="1">
      <alignment vertical="top" wrapText="1"/>
    </xf>
    <xf numFmtId="0" fontId="18" fillId="0" borderId="10" xfId="0" applyFont="1" applyBorder="1" applyAlignment="1">
      <alignment wrapText="1"/>
    </xf>
    <xf numFmtId="0" fontId="66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5" fillId="0" borderId="10" xfId="0" applyFont="1" applyFill="1" applyBorder="1" applyAlignment="1">
      <alignment wrapText="1"/>
    </xf>
    <xf numFmtId="0" fontId="15" fillId="0" borderId="10" xfId="0" applyFont="1" applyBorder="1" applyAlignment="1">
      <alignment wrapText="1"/>
    </xf>
    <xf numFmtId="2" fontId="19" fillId="0" borderId="10" xfId="0" applyNumberFormat="1" applyFont="1" applyBorder="1" applyAlignment="1">
      <alignment horizontal="center"/>
    </xf>
    <xf numFmtId="2" fontId="17" fillId="0" borderId="10" xfId="0" applyNumberFormat="1" applyFont="1" applyBorder="1" applyAlignment="1">
      <alignment/>
    </xf>
    <xf numFmtId="164" fontId="65" fillId="33" borderId="10" xfId="0" applyNumberFormat="1" applyFont="1" applyFill="1" applyBorder="1" applyAlignment="1">
      <alignment/>
    </xf>
    <xf numFmtId="0" fontId="67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/>
    </xf>
    <xf numFmtId="164" fontId="23" fillId="0" borderId="10" xfId="0" applyNumberFormat="1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68" fillId="0" borderId="0" xfId="0" applyFont="1" applyAlignment="1">
      <alignment/>
    </xf>
    <xf numFmtId="0" fontId="69" fillId="0" borderId="0" xfId="0" applyFont="1" applyAlignment="1">
      <alignment horizontal="center" wrapText="1"/>
    </xf>
    <xf numFmtId="0" fontId="69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0" fillId="0" borderId="0" xfId="0" applyFont="1" applyAlignment="1">
      <alignment/>
    </xf>
    <xf numFmtId="164" fontId="26" fillId="0" borderId="10" xfId="0" applyNumberFormat="1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/>
    </xf>
    <xf numFmtId="0" fontId="25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70" fillId="0" borderId="0" xfId="0" applyFont="1" applyAlignment="1">
      <alignment/>
    </xf>
    <xf numFmtId="164" fontId="70" fillId="0" borderId="0" xfId="0" applyNumberFormat="1" applyFont="1" applyAlignment="1">
      <alignment/>
    </xf>
    <xf numFmtId="2" fontId="70" fillId="0" borderId="0" xfId="0" applyNumberFormat="1" applyFont="1" applyAlignment="1">
      <alignment/>
    </xf>
    <xf numFmtId="2" fontId="68" fillId="0" borderId="0" xfId="0" applyNumberFormat="1" applyFont="1" applyAlignment="1">
      <alignment/>
    </xf>
    <xf numFmtId="164" fontId="68" fillId="0" borderId="0" xfId="0" applyNumberFormat="1" applyFont="1" applyAlignment="1">
      <alignment/>
    </xf>
    <xf numFmtId="0" fontId="28" fillId="0" borderId="10" xfId="0" applyFont="1" applyBorder="1" applyAlignment="1">
      <alignment wrapText="1"/>
    </xf>
    <xf numFmtId="2" fontId="1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164" fontId="17" fillId="0" borderId="10" xfId="0" applyNumberFormat="1" applyFont="1" applyBorder="1" applyAlignment="1">
      <alignment/>
    </xf>
    <xf numFmtId="0" fontId="20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57"/>
  <sheetViews>
    <sheetView view="pageBreakPreview" zoomScale="69" zoomScaleNormal="60" zoomScaleSheetLayoutView="69" zoomScalePageLayoutView="0" workbookViewId="0" topLeftCell="A1">
      <selection activeCell="I45" sqref="I45"/>
    </sheetView>
  </sheetViews>
  <sheetFormatPr defaultColWidth="9.140625" defaultRowHeight="15"/>
  <cols>
    <col min="1" max="1" width="2.140625" style="0" customWidth="1"/>
    <col min="2" max="2" width="5.57421875" style="0" customWidth="1"/>
    <col min="3" max="3" width="36.57421875" style="0" customWidth="1"/>
    <col min="4" max="4" width="16.140625" style="0" customWidth="1"/>
    <col min="5" max="5" width="17.7109375" style="0" customWidth="1"/>
    <col min="6" max="6" width="13.00390625" style="0" customWidth="1"/>
    <col min="7" max="7" width="14.8515625" style="0" customWidth="1"/>
    <col min="8" max="8" width="12.7109375" style="0" customWidth="1"/>
    <col min="9" max="9" width="12.8515625" style="0" customWidth="1"/>
    <col min="10" max="10" width="12.7109375" style="0" customWidth="1"/>
    <col min="11" max="16" width="11.00390625" style="0" customWidth="1"/>
    <col min="17" max="17" width="12.8515625" style="0" customWidth="1"/>
    <col min="18" max="18" width="0.2890625" style="0" customWidth="1"/>
  </cols>
  <sheetData>
    <row r="3" spans="2:17" ht="15">
      <c r="B3" s="70" t="s">
        <v>56</v>
      </c>
      <c r="C3" s="70"/>
      <c r="D3" s="70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2:17" ht="15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2:17" ht="1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7" spans="2:17" ht="15" customHeight="1">
      <c r="B7" s="66" t="s">
        <v>0</v>
      </c>
      <c r="C7" s="66" t="s">
        <v>1</v>
      </c>
      <c r="D7" s="72" t="s">
        <v>4</v>
      </c>
      <c r="E7" s="72" t="s">
        <v>5</v>
      </c>
      <c r="F7" s="67" t="s">
        <v>6</v>
      </c>
      <c r="G7" s="67" t="s">
        <v>7</v>
      </c>
      <c r="H7" s="67" t="s">
        <v>8</v>
      </c>
      <c r="I7" s="67" t="s">
        <v>9</v>
      </c>
      <c r="J7" s="67" t="s">
        <v>10</v>
      </c>
      <c r="K7" s="67" t="s">
        <v>11</v>
      </c>
      <c r="L7" s="67" t="s">
        <v>12</v>
      </c>
      <c r="M7" s="67" t="s">
        <v>13</v>
      </c>
      <c r="N7" s="67" t="s">
        <v>14</v>
      </c>
      <c r="O7" s="67" t="s">
        <v>15</v>
      </c>
      <c r="P7" s="67" t="s">
        <v>16</v>
      </c>
      <c r="Q7" s="67" t="s">
        <v>17</v>
      </c>
    </row>
    <row r="8" spans="2:17" ht="15" customHeight="1">
      <c r="B8" s="66"/>
      <c r="C8" s="66"/>
      <c r="D8" s="72"/>
      <c r="E8" s="72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</row>
    <row r="9" spans="2:17" ht="58.5" customHeight="1">
      <c r="B9" s="66"/>
      <c r="C9" s="66"/>
      <c r="D9" s="72"/>
      <c r="E9" s="72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2:17" ht="24.75" customHeight="1">
      <c r="B10" s="2">
        <v>1</v>
      </c>
      <c r="C10" s="12" t="s">
        <v>54</v>
      </c>
      <c r="D10" s="10"/>
      <c r="E10" s="8">
        <v>15.5</v>
      </c>
      <c r="F10" s="11">
        <v>1.6</v>
      </c>
      <c r="G10" s="11">
        <v>1.6</v>
      </c>
      <c r="H10" s="11">
        <v>2.1</v>
      </c>
      <c r="I10" s="11">
        <v>1.7</v>
      </c>
      <c r="J10" s="11">
        <v>1.7</v>
      </c>
      <c r="K10" s="11">
        <v>1.7</v>
      </c>
      <c r="L10" s="11">
        <v>1.7</v>
      </c>
      <c r="M10" s="11">
        <v>1.7</v>
      </c>
      <c r="N10" s="11">
        <v>1.7</v>
      </c>
      <c r="O10" s="11">
        <v>1.7</v>
      </c>
      <c r="P10" s="11">
        <v>1.7</v>
      </c>
      <c r="Q10" s="11">
        <v>1.7</v>
      </c>
    </row>
    <row r="11" spans="2:17" ht="23.25" customHeight="1">
      <c r="B11" s="2">
        <v>2</v>
      </c>
      <c r="C11" s="12" t="s">
        <v>52</v>
      </c>
      <c r="D11" s="10"/>
      <c r="E11" s="8">
        <f>SUM(F11+G11+H11+I11+J11+K11+L11+M11+N11+O11+P11+Q11)</f>
        <v>3</v>
      </c>
      <c r="F11" s="11">
        <v>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2:17" ht="24.75" customHeight="1">
      <c r="B12" s="2">
        <v>3</v>
      </c>
      <c r="C12" s="4" t="s">
        <v>53</v>
      </c>
      <c r="D12" s="7"/>
      <c r="E12" s="8">
        <v>13.3</v>
      </c>
      <c r="F12" s="1">
        <v>6.3</v>
      </c>
      <c r="G12" s="1"/>
      <c r="H12" s="1"/>
      <c r="I12" s="11"/>
      <c r="J12" s="11"/>
      <c r="K12" s="11"/>
      <c r="L12" s="11"/>
      <c r="M12" s="11">
        <v>7</v>
      </c>
      <c r="N12" s="11"/>
      <c r="O12" s="11"/>
      <c r="P12" s="11"/>
      <c r="Q12" s="11"/>
    </row>
    <row r="13" spans="2:17" ht="22.5" customHeight="1">
      <c r="B13" s="2">
        <v>4</v>
      </c>
      <c r="C13" s="3" t="s">
        <v>45</v>
      </c>
      <c r="D13" s="6"/>
      <c r="E13" s="8">
        <f>SUM(F13:Q13)</f>
        <v>216.3</v>
      </c>
      <c r="F13" s="1">
        <v>8.3</v>
      </c>
      <c r="G13" s="5">
        <v>14</v>
      </c>
      <c r="H13" s="5">
        <v>21</v>
      </c>
      <c r="I13" s="11">
        <v>15</v>
      </c>
      <c r="J13" s="11">
        <v>16.3</v>
      </c>
      <c r="K13" s="11">
        <v>13.5</v>
      </c>
      <c r="L13" s="11">
        <v>15.9</v>
      </c>
      <c r="M13" s="11">
        <v>19.5</v>
      </c>
      <c r="N13" s="11">
        <v>20.7</v>
      </c>
      <c r="O13" s="11">
        <v>23.3</v>
      </c>
      <c r="P13" s="11">
        <v>21</v>
      </c>
      <c r="Q13" s="11">
        <v>27.8</v>
      </c>
    </row>
    <row r="14" spans="2:17" ht="27.75" customHeight="1">
      <c r="B14" s="2"/>
      <c r="C14" s="3" t="s">
        <v>62</v>
      </c>
      <c r="D14" s="6"/>
      <c r="E14" s="8">
        <f>SUM(F14:Q14)</f>
        <v>18</v>
      </c>
      <c r="F14" s="1"/>
      <c r="G14" s="5"/>
      <c r="H14" s="5">
        <v>18</v>
      </c>
      <c r="I14" s="11"/>
      <c r="J14" s="11"/>
      <c r="K14" s="11"/>
      <c r="L14" s="11"/>
      <c r="M14" s="11"/>
      <c r="N14" s="11"/>
      <c r="O14" s="11"/>
      <c r="P14" s="11"/>
      <c r="Q14" s="11"/>
    </row>
    <row r="15" spans="2:17" s="13" customFormat="1" ht="32.25" customHeight="1">
      <c r="B15" s="14"/>
      <c r="C15" s="14" t="s">
        <v>57</v>
      </c>
      <c r="D15" s="20"/>
      <c r="E15" s="34">
        <f>SUM(E10:E14)</f>
        <v>266.1</v>
      </c>
      <c r="F15" s="14">
        <f>SUM(F10:F14)</f>
        <v>19.2</v>
      </c>
      <c r="G15" s="14">
        <f aca="true" t="shared" si="0" ref="G15:Q15">SUM(G10:G14)</f>
        <v>15.6</v>
      </c>
      <c r="H15" s="14">
        <f t="shared" si="0"/>
        <v>41.1</v>
      </c>
      <c r="I15" s="14">
        <f t="shared" si="0"/>
        <v>16.7</v>
      </c>
      <c r="J15" s="14">
        <f t="shared" si="0"/>
        <v>18</v>
      </c>
      <c r="K15" s="14">
        <f t="shared" si="0"/>
        <v>15.2</v>
      </c>
      <c r="L15" s="14">
        <f t="shared" si="0"/>
        <v>17.6</v>
      </c>
      <c r="M15" s="14">
        <f t="shared" si="0"/>
        <v>28.2</v>
      </c>
      <c r="N15" s="14">
        <f t="shared" si="0"/>
        <v>22.4</v>
      </c>
      <c r="O15" s="14">
        <f t="shared" si="0"/>
        <v>25</v>
      </c>
      <c r="P15" s="14">
        <f t="shared" si="0"/>
        <v>22.7</v>
      </c>
      <c r="Q15" s="14">
        <f t="shared" si="0"/>
        <v>29.5</v>
      </c>
    </row>
    <row r="16" spans="2:17" ht="25.5" customHeight="1">
      <c r="B16" s="21">
        <v>1</v>
      </c>
      <c r="C16" s="22" t="s">
        <v>2</v>
      </c>
      <c r="D16" s="23"/>
      <c r="E16" s="24">
        <f>F16+G16+H16+I16+J16+K16+L16+M16+N16+O16+P16+Q16</f>
        <v>4406.3</v>
      </c>
      <c r="F16" s="25">
        <v>252</v>
      </c>
      <c r="G16" s="25">
        <v>291</v>
      </c>
      <c r="H16" s="25">
        <v>312.5</v>
      </c>
      <c r="I16" s="25">
        <v>303.5</v>
      </c>
      <c r="J16" s="25">
        <v>511.2</v>
      </c>
      <c r="K16" s="25">
        <v>308.6</v>
      </c>
      <c r="L16" s="25">
        <v>327.9</v>
      </c>
      <c r="M16" s="25">
        <v>299</v>
      </c>
      <c r="N16" s="25">
        <v>332.6</v>
      </c>
      <c r="O16" s="25">
        <v>642.8</v>
      </c>
      <c r="P16" s="25">
        <v>402.4</v>
      </c>
      <c r="Q16" s="25">
        <v>422.8</v>
      </c>
    </row>
    <row r="17" spans="2:17" ht="26.25" customHeight="1">
      <c r="B17" s="21">
        <v>2</v>
      </c>
      <c r="C17" s="22" t="s">
        <v>38</v>
      </c>
      <c r="D17" s="23"/>
      <c r="E17" s="33">
        <f aca="true" t="shared" si="1" ref="E17:E37">F17+G17+H17+I17+J17+K17+L17+M17+N17+O17+P17+Q17</f>
        <v>1352.046</v>
      </c>
      <c r="F17" s="25">
        <v>77</v>
      </c>
      <c r="G17" s="25">
        <v>89</v>
      </c>
      <c r="H17" s="25">
        <v>95.9</v>
      </c>
      <c r="I17" s="25">
        <v>93.2</v>
      </c>
      <c r="J17" s="25">
        <v>156.94</v>
      </c>
      <c r="K17" s="25">
        <v>94.74</v>
      </c>
      <c r="L17" s="25">
        <v>100.7</v>
      </c>
      <c r="M17" s="25">
        <v>91.79</v>
      </c>
      <c r="N17" s="25">
        <v>102.1</v>
      </c>
      <c r="O17" s="25">
        <f>O16*30.7%</f>
        <v>197.3396</v>
      </c>
      <c r="P17" s="25">
        <f>P16*30.7%</f>
        <v>123.53679999999999</v>
      </c>
      <c r="Q17" s="62">
        <f>Q16*30.7%</f>
        <v>129.7996</v>
      </c>
    </row>
    <row r="18" spans="2:17" ht="21" customHeight="1">
      <c r="B18" s="21">
        <v>3</v>
      </c>
      <c r="C18" s="26" t="s">
        <v>51</v>
      </c>
      <c r="D18" s="23"/>
      <c r="E18" s="24">
        <f t="shared" si="1"/>
        <v>116.40000000000002</v>
      </c>
      <c r="F18" s="25">
        <v>8.8</v>
      </c>
      <c r="G18" s="25">
        <v>8.8</v>
      </c>
      <c r="H18" s="25">
        <v>11.5</v>
      </c>
      <c r="I18" s="25">
        <v>9.7</v>
      </c>
      <c r="J18" s="25">
        <v>9.7</v>
      </c>
      <c r="K18" s="25">
        <v>9.7</v>
      </c>
      <c r="L18" s="25">
        <v>9.7</v>
      </c>
      <c r="M18" s="25">
        <v>9.7</v>
      </c>
      <c r="N18" s="25">
        <v>9.7</v>
      </c>
      <c r="O18" s="25">
        <v>9.7</v>
      </c>
      <c r="P18" s="25">
        <v>9.7</v>
      </c>
      <c r="Q18" s="25">
        <v>9.7</v>
      </c>
    </row>
    <row r="19" spans="2:17" ht="24.75" customHeight="1">
      <c r="B19" s="21">
        <v>4</v>
      </c>
      <c r="C19" s="27" t="s">
        <v>39</v>
      </c>
      <c r="D19" s="23"/>
      <c r="E19" s="24">
        <f t="shared" si="1"/>
        <v>41.75</v>
      </c>
      <c r="F19" s="25">
        <v>0.6</v>
      </c>
      <c r="G19" s="25">
        <v>0.4</v>
      </c>
      <c r="H19" s="28">
        <v>6</v>
      </c>
      <c r="I19" s="29">
        <v>2.75</v>
      </c>
      <c r="J19" s="29">
        <v>2.3</v>
      </c>
      <c r="K19" s="29">
        <v>2.7</v>
      </c>
      <c r="L19" s="29">
        <v>0.4</v>
      </c>
      <c r="M19" s="29">
        <v>5.9</v>
      </c>
      <c r="N19" s="29">
        <v>4.8</v>
      </c>
      <c r="O19" s="29">
        <v>4.9</v>
      </c>
      <c r="P19" s="29">
        <v>6.7</v>
      </c>
      <c r="Q19" s="29">
        <v>4.3</v>
      </c>
    </row>
    <row r="20" spans="2:17" ht="24" customHeight="1">
      <c r="B20" s="21">
        <v>5</v>
      </c>
      <c r="C20" s="27" t="s">
        <v>46</v>
      </c>
      <c r="D20" s="23"/>
      <c r="E20" s="24">
        <f t="shared" si="1"/>
        <v>99.59999999999998</v>
      </c>
      <c r="F20" s="25">
        <v>8.3</v>
      </c>
      <c r="G20" s="25">
        <v>8.3</v>
      </c>
      <c r="H20" s="25">
        <v>8.3</v>
      </c>
      <c r="I20" s="25">
        <v>8.3</v>
      </c>
      <c r="J20" s="25">
        <v>8.3</v>
      </c>
      <c r="K20" s="25">
        <v>8.3</v>
      </c>
      <c r="L20" s="25">
        <v>8.3</v>
      </c>
      <c r="M20" s="25">
        <v>8.3</v>
      </c>
      <c r="N20" s="25">
        <v>8.3</v>
      </c>
      <c r="O20" s="25">
        <v>8.3</v>
      </c>
      <c r="P20" s="25">
        <v>8.3</v>
      </c>
      <c r="Q20" s="25">
        <v>8.3</v>
      </c>
    </row>
    <row r="21" spans="2:17" ht="26.25" customHeight="1">
      <c r="B21" s="21">
        <v>6</v>
      </c>
      <c r="C21" s="30" t="s">
        <v>50</v>
      </c>
      <c r="D21" s="23"/>
      <c r="E21" s="24">
        <f t="shared" si="1"/>
        <v>15.099999999999996</v>
      </c>
      <c r="F21" s="25">
        <v>1.3</v>
      </c>
      <c r="G21" s="25">
        <v>1.7</v>
      </c>
      <c r="H21" s="25">
        <v>1.3</v>
      </c>
      <c r="I21" s="25">
        <v>1.2</v>
      </c>
      <c r="J21" s="25">
        <v>1.2</v>
      </c>
      <c r="K21" s="25">
        <v>1.2</v>
      </c>
      <c r="L21" s="25">
        <v>1.2</v>
      </c>
      <c r="M21" s="25">
        <v>1.2</v>
      </c>
      <c r="N21" s="25">
        <v>1.2</v>
      </c>
      <c r="O21" s="25">
        <v>1.2</v>
      </c>
      <c r="P21" s="25">
        <v>1.2</v>
      </c>
      <c r="Q21" s="25">
        <v>1.2</v>
      </c>
    </row>
    <row r="22" spans="2:17" ht="25.5" customHeight="1">
      <c r="B22" s="21">
        <v>7</v>
      </c>
      <c r="C22" s="31" t="s">
        <v>41</v>
      </c>
      <c r="D22" s="32"/>
      <c r="E22" s="24">
        <f t="shared" si="1"/>
        <v>19.9</v>
      </c>
      <c r="F22" s="25">
        <v>1</v>
      </c>
      <c r="G22" s="25"/>
      <c r="H22" s="28">
        <v>0.9</v>
      </c>
      <c r="I22" s="25">
        <v>0.8</v>
      </c>
      <c r="J22" s="25">
        <v>0.9</v>
      </c>
      <c r="K22" s="25">
        <v>1.1</v>
      </c>
      <c r="L22" s="25">
        <v>1.1</v>
      </c>
      <c r="M22" s="25"/>
      <c r="N22" s="25">
        <v>3.6</v>
      </c>
      <c r="O22" s="25">
        <v>0.4</v>
      </c>
      <c r="P22" s="25">
        <v>7.6</v>
      </c>
      <c r="Q22" s="25">
        <v>2.5</v>
      </c>
    </row>
    <row r="23" spans="2:17" ht="24" customHeight="1">
      <c r="B23" s="21">
        <v>8</v>
      </c>
      <c r="C23" s="31" t="s">
        <v>44</v>
      </c>
      <c r="D23" s="32"/>
      <c r="E23" s="24">
        <f t="shared" si="1"/>
        <v>198.9</v>
      </c>
      <c r="F23" s="25">
        <v>22.6</v>
      </c>
      <c r="G23" s="25">
        <v>23.9</v>
      </c>
      <c r="H23" s="25"/>
      <c r="I23" s="25">
        <v>14</v>
      </c>
      <c r="J23" s="25">
        <v>14.8</v>
      </c>
      <c r="K23" s="25">
        <v>19.6</v>
      </c>
      <c r="L23" s="25">
        <v>12</v>
      </c>
      <c r="M23" s="25"/>
      <c r="N23" s="25"/>
      <c r="O23" s="25">
        <v>52</v>
      </c>
      <c r="P23" s="25">
        <v>15.9</v>
      </c>
      <c r="Q23" s="25">
        <v>24.1</v>
      </c>
    </row>
    <row r="24" spans="2:17" ht="22.5" customHeight="1">
      <c r="B24" s="21">
        <v>9</v>
      </c>
      <c r="C24" s="31" t="s">
        <v>42</v>
      </c>
      <c r="D24" s="32"/>
      <c r="E24" s="24">
        <f t="shared" si="1"/>
        <v>53.50000000000001</v>
      </c>
      <c r="F24" s="25">
        <v>4.1</v>
      </c>
      <c r="G24" s="25">
        <v>4.3</v>
      </c>
      <c r="H24" s="25">
        <v>4.9</v>
      </c>
      <c r="I24" s="25">
        <v>4.4</v>
      </c>
      <c r="J24" s="25">
        <v>4.3</v>
      </c>
      <c r="K24" s="25">
        <v>3.4</v>
      </c>
      <c r="L24" s="25">
        <v>3.2</v>
      </c>
      <c r="M24" s="25">
        <v>3.9</v>
      </c>
      <c r="N24" s="25">
        <v>3.6</v>
      </c>
      <c r="O24" s="25">
        <v>7.2</v>
      </c>
      <c r="P24" s="25">
        <v>4.7</v>
      </c>
      <c r="Q24" s="25">
        <v>5.5</v>
      </c>
    </row>
    <row r="25" spans="2:17" ht="24.75" customHeight="1">
      <c r="B25" s="21">
        <v>10</v>
      </c>
      <c r="C25" s="31" t="s">
        <v>64</v>
      </c>
      <c r="D25" s="32"/>
      <c r="E25" s="24">
        <f t="shared" si="1"/>
        <v>5.9</v>
      </c>
      <c r="F25" s="25">
        <v>0.45</v>
      </c>
      <c r="G25" s="25">
        <v>0.45</v>
      </c>
      <c r="H25" s="25">
        <v>0.4</v>
      </c>
      <c r="I25" s="25">
        <v>0.4</v>
      </c>
      <c r="J25" s="25">
        <v>0.4</v>
      </c>
      <c r="K25" s="25">
        <v>0.4</v>
      </c>
      <c r="L25" s="25">
        <v>0.4</v>
      </c>
      <c r="M25" s="25">
        <v>0.5</v>
      </c>
      <c r="N25" s="25">
        <v>0.5</v>
      </c>
      <c r="O25" s="25">
        <v>0.5</v>
      </c>
      <c r="P25" s="25">
        <v>0.5</v>
      </c>
      <c r="Q25" s="25">
        <v>1</v>
      </c>
    </row>
    <row r="26" spans="2:17" ht="24.75" customHeight="1">
      <c r="B26" s="21">
        <v>11</v>
      </c>
      <c r="C26" s="31" t="s">
        <v>40</v>
      </c>
      <c r="D26" s="32"/>
      <c r="E26" s="24">
        <f t="shared" si="1"/>
        <v>62.650000000000006</v>
      </c>
      <c r="F26" s="25">
        <v>10.3</v>
      </c>
      <c r="G26" s="25">
        <v>8.75</v>
      </c>
      <c r="H26" s="25">
        <v>7.4</v>
      </c>
      <c r="I26" s="25">
        <v>5.5</v>
      </c>
      <c r="J26" s="25">
        <v>3.2</v>
      </c>
      <c r="K26" s="25"/>
      <c r="L26" s="25"/>
      <c r="M26" s="25"/>
      <c r="N26" s="25">
        <v>1.7</v>
      </c>
      <c r="O26" s="25">
        <v>5.3</v>
      </c>
      <c r="P26" s="25">
        <v>8.2</v>
      </c>
      <c r="Q26" s="25">
        <v>12.3</v>
      </c>
    </row>
    <row r="27" spans="2:17" ht="24" customHeight="1">
      <c r="B27" s="21">
        <v>12</v>
      </c>
      <c r="C27" s="31" t="s">
        <v>43</v>
      </c>
      <c r="D27" s="32"/>
      <c r="E27" s="24">
        <f t="shared" si="1"/>
        <v>4.3999999999999995</v>
      </c>
      <c r="F27" s="25">
        <v>0.4</v>
      </c>
      <c r="G27" s="25">
        <v>0.4</v>
      </c>
      <c r="H27" s="25">
        <v>0.4</v>
      </c>
      <c r="I27" s="25">
        <v>0.4</v>
      </c>
      <c r="J27" s="25">
        <v>0.4</v>
      </c>
      <c r="K27" s="25">
        <v>0.4</v>
      </c>
      <c r="L27" s="25"/>
      <c r="M27" s="25">
        <v>0.4</v>
      </c>
      <c r="N27" s="25">
        <v>0.4</v>
      </c>
      <c r="O27" s="25">
        <v>0.4</v>
      </c>
      <c r="P27" s="25">
        <v>0.4</v>
      </c>
      <c r="Q27" s="25">
        <v>0.4</v>
      </c>
    </row>
    <row r="28" spans="2:17" ht="21.75" customHeight="1">
      <c r="B28" s="21">
        <v>13</v>
      </c>
      <c r="C28" s="31" t="s">
        <v>55</v>
      </c>
      <c r="D28" s="32"/>
      <c r="E28" s="24">
        <f t="shared" si="1"/>
        <v>132.6</v>
      </c>
      <c r="F28" s="25">
        <v>55</v>
      </c>
      <c r="G28" s="25">
        <v>55</v>
      </c>
      <c r="H28" s="25">
        <v>10</v>
      </c>
      <c r="I28" s="25"/>
      <c r="J28" s="25"/>
      <c r="K28" s="25"/>
      <c r="L28" s="25"/>
      <c r="M28" s="25"/>
      <c r="N28" s="25"/>
      <c r="O28" s="25"/>
      <c r="P28" s="25"/>
      <c r="Q28" s="25">
        <v>12.6</v>
      </c>
    </row>
    <row r="29" spans="2:17" ht="24.75" customHeight="1">
      <c r="B29" s="21">
        <v>14</v>
      </c>
      <c r="C29" s="31" t="s">
        <v>78</v>
      </c>
      <c r="D29" s="32"/>
      <c r="E29" s="24">
        <v>128.06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2:17" ht="25.5" customHeight="1">
      <c r="B30" s="21">
        <v>15</v>
      </c>
      <c r="C30" s="31" t="s">
        <v>63</v>
      </c>
      <c r="D30" s="32"/>
      <c r="E30" s="24">
        <f t="shared" si="1"/>
        <v>7.5</v>
      </c>
      <c r="F30" s="25"/>
      <c r="G30" s="25"/>
      <c r="H30" s="25"/>
      <c r="I30" s="25">
        <v>5</v>
      </c>
      <c r="J30" s="25">
        <v>2.5</v>
      </c>
      <c r="K30" s="25"/>
      <c r="L30" s="25"/>
      <c r="M30" s="25"/>
      <c r="N30" s="25"/>
      <c r="O30" s="25"/>
      <c r="P30" s="25"/>
      <c r="Q30" s="25"/>
    </row>
    <row r="31" spans="2:17" ht="25.5" customHeight="1">
      <c r="B31" s="21">
        <v>16</v>
      </c>
      <c r="C31" s="31" t="s">
        <v>71</v>
      </c>
      <c r="D31" s="32"/>
      <c r="E31" s="24">
        <f t="shared" si="1"/>
        <v>21.6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>
        <v>21.6</v>
      </c>
    </row>
    <row r="32" spans="2:17" ht="25.5" customHeight="1">
      <c r="B32" s="21">
        <v>17</v>
      </c>
      <c r="C32" s="31" t="s">
        <v>73</v>
      </c>
      <c r="D32" s="32"/>
      <c r="E32" s="24">
        <v>15.7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2:17" ht="25.5" customHeight="1">
      <c r="B33" s="21" t="s">
        <v>74</v>
      </c>
      <c r="C33" s="31" t="s">
        <v>72</v>
      </c>
      <c r="D33" s="32"/>
      <c r="E33" s="24">
        <v>3391.6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2:17" ht="25.5" customHeight="1">
      <c r="B34" s="21"/>
      <c r="C34" s="31" t="s">
        <v>76</v>
      </c>
      <c r="D34" s="32"/>
      <c r="E34" s="24">
        <v>34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2:17" ht="25.5" customHeight="1">
      <c r="B35" s="21"/>
      <c r="C35" s="31" t="s">
        <v>77</v>
      </c>
      <c r="D35" s="32"/>
      <c r="E35" s="24">
        <v>172.7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2:17" ht="25.5" customHeight="1">
      <c r="B36" s="21">
        <v>19</v>
      </c>
      <c r="C36" s="31" t="s">
        <v>75</v>
      </c>
      <c r="D36" s="32"/>
      <c r="E36" s="64">
        <f>SUM(F36:Q36)</f>
        <v>182.079</v>
      </c>
      <c r="F36" s="25">
        <v>0.179</v>
      </c>
      <c r="G36" s="25"/>
      <c r="H36" s="25"/>
      <c r="I36" s="25"/>
      <c r="J36" s="25">
        <v>4</v>
      </c>
      <c r="K36" s="25">
        <v>21.8</v>
      </c>
      <c r="L36" s="25">
        <v>10</v>
      </c>
      <c r="M36" s="25">
        <v>24.4</v>
      </c>
      <c r="N36" s="25">
        <v>50.9</v>
      </c>
      <c r="O36" s="25">
        <v>44.3</v>
      </c>
      <c r="P36" s="25">
        <v>15.9</v>
      </c>
      <c r="Q36" s="25">
        <v>10.6</v>
      </c>
    </row>
    <row r="37" spans="2:17" ht="24" customHeight="1">
      <c r="B37" s="21">
        <v>20</v>
      </c>
      <c r="C37" s="31" t="s">
        <v>65</v>
      </c>
      <c r="D37" s="32"/>
      <c r="E37" s="24">
        <f t="shared" si="1"/>
        <v>88.99999999999999</v>
      </c>
      <c r="F37" s="25"/>
      <c r="G37" s="25"/>
      <c r="H37" s="25"/>
      <c r="I37" s="25"/>
      <c r="J37" s="25">
        <v>47.3</v>
      </c>
      <c r="K37" s="25">
        <v>1.3</v>
      </c>
      <c r="L37" s="25"/>
      <c r="M37" s="25">
        <v>11.2</v>
      </c>
      <c r="N37" s="25">
        <v>7.3</v>
      </c>
      <c r="O37" s="25">
        <v>16.6</v>
      </c>
      <c r="P37" s="25"/>
      <c r="Q37" s="25">
        <v>5.3</v>
      </c>
    </row>
    <row r="38" spans="2:18" ht="42">
      <c r="B38" s="15">
        <v>21</v>
      </c>
      <c r="C38" s="16" t="s">
        <v>58</v>
      </c>
      <c r="D38" s="17"/>
      <c r="E38" s="18">
        <f>SUM(E16:E37)</f>
        <v>10551.285</v>
      </c>
      <c r="F38" s="18">
        <f aca="true" t="shared" si="2" ref="F38:Q38">SUM(F16:F37)</f>
        <v>442.02900000000005</v>
      </c>
      <c r="G38" s="18">
        <f t="shared" si="2"/>
        <v>491.99999999999994</v>
      </c>
      <c r="H38" s="18">
        <f t="shared" si="2"/>
        <v>459.4999999999999</v>
      </c>
      <c r="I38" s="18">
        <f t="shared" si="2"/>
        <v>449.1499999999999</v>
      </c>
      <c r="J38" s="18">
        <f t="shared" si="2"/>
        <v>767.4399999999998</v>
      </c>
      <c r="K38" s="18">
        <f t="shared" si="2"/>
        <v>473.24</v>
      </c>
      <c r="L38" s="18">
        <f t="shared" si="2"/>
        <v>474.8999999999999</v>
      </c>
      <c r="M38" s="18">
        <f t="shared" si="2"/>
        <v>456.2899999999999</v>
      </c>
      <c r="N38" s="18">
        <f t="shared" si="2"/>
        <v>526.7</v>
      </c>
      <c r="O38" s="18">
        <f t="shared" si="2"/>
        <v>990.9395999999999</v>
      </c>
      <c r="P38" s="18">
        <f t="shared" si="2"/>
        <v>605.0368000000001</v>
      </c>
      <c r="Q38" s="18">
        <f t="shared" si="2"/>
        <v>671.9996</v>
      </c>
      <c r="R38" s="19"/>
    </row>
    <row r="42" ht="15">
      <c r="G42" s="63"/>
    </row>
    <row r="57" ht="18.75">
      <c r="E57" s="9"/>
    </row>
  </sheetData>
  <sheetProtection/>
  <mergeCells count="17">
    <mergeCell ref="Q7:Q9"/>
    <mergeCell ref="K7:K9"/>
    <mergeCell ref="L7:L9"/>
    <mergeCell ref="M7:M9"/>
    <mergeCell ref="N7:N9"/>
    <mergeCell ref="O7:O9"/>
    <mergeCell ref="P7:P9"/>
    <mergeCell ref="B3:Q5"/>
    <mergeCell ref="B7:B9"/>
    <mergeCell ref="C7:C9"/>
    <mergeCell ref="D7:D9"/>
    <mergeCell ref="E7:E9"/>
    <mergeCell ref="F7:F9"/>
    <mergeCell ref="G7:G9"/>
    <mergeCell ref="H7:H9"/>
    <mergeCell ref="I7:I9"/>
    <mergeCell ref="J7:J9"/>
  </mergeCells>
  <printOptions/>
  <pageMargins left="0.11811023622047245" right="0.31496062992125984" top="0.15748031496062992" bottom="0.15748031496062992" header="0.31496062992125984" footer="0.11811023622047245"/>
  <pageSetup horizontalDpi="180" verticalDpi="180" orientation="landscape" paperSize="9" scale="64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38"/>
  <sheetViews>
    <sheetView tabSelected="1" view="pageBreakPreview" zoomScale="50" zoomScaleSheetLayoutView="50" workbookViewId="0" topLeftCell="A1">
      <selection activeCell="F5" sqref="F5:H6"/>
    </sheetView>
  </sheetViews>
  <sheetFormatPr defaultColWidth="9.140625" defaultRowHeight="15"/>
  <cols>
    <col min="1" max="1" width="9.140625" style="35" customWidth="1"/>
    <col min="2" max="2" width="10.00390625" style="35" customWidth="1"/>
    <col min="3" max="3" width="56.421875" style="35" customWidth="1"/>
    <col min="4" max="4" width="29.421875" style="35" customWidth="1"/>
    <col min="5" max="5" width="9.140625" style="35" customWidth="1"/>
    <col min="6" max="6" width="10.28125" style="35" customWidth="1"/>
    <col min="7" max="7" width="55.00390625" style="35" customWidth="1"/>
    <col min="8" max="8" width="29.00390625" style="35" customWidth="1"/>
    <col min="9" max="10" width="9.140625" style="35" customWidth="1"/>
    <col min="11" max="11" width="55.7109375" style="35" customWidth="1"/>
    <col min="12" max="12" width="28.140625" style="35" customWidth="1"/>
    <col min="13" max="16384" width="9.140625" style="35" customWidth="1"/>
  </cols>
  <sheetData>
    <row r="2" spans="2:12" ht="31.5" customHeight="1">
      <c r="B2" s="75" t="s">
        <v>79</v>
      </c>
      <c r="C2" s="75"/>
      <c r="D2" s="75"/>
      <c r="E2" s="75"/>
      <c r="F2" s="75"/>
      <c r="G2" s="75"/>
      <c r="H2" s="75"/>
      <c r="I2" s="75"/>
      <c r="J2" s="75"/>
      <c r="K2" s="75"/>
      <c r="L2" s="65"/>
    </row>
    <row r="3" spans="2:12" ht="40.5" customHeight="1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5" spans="2:12" ht="15" customHeight="1">
      <c r="B5" s="76" t="s">
        <v>34</v>
      </c>
      <c r="C5" s="76"/>
      <c r="D5" s="76"/>
      <c r="F5" s="74" t="s">
        <v>70</v>
      </c>
      <c r="G5" s="74"/>
      <c r="H5" s="74"/>
      <c r="J5" s="74" t="s">
        <v>35</v>
      </c>
      <c r="K5" s="74"/>
      <c r="L5" s="74"/>
    </row>
    <row r="6" spans="2:12" ht="48" customHeight="1">
      <c r="B6" s="76"/>
      <c r="C6" s="76"/>
      <c r="D6" s="76"/>
      <c r="F6" s="74"/>
      <c r="G6" s="74"/>
      <c r="H6" s="74"/>
      <c r="J6" s="74"/>
      <c r="K6" s="74"/>
      <c r="L6" s="74"/>
    </row>
    <row r="7" ht="15" customHeight="1"/>
    <row r="8" spans="1:13" ht="28.5" customHeight="1">
      <c r="A8" s="36"/>
      <c r="B8" s="73" t="s">
        <v>0</v>
      </c>
      <c r="C8" s="73" t="s">
        <v>1</v>
      </c>
      <c r="D8" s="73" t="s">
        <v>36</v>
      </c>
      <c r="E8" s="46"/>
      <c r="F8" s="73" t="s">
        <v>0</v>
      </c>
      <c r="G8" s="73" t="s">
        <v>1</v>
      </c>
      <c r="H8" s="73" t="s">
        <v>36</v>
      </c>
      <c r="I8" s="46"/>
      <c r="J8" s="73" t="s">
        <v>0</v>
      </c>
      <c r="K8" s="73" t="s">
        <v>1</v>
      </c>
      <c r="L8" s="73" t="s">
        <v>36</v>
      </c>
      <c r="M8" s="36"/>
    </row>
    <row r="9" spans="1:13" ht="31.5">
      <c r="A9" s="36"/>
      <c r="B9" s="73"/>
      <c r="C9" s="73"/>
      <c r="D9" s="73"/>
      <c r="E9" s="46"/>
      <c r="F9" s="73"/>
      <c r="G9" s="73"/>
      <c r="H9" s="73"/>
      <c r="I9" s="46"/>
      <c r="J9" s="73"/>
      <c r="K9" s="73"/>
      <c r="L9" s="73"/>
      <c r="M9" s="36"/>
    </row>
    <row r="10" spans="1:13" ht="87.75" customHeight="1">
      <c r="A10" s="36"/>
      <c r="B10" s="73"/>
      <c r="C10" s="73"/>
      <c r="D10" s="73"/>
      <c r="E10" s="46"/>
      <c r="F10" s="73"/>
      <c r="G10" s="73"/>
      <c r="H10" s="73"/>
      <c r="I10" s="46"/>
      <c r="J10" s="73"/>
      <c r="K10" s="73"/>
      <c r="L10" s="73"/>
      <c r="M10" s="36"/>
    </row>
    <row r="11" spans="1:13" ht="35.25" customHeight="1">
      <c r="A11" s="36"/>
      <c r="B11" s="45">
        <v>1</v>
      </c>
      <c r="C11" s="45" t="s">
        <v>28</v>
      </c>
      <c r="D11" s="47">
        <v>15849.34</v>
      </c>
      <c r="E11" s="46"/>
      <c r="F11" s="45">
        <v>1</v>
      </c>
      <c r="G11" s="45" t="s">
        <v>28</v>
      </c>
      <c r="H11" s="37">
        <v>7607.67</v>
      </c>
      <c r="I11" s="46"/>
      <c r="J11" s="45">
        <v>1</v>
      </c>
      <c r="K11" s="45" t="s">
        <v>28</v>
      </c>
      <c r="L11" s="37">
        <v>3803.83</v>
      </c>
      <c r="M11" s="36"/>
    </row>
    <row r="12" spans="1:13" ht="35.25" customHeight="1">
      <c r="A12" s="36"/>
      <c r="B12" s="45">
        <v>2</v>
      </c>
      <c r="C12" s="45" t="s">
        <v>29</v>
      </c>
      <c r="D12" s="48">
        <v>13046.46</v>
      </c>
      <c r="E12" s="46"/>
      <c r="F12" s="45">
        <v>2</v>
      </c>
      <c r="G12" s="45" t="s">
        <v>29</v>
      </c>
      <c r="H12" s="37">
        <v>6262.3</v>
      </c>
      <c r="I12" s="46"/>
      <c r="J12" s="45">
        <v>2</v>
      </c>
      <c r="K12" s="45" t="s">
        <v>29</v>
      </c>
      <c r="L12" s="37">
        <v>3131.15</v>
      </c>
      <c r="M12" s="36"/>
    </row>
    <row r="13" spans="1:13" ht="33.75" customHeight="1">
      <c r="A13" s="36"/>
      <c r="B13" s="45">
        <v>3</v>
      </c>
      <c r="C13" s="49" t="s">
        <v>2</v>
      </c>
      <c r="D13" s="38">
        <v>6348.1</v>
      </c>
      <c r="E13" s="46"/>
      <c r="F13" s="45">
        <v>3</v>
      </c>
      <c r="G13" s="49" t="s">
        <v>2</v>
      </c>
      <c r="H13" s="38">
        <v>2027.5</v>
      </c>
      <c r="I13" s="46"/>
      <c r="J13" s="45">
        <v>3</v>
      </c>
      <c r="K13" s="49" t="s">
        <v>2</v>
      </c>
      <c r="L13" s="38">
        <v>2356.2</v>
      </c>
      <c r="M13" s="36"/>
    </row>
    <row r="14" spans="1:13" ht="30" customHeight="1">
      <c r="A14" s="36"/>
      <c r="B14" s="45">
        <v>4</v>
      </c>
      <c r="C14" s="49" t="s">
        <v>38</v>
      </c>
      <c r="D14" s="39">
        <f>D13*30.7%</f>
        <v>1948.8667</v>
      </c>
      <c r="E14" s="46"/>
      <c r="F14" s="45">
        <v>4</v>
      </c>
      <c r="G14" s="49" t="s">
        <v>38</v>
      </c>
      <c r="H14" s="40">
        <f>H13*30.7%</f>
        <v>622.4425</v>
      </c>
      <c r="I14" s="46"/>
      <c r="J14" s="45">
        <v>4</v>
      </c>
      <c r="K14" s="49" t="s">
        <v>38</v>
      </c>
      <c r="L14" s="40">
        <f>L13*30.7%</f>
        <v>723.3534</v>
      </c>
      <c r="M14" s="36"/>
    </row>
    <row r="15" spans="1:13" ht="34.5" customHeight="1">
      <c r="A15" s="36"/>
      <c r="B15" s="45">
        <v>5</v>
      </c>
      <c r="C15" s="50" t="s">
        <v>3</v>
      </c>
      <c r="D15" s="39">
        <f>ауп!E38*50%</f>
        <v>5275.6425</v>
      </c>
      <c r="E15" s="46"/>
      <c r="F15" s="45">
        <v>5</v>
      </c>
      <c r="G15" s="50" t="s">
        <v>3</v>
      </c>
      <c r="H15" s="39">
        <f>ауп!E38*24%</f>
        <v>2532.3084</v>
      </c>
      <c r="I15" s="46"/>
      <c r="J15" s="45">
        <v>5</v>
      </c>
      <c r="K15" s="50" t="s">
        <v>3</v>
      </c>
      <c r="L15" s="39">
        <f>ауп!E38*12%</f>
        <v>1266.1542</v>
      </c>
      <c r="M15" s="36"/>
    </row>
    <row r="16" spans="1:13" ht="57" customHeight="1">
      <c r="A16" s="36"/>
      <c r="B16" s="45">
        <v>6</v>
      </c>
      <c r="C16" s="61" t="s">
        <v>69</v>
      </c>
      <c r="D16" s="39">
        <f>D17+D18+D19+D20+D21+D22+D23+D24+D26</f>
        <v>2847.5537999999997</v>
      </c>
      <c r="E16" s="46"/>
      <c r="F16" s="45">
        <v>6</v>
      </c>
      <c r="G16" s="51" t="s">
        <v>18</v>
      </c>
      <c r="H16" s="38">
        <v>218.89</v>
      </c>
      <c r="I16" s="46"/>
      <c r="J16" s="45">
        <v>6</v>
      </c>
      <c r="K16" s="51" t="s">
        <v>49</v>
      </c>
      <c r="L16" s="40">
        <f>L18+L19</f>
        <v>122.7345</v>
      </c>
      <c r="M16" s="36"/>
    </row>
    <row r="17" spans="1:13" ht="33.75" customHeight="1">
      <c r="A17" s="36"/>
      <c r="B17" s="52">
        <v>7</v>
      </c>
      <c r="C17" s="51" t="s">
        <v>19</v>
      </c>
      <c r="D17" s="38">
        <v>981.6</v>
      </c>
      <c r="E17" s="46"/>
      <c r="F17" s="52">
        <v>7</v>
      </c>
      <c r="G17" s="51" t="s">
        <v>19</v>
      </c>
      <c r="H17" s="38">
        <v>62.76</v>
      </c>
      <c r="I17" s="46"/>
      <c r="J17" s="45">
        <v>7</v>
      </c>
      <c r="K17" s="51" t="s">
        <v>24</v>
      </c>
      <c r="L17" s="38"/>
      <c r="M17" s="36"/>
    </row>
    <row r="18" spans="1:13" ht="36" customHeight="1">
      <c r="A18" s="36"/>
      <c r="B18" s="52">
        <v>8</v>
      </c>
      <c r="C18" s="51" t="s">
        <v>59</v>
      </c>
      <c r="D18" s="39">
        <f>D12*6%/2</f>
        <v>391.39379999999994</v>
      </c>
      <c r="E18" s="46"/>
      <c r="F18" s="52">
        <v>8</v>
      </c>
      <c r="G18" s="51" t="s">
        <v>60</v>
      </c>
      <c r="H18" s="40">
        <f>H12*6%/2</f>
        <v>187.869</v>
      </c>
      <c r="I18" s="46"/>
      <c r="J18" s="45">
        <v>8</v>
      </c>
      <c r="K18" s="53" t="s">
        <v>60</v>
      </c>
      <c r="L18" s="40">
        <f>L12*6%/2</f>
        <v>93.9345</v>
      </c>
      <c r="M18" s="36"/>
    </row>
    <row r="19" spans="1:13" ht="43.5" customHeight="1">
      <c r="A19" s="36"/>
      <c r="B19" s="52">
        <v>9</v>
      </c>
      <c r="C19" s="53" t="s">
        <v>20</v>
      </c>
      <c r="D19" s="38">
        <v>60.58</v>
      </c>
      <c r="E19" s="46"/>
      <c r="F19" s="52">
        <v>9</v>
      </c>
      <c r="G19" s="53" t="s">
        <v>20</v>
      </c>
      <c r="H19" s="38">
        <v>5.62</v>
      </c>
      <c r="I19" s="46"/>
      <c r="J19" s="45">
        <v>9</v>
      </c>
      <c r="K19" s="50" t="s">
        <v>22</v>
      </c>
      <c r="L19" s="41">
        <f>25.4+3.4</f>
        <v>28.799999999999997</v>
      </c>
      <c r="M19" s="36"/>
    </row>
    <row r="20" spans="1:13" ht="48" customHeight="1">
      <c r="A20" s="36"/>
      <c r="B20" s="52">
        <v>10</v>
      </c>
      <c r="C20" s="53" t="s">
        <v>21</v>
      </c>
      <c r="D20" s="38">
        <v>17.06</v>
      </c>
      <c r="E20" s="46"/>
      <c r="F20" s="52">
        <v>10</v>
      </c>
      <c r="G20" s="53" t="s">
        <v>21</v>
      </c>
      <c r="H20" s="38">
        <v>24.1</v>
      </c>
      <c r="I20" s="46"/>
      <c r="J20" s="45">
        <v>10</v>
      </c>
      <c r="K20" s="54" t="s">
        <v>27</v>
      </c>
      <c r="L20" s="38"/>
      <c r="M20" s="36"/>
    </row>
    <row r="21" spans="1:13" ht="31.5" customHeight="1">
      <c r="A21" s="36"/>
      <c r="B21" s="52">
        <v>11</v>
      </c>
      <c r="C21" s="49" t="s">
        <v>22</v>
      </c>
      <c r="D21" s="38">
        <v>787.82</v>
      </c>
      <c r="E21" s="46"/>
      <c r="F21" s="45">
        <v>11</v>
      </c>
      <c r="G21" s="49" t="s">
        <v>22</v>
      </c>
      <c r="H21" s="38">
        <v>346.5</v>
      </c>
      <c r="I21" s="46"/>
      <c r="J21" s="45">
        <v>11</v>
      </c>
      <c r="K21" s="55" t="s">
        <v>66</v>
      </c>
      <c r="L21" s="40">
        <f>L13+L14+L15+L16+L20</f>
        <v>4468.442099999999</v>
      </c>
      <c r="M21" s="36"/>
    </row>
    <row r="22" spans="1:13" ht="55.5" customHeight="1">
      <c r="A22" s="36"/>
      <c r="B22" s="52">
        <v>12</v>
      </c>
      <c r="C22" s="54" t="s">
        <v>23</v>
      </c>
      <c r="D22" s="38">
        <v>62.9</v>
      </c>
      <c r="E22" s="46"/>
      <c r="F22" s="54">
        <v>12</v>
      </c>
      <c r="G22" s="54" t="s">
        <v>23</v>
      </c>
      <c r="H22" s="38">
        <v>5.7</v>
      </c>
      <c r="I22" s="46"/>
      <c r="J22" s="45">
        <v>12</v>
      </c>
      <c r="K22" s="55" t="s">
        <v>33</v>
      </c>
      <c r="L22" s="40">
        <f>L12-L21</f>
        <v>-1337.2920999999992</v>
      </c>
      <c r="M22" s="36"/>
    </row>
    <row r="23" spans="1:13" ht="39" customHeight="1">
      <c r="A23" s="36"/>
      <c r="B23" s="52">
        <v>13</v>
      </c>
      <c r="C23" s="54" t="s">
        <v>24</v>
      </c>
      <c r="D23" s="38">
        <v>27.2</v>
      </c>
      <c r="E23" s="46"/>
      <c r="F23" s="54">
        <v>13</v>
      </c>
      <c r="G23" s="54" t="s">
        <v>24</v>
      </c>
      <c r="H23" s="38"/>
      <c r="I23" s="46"/>
      <c r="J23" s="74" t="s">
        <v>48</v>
      </c>
      <c r="K23" s="74"/>
      <c r="L23" s="74"/>
      <c r="M23" s="36"/>
    </row>
    <row r="24" spans="1:13" ht="33" customHeight="1">
      <c r="A24" s="36"/>
      <c r="B24" s="52">
        <v>14</v>
      </c>
      <c r="C24" s="54" t="s">
        <v>25</v>
      </c>
      <c r="D24" s="38">
        <v>28.7</v>
      </c>
      <c r="E24" s="46"/>
      <c r="F24" s="54">
        <v>14</v>
      </c>
      <c r="G24" s="54" t="s">
        <v>25</v>
      </c>
      <c r="H24" s="38">
        <v>2.7</v>
      </c>
      <c r="I24" s="46"/>
      <c r="J24" s="74"/>
      <c r="K24" s="74"/>
      <c r="L24" s="74"/>
      <c r="M24" s="36"/>
    </row>
    <row r="25" spans="1:13" ht="31.5" customHeight="1">
      <c r="A25" s="36"/>
      <c r="B25" s="52">
        <v>15</v>
      </c>
      <c r="C25" s="54" t="s">
        <v>26</v>
      </c>
      <c r="D25" s="38"/>
      <c r="E25" s="46"/>
      <c r="F25" s="54">
        <v>15</v>
      </c>
      <c r="G25" s="54" t="s">
        <v>26</v>
      </c>
      <c r="H25" s="38"/>
      <c r="I25" s="46"/>
      <c r="J25" s="73" t="s">
        <v>0</v>
      </c>
      <c r="K25" s="73" t="s">
        <v>1</v>
      </c>
      <c r="L25" s="73" t="s">
        <v>36</v>
      </c>
      <c r="M25" s="36"/>
    </row>
    <row r="26" spans="1:13" ht="31.5">
      <c r="A26" s="36"/>
      <c r="B26" s="52">
        <v>16</v>
      </c>
      <c r="C26" s="54" t="s">
        <v>37</v>
      </c>
      <c r="D26" s="38">
        <v>490.3</v>
      </c>
      <c r="E26" s="46"/>
      <c r="F26" s="54">
        <v>16</v>
      </c>
      <c r="G26" s="54" t="s">
        <v>27</v>
      </c>
      <c r="H26" s="38">
        <f>48.3+8.18+66</f>
        <v>122.47999999999999</v>
      </c>
      <c r="I26" s="46"/>
      <c r="J26" s="73"/>
      <c r="K26" s="73"/>
      <c r="L26" s="73"/>
      <c r="M26" s="36"/>
    </row>
    <row r="27" spans="1:13" ht="97.5" customHeight="1">
      <c r="A27" s="36"/>
      <c r="B27" s="52">
        <v>17</v>
      </c>
      <c r="C27" s="54" t="s">
        <v>27</v>
      </c>
      <c r="D27" s="38">
        <v>158.28</v>
      </c>
      <c r="E27" s="46"/>
      <c r="F27" s="54">
        <v>17</v>
      </c>
      <c r="G27" s="55" t="s">
        <v>31</v>
      </c>
      <c r="H27" s="40">
        <f>H13+H14+H15+H16+H26</f>
        <v>5523.6209</v>
      </c>
      <c r="I27" s="46"/>
      <c r="J27" s="73"/>
      <c r="K27" s="73"/>
      <c r="L27" s="73"/>
      <c r="M27" s="36"/>
    </row>
    <row r="28" spans="1:13" ht="63">
      <c r="A28" s="36"/>
      <c r="B28" s="52">
        <v>18</v>
      </c>
      <c r="C28" s="55" t="s">
        <v>61</v>
      </c>
      <c r="D28" s="39">
        <f>D13+D14+D15+D16+D27</f>
        <v>16578.443</v>
      </c>
      <c r="E28" s="46"/>
      <c r="F28" s="54">
        <v>18</v>
      </c>
      <c r="G28" s="55" t="s">
        <v>32</v>
      </c>
      <c r="H28" s="40">
        <f>H12-H27</f>
        <v>738.6791000000003</v>
      </c>
      <c r="I28" s="46"/>
      <c r="J28" s="45">
        <v>1</v>
      </c>
      <c r="K28" s="45" t="s">
        <v>28</v>
      </c>
      <c r="L28" s="37">
        <v>4437.8</v>
      </c>
      <c r="M28" s="36"/>
    </row>
    <row r="29" spans="1:13" ht="63">
      <c r="A29" s="36"/>
      <c r="B29" s="52">
        <v>19</v>
      </c>
      <c r="C29" s="55" t="s">
        <v>30</v>
      </c>
      <c r="D29" s="40">
        <f>D12-D28</f>
        <v>-3531.983</v>
      </c>
      <c r="E29" s="46"/>
      <c r="F29" s="46"/>
      <c r="G29" s="46"/>
      <c r="H29" s="46"/>
      <c r="I29" s="46"/>
      <c r="J29" s="45">
        <v>2</v>
      </c>
      <c r="K29" s="45" t="s">
        <v>29</v>
      </c>
      <c r="L29" s="37">
        <v>3653</v>
      </c>
      <c r="M29" s="36"/>
    </row>
    <row r="30" spans="1:13" ht="49.5" customHeight="1">
      <c r="A30" s="36"/>
      <c r="B30" s="42"/>
      <c r="C30" s="42"/>
      <c r="D30" s="42"/>
      <c r="E30" s="42"/>
      <c r="F30" s="42"/>
      <c r="G30" s="60"/>
      <c r="H30" s="42"/>
      <c r="I30" s="46"/>
      <c r="J30" s="45">
        <v>3</v>
      </c>
      <c r="K30" s="49" t="s">
        <v>2</v>
      </c>
      <c r="L30" s="38">
        <v>971.8</v>
      </c>
      <c r="M30" s="36"/>
    </row>
    <row r="31" spans="2:12" ht="31.5">
      <c r="B31" s="42"/>
      <c r="C31" s="42"/>
      <c r="D31" s="42"/>
      <c r="E31" s="42"/>
      <c r="F31" s="42"/>
      <c r="G31" s="56"/>
      <c r="H31" s="42"/>
      <c r="I31" s="42"/>
      <c r="J31" s="45">
        <v>4</v>
      </c>
      <c r="K31" s="49" t="s">
        <v>38</v>
      </c>
      <c r="L31" s="39">
        <f>L30*30.7%</f>
        <v>298.3426</v>
      </c>
    </row>
    <row r="32" spans="2:12" ht="60">
      <c r="B32" s="42"/>
      <c r="C32" s="42"/>
      <c r="D32" s="42"/>
      <c r="E32" s="42"/>
      <c r="F32" s="42"/>
      <c r="G32" s="57"/>
      <c r="H32" s="42"/>
      <c r="I32" s="42"/>
      <c r="J32" s="45">
        <v>5</v>
      </c>
      <c r="K32" s="50" t="s">
        <v>3</v>
      </c>
      <c r="L32" s="39">
        <f>ауп!E38*14%</f>
        <v>1477.1799</v>
      </c>
    </row>
    <row r="33" spans="2:12" ht="46.5" customHeight="1">
      <c r="B33" s="42"/>
      <c r="C33" s="42"/>
      <c r="D33" s="60"/>
      <c r="E33" s="42"/>
      <c r="F33" s="42"/>
      <c r="G33" s="57"/>
      <c r="H33" s="42"/>
      <c r="I33" s="42"/>
      <c r="J33" s="45">
        <v>6</v>
      </c>
      <c r="K33" s="51" t="s">
        <v>47</v>
      </c>
      <c r="L33" s="39">
        <f>L34+L35</f>
        <v>319.99</v>
      </c>
    </row>
    <row r="34" spans="2:12" ht="40.5" customHeight="1">
      <c r="B34" s="42"/>
      <c r="C34" s="42"/>
      <c r="D34" s="59"/>
      <c r="E34" s="42"/>
      <c r="F34" s="42"/>
      <c r="G34" s="58"/>
      <c r="H34" s="42"/>
      <c r="I34" s="42"/>
      <c r="J34" s="45">
        <v>8</v>
      </c>
      <c r="K34" s="53" t="s">
        <v>60</v>
      </c>
      <c r="L34" s="39">
        <f>L29*6%/2</f>
        <v>109.58999999999999</v>
      </c>
    </row>
    <row r="35" spans="2:12" ht="40.5" customHeight="1">
      <c r="B35" s="42"/>
      <c r="C35" s="42"/>
      <c r="D35" s="42"/>
      <c r="E35" s="42"/>
      <c r="F35" s="42"/>
      <c r="G35" s="59"/>
      <c r="H35" s="42"/>
      <c r="I35" s="42"/>
      <c r="J35" s="45">
        <v>9</v>
      </c>
      <c r="K35" s="50" t="s">
        <v>22</v>
      </c>
      <c r="L35" s="41">
        <f>204.9+5.5</f>
        <v>210.4</v>
      </c>
    </row>
    <row r="36" spans="2:12" ht="31.5">
      <c r="B36" s="42"/>
      <c r="C36" s="42"/>
      <c r="D36" s="42"/>
      <c r="E36" s="42"/>
      <c r="F36" s="42"/>
      <c r="G36" s="42"/>
      <c r="H36" s="42"/>
      <c r="I36" s="42"/>
      <c r="J36" s="45">
        <v>10</v>
      </c>
      <c r="K36" s="54" t="s">
        <v>27</v>
      </c>
      <c r="L36" s="38"/>
    </row>
    <row r="37" spans="2:12" ht="63">
      <c r="B37" s="42"/>
      <c r="C37" s="42"/>
      <c r="D37" s="42"/>
      <c r="E37" s="42"/>
      <c r="F37" s="42"/>
      <c r="G37" s="42"/>
      <c r="H37" s="42"/>
      <c r="I37" s="42"/>
      <c r="J37" s="45">
        <v>11</v>
      </c>
      <c r="K37" s="55" t="s">
        <v>66</v>
      </c>
      <c r="L37" s="39">
        <f>L30+L31+L32+L33+L36</f>
        <v>3067.3125</v>
      </c>
    </row>
    <row r="38" spans="2:12" ht="101.25">
      <c r="B38" s="42"/>
      <c r="C38" s="43" t="s">
        <v>68</v>
      </c>
      <c r="D38" s="44"/>
      <c r="E38" s="44"/>
      <c r="F38" s="44"/>
      <c r="G38" s="44" t="s">
        <v>67</v>
      </c>
      <c r="H38" s="42"/>
      <c r="I38" s="42"/>
      <c r="J38" s="45">
        <v>12</v>
      </c>
      <c r="K38" s="55" t="s">
        <v>33</v>
      </c>
      <c r="L38" s="40">
        <f>L29-L37</f>
        <v>585.6875</v>
      </c>
    </row>
  </sheetData>
  <sheetProtection/>
  <mergeCells count="17">
    <mergeCell ref="J23:L24"/>
    <mergeCell ref="J5:L6"/>
    <mergeCell ref="D8:D10"/>
    <mergeCell ref="C8:C10"/>
    <mergeCell ref="K8:K10"/>
    <mergeCell ref="B2:K2"/>
    <mergeCell ref="B5:D6"/>
    <mergeCell ref="L8:L10"/>
    <mergeCell ref="G8:G10"/>
    <mergeCell ref="J8:J10"/>
    <mergeCell ref="F5:H6"/>
    <mergeCell ref="L25:L27"/>
    <mergeCell ref="B8:B10"/>
    <mergeCell ref="H8:H10"/>
    <mergeCell ref="F8:F10"/>
    <mergeCell ref="K25:K27"/>
    <mergeCell ref="J25:J27"/>
  </mergeCells>
  <printOptions/>
  <pageMargins left="0.1968503937007874" right="0.11811023622047245" top="0.15748031496062992" bottom="0.15748031496062992" header="0.11811023622047245" footer="0.11811023622047245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2013-01-20T22:57:24Z</cp:lastPrinted>
  <dcterms:created xsi:type="dcterms:W3CDTF">2006-09-28T05:33:49Z</dcterms:created>
  <dcterms:modified xsi:type="dcterms:W3CDTF">2015-03-12T06:19:02Z</dcterms:modified>
  <cp:category/>
  <cp:version/>
  <cp:contentType/>
  <cp:contentStatus/>
</cp:coreProperties>
</file>