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9705" windowHeight="5985" activeTab="0"/>
  </bookViews>
  <sheets>
    <sheet name="доходы Омсукчан" sheetId="1" r:id="rId1"/>
  </sheets>
  <definedNames>
    <definedName name="_xlnm.Print_Area" localSheetId="0">'доходы Омсукчан'!$A$1:$D$145</definedName>
  </definedNames>
  <calcPr fullCalcOnLoad="1"/>
</workbook>
</file>

<file path=xl/sharedStrings.xml><?xml version="1.0" encoding="utf-8"?>
<sst xmlns="http://schemas.openxmlformats.org/spreadsheetml/2006/main" count="256" uniqueCount="253">
  <si>
    <t>Налог на доходы физических лиц</t>
  </si>
  <si>
    <t>Единый налог на вмененный доход для отдельных видов деятельности</t>
  </si>
  <si>
    <t>1 01 00000 00 0000 000</t>
  </si>
  <si>
    <t xml:space="preserve">Код </t>
  </si>
  <si>
    <t>Наименование налога</t>
  </si>
  <si>
    <t>1 01 02000 01 0000 110</t>
  </si>
  <si>
    <t>1 01 02010 01 0000 110</t>
  </si>
  <si>
    <t>1 01 02020 01 0000 110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</si>
  <si>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</si>
  <si>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</si>
  <si>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</si>
  <si>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</si>
  <si>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</si>
  <si>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</si>
  <si>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</si>
  <si>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</si>
  <si>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</si>
  <si>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</si>
  <si>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</si>
  <si>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</si>
  <si>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</si>
  <si>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</si>
  <si>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</si>
  <si>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</si>
  <si>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</si>
  <si>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</si>
  <si>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НАЛОГИ НА ПРИБЫЛЬ, ДОХОДЫ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</si>
  <si>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</si>
  <si>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</si>
  <si>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</si>
  <si>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в том числе</t>
  </si>
  <si>
    <t>2 02 03000 00 0000 151</t>
  </si>
  <si>
    <t>Субвенции  бюджетам субъектов Российской Федерации и муниципальных образований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</si>
  <si>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</si>
  <si>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</si>
  <si>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</si>
  <si>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Денежные взыскания (штрафы) за административные правонарушения в области дорожного движения</t>
  </si>
  <si>
    <t>1 01 02030 01 0000 110</t>
  </si>
  <si>
    <t>1 01 02040 01 0000 110</t>
  </si>
  <si>
    <t>1 11 09000 00 0000 120</t>
  </si>
  <si>
    <t>1 11 09040 00 0000 120</t>
  </si>
  <si>
    <t>1 14 00000 00 0000 000</t>
  </si>
  <si>
    <t>1 14 02000 00 0000 000</t>
  </si>
  <si>
    <t>1 16 03000 00 0000 140</t>
  </si>
  <si>
    <t>1 16 06000 01 0000 140</t>
  </si>
  <si>
    <t>1 16 03010 01 0000 140</t>
  </si>
  <si>
    <t>1 16 28000 01 0000 140</t>
  </si>
  <si>
    <t>2 02 02000 00 0000 151</t>
  </si>
  <si>
    <t>1 00 00000 00 0000 000</t>
  </si>
  <si>
    <t>НАЛОГОВЫЕ И НЕНАЛОГОВЫЕ ДОХОДЫ</t>
  </si>
  <si>
    <t>1 16 30000 01 0000 140</t>
  </si>
  <si>
    <t>Иные межбюджетные трансферты</t>
  </si>
  <si>
    <t>2 02 04000 00 0000 151</t>
  </si>
  <si>
    <t>Субвенции на осуществление государственных полномочий по обеспечению отдельных категорий граждан жилыми помещениями</t>
  </si>
  <si>
    <t>ВСЕГО ДОХОДОВ:</t>
  </si>
  <si>
    <t>1 13 00000 00 0000 000</t>
  </si>
  <si>
    <t>Денежные взыскания (штрафы) за адмнистративные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</si>
  <si>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организация и осуществление деятельности по опеке и попечистельству над несовершеннолетними</t>
  </si>
  <si>
    <t>организация и осуществление деятельности по опеке и попечистельству над совершеннолетними</t>
  </si>
  <si>
    <t>1 05 02010 02 0000 110</t>
  </si>
  <si>
    <t>Земельный налог</t>
  </si>
  <si>
    <t>2 02 01000 00 0000 151</t>
  </si>
  <si>
    <t>Дотации бюджетам субъектов РФ и муниципальных образований</t>
  </si>
  <si>
    <t>Денежные взыскания (штрафы) за нарушение земельного законодательства</t>
  </si>
  <si>
    <t>1 16 03030 01 0000 140</t>
  </si>
  <si>
    <t>1 16 08000 01 0000 140</t>
  </si>
  <si>
    <t>1 16 25030 01 0000 140</t>
  </si>
  <si>
    <t>1 16 25060 01 0000 140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</si>
  <si>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</si>
  <si>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</si>
  <si>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</si>
  <si>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2 02 04012 05 0000 151</t>
  </si>
  <si>
    <t>Межбюджетные трансферты бюджетам муниципальных районов на реализацию областной целевой программы "Развитие муниципальной службы в Магаданской области на 2011-2013 г.г."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</si>
  <si>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</si>
  <si>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</si>
  <si>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</si>
  <si>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</si>
  <si>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</si>
  <si>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</si>
  <si>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</si>
  <si>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</si>
  <si>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</si>
  <si>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</si>
  <si>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</si>
  <si>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</si>
  <si>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РФ об охране и использовании животного мира 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</si>
  <si>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</si>
  <si>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</si>
  <si>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</si>
  <si>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</si>
  <si>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</si>
  <si>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</si>
  <si>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</si>
  <si>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</si>
  <si>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ПЛАН ПОСТУПЛЕНИЯ ДОХОДОВ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</si>
  <si>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</si>
  <si>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</si>
  <si>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</si>
  <si>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</si>
  <si>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117 00000 00 0000 000</t>
  </si>
  <si>
    <t>ПРОЧИЕ НЕНАЛОГОВЫЕ ДОХОДЫ</t>
  </si>
  <si>
    <t>117 05000 00 0000 180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</si>
  <si>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</si>
  <si>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</si>
  <si>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</si>
  <si>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</si>
  <si>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</si>
  <si>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</si>
  <si>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</si>
  <si>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</si>
  <si>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</si>
  <si>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</si>
  <si>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</si>
  <si>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1 14 02043 04 0000 410</t>
  </si>
  <si>
    <t>Прочие неналоговые доходы бюджетов городских округов</t>
  </si>
  <si>
    <t>1 17 05040 04 0000 180</t>
  </si>
  <si>
    <t>2 02 01001 04 0000 151</t>
  </si>
  <si>
    <t>Субсидии бюджетам городских округов на модернизацию региональных систем дошкольного образования</t>
  </si>
  <si>
    <t>2 02 02204 04 0000 151</t>
  </si>
  <si>
    <t>2 02 02999 04 0000 151</t>
  </si>
  <si>
    <t>2 02 03003 04 0000 151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</si>
  <si>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</si>
  <si>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2 02 030007 04 0000 151</t>
  </si>
  <si>
    <t>2 02 01003 04 0000 151</t>
  </si>
  <si>
    <t>2 02 03024 04 0000 151</t>
  </si>
  <si>
    <t>Субвенции  бюджетам  городских округов на выполнение передаваемых полномочий субъектов Российской Федерации</t>
  </si>
  <si>
    <t>Налог на имущество физических лиц</t>
  </si>
  <si>
    <t>1 16 33040 01 0000 140</t>
  </si>
  <si>
    <t>1 16 43000 01 0000 140</t>
  </si>
  <si>
    <t>(тыс.руб.)</t>
  </si>
  <si>
    <t>бюджета Омсукчанского городского огруга</t>
  </si>
  <si>
    <t>1 06 01000 00 0000 110</t>
  </si>
  <si>
    <t>1 06 01020 04 0000 110</t>
  </si>
  <si>
    <t>1 06 06000 00 0000 110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</si>
  <si>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</si>
  <si>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</si>
  <si>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</si>
  <si>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</si>
  <si>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 консульскими учреждениями Российской Федерации)</t>
  </si>
  <si>
    <t>1 11 05030 00 0000 120</t>
  </si>
  <si>
    <t>1 11 05034 04 0000 120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</si>
  <si>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</si>
  <si>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</si>
  <si>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1 13 01990 00 0000 130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</si>
  <si>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</si>
  <si>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</si>
  <si>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</si>
  <si>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</si>
  <si>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</si>
  <si>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1 16 35000 01 0000 140</t>
  </si>
  <si>
    <t>1 16 35020 04 0000 140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</si>
  <si>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</si>
  <si>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</si>
  <si>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</si>
  <si>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</si>
  <si>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</si>
  <si>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Прочие субсидии бюджетам городских округов</t>
  </si>
  <si>
    <t>2 02 03003 00 0000 151</t>
  </si>
  <si>
    <t>Субвенции бюджетам на государственную регистрацию актов гражданского состояния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</si>
  <si>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</si>
  <si>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</si>
  <si>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 местным бюджетам  на выполнение передаваемых полномочий субъектов Российской Федерации</t>
  </si>
  <si>
    <t>2 02 03024 00 0000 151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</si>
  <si>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</si>
  <si>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План на 2015 год</t>
  </si>
  <si>
    <t>Отклонения</t>
  </si>
  <si>
    <t>Сумма</t>
  </si>
  <si>
    <t>1 06 06032 04 0000 110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</si>
  <si>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</si>
  <si>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</si>
  <si>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</si>
  <si>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</si>
  <si>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</si>
  <si>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</si>
  <si>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</si>
  <si>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</si>
  <si>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2 02 04025 04 0000 151</t>
  </si>
  <si>
    <t>на 2016 год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</si>
  <si>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</si>
  <si>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</si>
  <si>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1 16 30030 01 0000 140</t>
  </si>
  <si>
    <t>Прочие денежные взыскания (штрафы) за правонарушения в области дорожного движения</t>
  </si>
  <si>
    <t>Единый сельскохозяйственный налог</t>
  </si>
  <si>
    <t>1 05 03010 01 0000 110</t>
  </si>
  <si>
    <t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2016 год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</si>
  <si>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</t>
  </si>
  <si>
    <t xml:space="preserve">Дотация на выравнивание бюджетной обеспеченности </t>
  </si>
  <si>
    <t>Субсидии бюджетам городских округов на укрепление материально-технической базы организаций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 на 2016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</si>
  <si>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</si>
  <si>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Распределение субвенций бюджетам городских округов  на осуществление полномочий по государственной регистрации актов гражданского состояния на 2016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</si>
  <si>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</si>
  <si>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</si>
  <si>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</si>
  <si>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</si>
  <si>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</si>
  <si>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</si>
  <si>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2016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</si>
  <si>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2016 год: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</si>
  <si>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</si>
  <si>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2016  год</t>
  </si>
  <si>
    <t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на 2016 год</t>
  </si>
  <si>
    <t>Субсидии бюджетам городских округов на организацию дополнительного профессионального образования муниципальных служащих  по   подпрограмме  "Развитие государственной гражданской и муниципальной службы в Магаданской области " на 2014-2016 годы"  государственной  программы   Магаданской области " Развитие системы государственного и муниципального управления в Магаданской области " на 2014-2016 годы" на 2016 год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</si>
  <si>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</si>
  <si>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</si>
  <si>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</si>
  <si>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налоговые</t>
  </si>
  <si>
    <t>неналоговые</t>
  </si>
  <si>
    <t>безвозмездные</t>
  </si>
  <si>
    <t>итого</t>
  </si>
  <si>
    <t>Межбюджетные трансферты бюджетам городских округов  на комплектование книжных фондов библиотек муниципальных образований Магаданской области в рамках подпрограммы "Развитие   библиотечного дела Магаданской области" на 2014-2020 годы" государственной программы Магаданской области "Развитие культуры в Магаданской области" на 2014-2020 годы" на 2016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</si>
  <si>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</si>
  <si>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2 02 04999 00 0000 151</t>
  </si>
  <si>
    <t>Прочие межбюджетные трансферты, передаваемые бюджетам</t>
  </si>
  <si>
    <t>2 02 04999 04 0000 151</t>
  </si>
  <si>
    <t>Субсидия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2016 год</t>
  </si>
  <si>
    <t>Субсидия бюджетам городских округов на осуществление мероприятий по реконструкции и капитальному ремонту общеобразовательных организаций в рамках реализации  подпрограммы"Развитие общего образования в Магаданской области" на 2014-2020 годы" государственной программы  Магаданской области "Развитие образования в Магаданской области" на 2014-2020 годы" на 2016 год</t>
  </si>
  <si>
    <t>Субсидия бюджетам городских округов на  приобретение школьных автобусов в рамках реализации  подпрограммы"Развитие общего образования в Магаданской области" на 2014-2020 годы" государственной программы  Магаданской области "Развитие образования в Магаданской области" на 2014-2020 годы" на 2016 год</t>
  </si>
  <si>
    <t>Субсидий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2016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</si>
  <si>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</si>
  <si>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1 12 01010 01 0000 120</t>
  </si>
  <si>
    <t>1 12 01030 01 0000 120</t>
  </si>
  <si>
    <t>1 12 01040 01 0000 120</t>
  </si>
  <si>
    <t>1 14 06000 00 0000 430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</si>
  <si>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</si>
  <si>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</si>
  <si>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</si>
  <si>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</si>
  <si>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в том числе:</t>
  </si>
  <si>
    <t>1 12 01020 01 0000 120</t>
  </si>
  <si>
    <t>Плата за выбросы загрязняющих веществ в атмосферный воздух передвижными объектами</t>
  </si>
  <si>
    <t>Субсидии бюджетам городских округлв на реализацию мероприятий государственной программы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 на 2014-2018 годы" на 2016 год:</t>
  </si>
  <si>
    <t>строительство (реконструкция) и капитальный ремонт жилых домов в местах проживания коренных малочисленных народов Севера, улучшение социально-бытовых условий представителей коренных малочисленных народов Севера</t>
  </si>
  <si>
    <t>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малочисленных народов Севера, занятых традиционнвм природопользованием</t>
  </si>
  <si>
    <t>Субсидии бюджетам муниципальных образований на реализацию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 на 2016 год</t>
  </si>
  <si>
    <t>Субсидии бюджетам муниципальных образований на осуществление мероприятий по подготовке к осенне-зимнему отопительному периоду 2016-2017 годов в рамках подпрограммы "Развитие и модернизация коммунальной инфраструктуры на територии Магаданской области" государственной программы Магаданской области "Содействие муниципальным образованиям Магаданской области в реализации муниципалных программ комплексного развития коммунальной инфраструктуры" на 2014-2017 годы" на 2016 год</t>
  </si>
  <si>
    <t>Инные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2016 год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</si>
  <si>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2016 год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</si>
  <si>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Инные межбюджетные трансферты бюджетам городских округов на на благоустройство их территории на 2016 год</t>
  </si>
  <si>
    <t>Инные межбюджетные трансферты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не территории Магаданской области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</si>
  <si>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 xml:space="preserve">Дотация  на поддержку мер по обеспечению сбалансированности бюджетов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2015-2020годы </t>
  </si>
  <si>
    <t>Субсидии бюджетам городских округов на питание (завтрак или полддник) детей из многодетных детей,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2016 год</t>
  </si>
  <si>
    <t>2 02 03121 04 0000 151</t>
  </si>
  <si>
    <t>2 02 03121 00 0000 151</t>
  </si>
  <si>
    <t xml:space="preserve"> Субвенции бюджетам на проведение Всероссийской сельскохозяйственной переписи в 2016 году</t>
  </si>
  <si>
    <t xml:space="preserve"> Субвенции бюджетам городских округов на проведение Всероссийской сельскохозяйственной переписи в 2016 году</t>
  </si>
  <si>
    <t xml:space="preserve">                                                                     к решению СПОГО</t>
  </si>
  <si>
    <t xml:space="preserve">                                                                     Приложение № 1</t>
  </si>
  <si>
    <t>2 02 02008 00 0000 151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</si>
  <si>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</si>
  <si>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</si>
  <si>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(+831,6)</t>
  </si>
  <si>
    <t>(-831,6)</t>
  </si>
  <si>
    <t xml:space="preserve">                                                                     от 15.08.2016г. № 51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</si>
</sst>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00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86" fontId="2" fillId="0" borderId="11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/>
    </xf>
    <xf numFmtId="186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4" fontId="2" fillId="0" borderId="11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1" fillId="0" borderId="0" xfId="0" applyNumberFormat="1" applyFont="1" applyFill="1" applyAlignment="1">
      <alignment horizontal="left" vertical="top" wrapText="1"/>
    </xf>
    <xf numFmtId="188" fontId="1" fillId="0" borderId="11" xfId="0" applyNumberFormat="1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left" vertical="top" wrapText="1"/>
    </xf>
    <xf numFmtId="188" fontId="3" fillId="0" borderId="10" xfId="0" applyNumberFormat="1" applyFont="1" applyFill="1" applyBorder="1" applyAlignment="1">
      <alignment horizontal="left" vertical="top" wrapText="1"/>
    </xf>
    <xf numFmtId="188" fontId="2" fillId="0" borderId="10" xfId="0" applyNumberFormat="1" applyFont="1" applyFill="1" applyBorder="1" applyAlignment="1">
      <alignment horizontal="left" vertical="top" wrapText="1"/>
    </xf>
    <xf numFmtId="188" fontId="2" fillId="0" borderId="11" xfId="0" applyNumberFormat="1" applyFont="1" applyFill="1" applyBorder="1" applyAlignment="1">
      <alignment horizontal="left" vertical="top" wrapText="1"/>
    </xf>
    <xf numFmtId="188" fontId="1" fillId="0" borderId="17" xfId="0" applyNumberFormat="1" applyFont="1" applyFill="1" applyBorder="1" applyAlignment="1">
      <alignment horizontal="left" vertical="top" wrapText="1"/>
    </xf>
    <xf numFmtId="188" fontId="1" fillId="0" borderId="21" xfId="0" applyNumberFormat="1" applyFont="1" applyFill="1" applyBorder="1" applyAlignment="1">
      <alignment horizontal="left" vertical="top" wrapText="1"/>
    </xf>
    <xf numFmtId="188" fontId="2" fillId="0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view="pageBreakPreview" zoomScaleNormal="80" zoomScaleSheetLayoutView="100" zoomScalePageLayoutView="0" workbookViewId="0" topLeftCell="A138">
      <selection activeCell="B124" sqref="B124"/>
    </sheetView>
  </sheetViews>
  <sheetFormatPr defaultColWidth="9.140625" defaultRowHeight="12.75"/>
  <cols>
    <col min="1" max="1" width="27.7109375" style="2" customWidth="1"/>
    <col min="2" max="2" width="78.7109375" style="2" customWidth="1"/>
    <col min="3" max="3" width="13.57421875" style="2" hidden="1" customWidth="1"/>
    <col min="4" max="4" width="14.57421875" style="14" customWidth="1"/>
    <col min="5" max="5" width="13.140625" style="2" hidden="1" customWidth="1"/>
    <col min="6" max="6" width="9.28125" style="2" bestFit="1" customWidth="1"/>
    <col min="7" max="7" width="11.140625" style="2" customWidth="1"/>
    <col min="8" max="8" width="16.28125" style="2" customWidth="1"/>
    <col min="9" max="9" width="14.140625" style="2" customWidth="1"/>
    <col min="10" max="10" width="9.140625" style="2" customWidth="1"/>
    <col min="11" max="11" width="9.140625" style="2" bestFit="1" customWidth="1"/>
    <col min="12" max="16384" width="9.140625" style="2" customWidth="1"/>
  </cols>
  <sheetData>
    <row r="1" spans="2:4" ht="20.25">
      <c r="B1" s="57" t="s">
        <v>246</v>
      </c>
      <c r="C1" s="57"/>
      <c r="D1" s="57"/>
    </row>
    <row r="2" spans="2:4" ht="20.25">
      <c r="B2" s="57" t="s">
        <v>245</v>
      </c>
      <c r="C2" s="57"/>
      <c r="D2" s="57"/>
    </row>
    <row r="3" spans="2:4" ht="20.25">
      <c r="B3" s="57" t="s">
        <v>252</v>
      </c>
      <c r="C3" s="57"/>
      <c r="D3" s="57"/>
    </row>
    <row r="4" spans="2:4" ht="15.75">
      <c r="B4" s="47"/>
      <c r="C4" s="47"/>
      <c r="D4" s="47"/>
    </row>
    <row r="5" spans="1:4" ht="17.25" customHeight="1">
      <c r="A5" s="56" t="s">
        <v>94</v>
      </c>
      <c r="B5" s="56"/>
      <c r="C5" s="56"/>
      <c r="D5" s="56"/>
    </row>
    <row r="6" spans="1:4" ht="15.75" customHeight="1">
      <c r="A6" s="56" t="s">
        <v>130</v>
      </c>
      <c r="B6" s="56"/>
      <c r="C6" s="56"/>
      <c r="D6" s="56"/>
    </row>
    <row r="7" spans="1:4" ht="16.5" customHeight="1">
      <c r="A7" s="56" t="s">
        <v>177</v>
      </c>
      <c r="B7" s="56"/>
      <c r="C7" s="56"/>
      <c r="D7" s="56"/>
    </row>
    <row r="8" spans="1:4" ht="13.5" customHeight="1">
      <c r="A8" s="7"/>
      <c r="B8" s="7"/>
      <c r="C8" s="8"/>
      <c r="D8" s="12" t="s">
        <v>129</v>
      </c>
    </row>
    <row r="9" spans="1:9" ht="41.25" customHeight="1">
      <c r="A9" s="6" t="s">
        <v>3</v>
      </c>
      <c r="B9" s="15" t="s">
        <v>4</v>
      </c>
      <c r="C9" s="16" t="s">
        <v>164</v>
      </c>
      <c r="D9" s="13" t="s">
        <v>166</v>
      </c>
      <c r="E9" s="16" t="s">
        <v>165</v>
      </c>
      <c r="H9" s="2" t="s">
        <v>205</v>
      </c>
      <c r="I9" s="14">
        <f>SUM(D11+D17+D22+D26+D32)</f>
        <v>210073.6</v>
      </c>
    </row>
    <row r="10" spans="1:9" ht="20.25" customHeight="1">
      <c r="A10" s="17" t="s">
        <v>48</v>
      </c>
      <c r="B10" s="36" t="s">
        <v>49</v>
      </c>
      <c r="C10" s="18" t="e">
        <f>C11+C17+C22+C26+C32+C37+C50+C56+C59+C64+C83</f>
        <v>#REF!</v>
      </c>
      <c r="D10" s="41">
        <f>D11+D17+D22+D26+D32+D37+D50+D56+D59+D64+D83</f>
        <v>245777</v>
      </c>
      <c r="E10" s="48" t="e">
        <f>D10-C10</f>
        <v>#REF!</v>
      </c>
      <c r="F10" s="3"/>
      <c r="H10" s="14" t="s">
        <v>206</v>
      </c>
      <c r="I10" s="14">
        <f>SUM(D37+D50+D56+D59+D64)</f>
        <v>35703.4</v>
      </c>
    </row>
    <row r="11" spans="1:9" ht="15" customHeight="1">
      <c r="A11" s="19" t="s">
        <v>2</v>
      </c>
      <c r="B11" s="36" t="s">
        <v>26</v>
      </c>
      <c r="C11" s="18">
        <f>C12</f>
        <v>168599.6</v>
      </c>
      <c r="D11" s="41">
        <f>D12</f>
        <v>194046.8</v>
      </c>
      <c r="E11" s="48">
        <f aca="true" t="shared" si="0" ref="E11:E80">D11-C11</f>
        <v>25447.199999999983</v>
      </c>
      <c r="H11" s="2" t="s">
        <v>207</v>
      </c>
      <c r="I11" s="14">
        <f>SUM(D86)</f>
        <v>334617.39999999997</v>
      </c>
    </row>
    <row r="12" spans="1:9" ht="18" customHeight="1">
      <c r="A12" s="11" t="s">
        <v>5</v>
      </c>
      <c r="B12" s="37" t="s">
        <v>0</v>
      </c>
      <c r="C12" s="18">
        <f>SUM(C13:C16)</f>
        <v>168599.6</v>
      </c>
      <c r="D12" s="41">
        <f>SUM(D13:D16)</f>
        <v>194046.8</v>
      </c>
      <c r="E12" s="48">
        <f t="shared" si="0"/>
        <v>25447.199999999983</v>
      </c>
      <c r="H12" s="2" t="s">
        <v>208</v>
      </c>
      <c r="I12" s="14">
        <f>SUM(I9:I11)</f>
        <v>580394.3999999999</v>
      </c>
    </row>
    <row r="13" spans="1:5" ht="64.5" customHeight="1">
      <c r="A13" s="16" t="s">
        <v>6</v>
      </c>
      <c r="B13" s="35" t="s">
        <v>68</v>
      </c>
      <c r="C13" s="20">
        <v>167312.9</v>
      </c>
      <c r="D13" s="42">
        <v>193658.4</v>
      </c>
      <c r="E13" s="49">
        <f t="shared" si="0"/>
        <v>26345.5</v>
      </c>
    </row>
    <row r="14" spans="1:5" ht="95.25" customHeight="1">
      <c r="A14" s="16" t="s">
        <v>7</v>
      </c>
      <c r="B14" s="21" t="s">
        <v>69</v>
      </c>
      <c r="C14" s="6">
        <v>1122.2</v>
      </c>
      <c r="D14" s="42">
        <v>292.3</v>
      </c>
      <c r="E14" s="49">
        <f t="shared" si="0"/>
        <v>-829.9000000000001</v>
      </c>
    </row>
    <row r="15" spans="1:5" ht="31.5" customHeight="1">
      <c r="A15" s="16" t="s">
        <v>37</v>
      </c>
      <c r="B15" s="21" t="s">
        <v>70</v>
      </c>
      <c r="C15" s="6">
        <v>136.8</v>
      </c>
      <c r="D15" s="42">
        <v>75.2</v>
      </c>
      <c r="E15" s="49">
        <f t="shared" si="0"/>
        <v>-61.60000000000001</v>
      </c>
    </row>
    <row r="16" spans="1:5" ht="81" customHeight="1">
      <c r="A16" s="16" t="s">
        <v>38</v>
      </c>
      <c r="B16" s="21" t="s">
        <v>218</v>
      </c>
      <c r="C16" s="6">
        <v>27.7</v>
      </c>
      <c r="D16" s="42">
        <v>20.900000000000002</v>
      </c>
      <c r="E16" s="49">
        <f t="shared" si="0"/>
        <v>-6.799999999999997</v>
      </c>
    </row>
    <row r="17" spans="1:5" ht="33" customHeight="1">
      <c r="A17" s="22" t="s">
        <v>74</v>
      </c>
      <c r="B17" s="23" t="s">
        <v>73</v>
      </c>
      <c r="C17" s="18">
        <f>C18</f>
        <v>2963</v>
      </c>
      <c r="D17" s="41">
        <f>D18</f>
        <v>3358</v>
      </c>
      <c r="E17" s="48">
        <f t="shared" si="0"/>
        <v>395</v>
      </c>
    </row>
    <row r="18" spans="1:5" ht="37.5" customHeight="1">
      <c r="A18" s="24" t="s">
        <v>76</v>
      </c>
      <c r="B18" s="38" t="s">
        <v>75</v>
      </c>
      <c r="C18" s="20">
        <f>SUM(C19:C21)</f>
        <v>2963</v>
      </c>
      <c r="D18" s="42">
        <f>SUM(D19:D21)</f>
        <v>3358</v>
      </c>
      <c r="E18" s="49">
        <f t="shared" si="0"/>
        <v>395</v>
      </c>
    </row>
    <row r="19" spans="1:5" ht="66.75" customHeight="1">
      <c r="A19" s="24" t="s">
        <v>88</v>
      </c>
      <c r="B19" s="21" t="s">
        <v>89</v>
      </c>
      <c r="C19" s="20">
        <v>1123.3</v>
      </c>
      <c r="D19" s="42">
        <v>1191.5</v>
      </c>
      <c r="E19" s="49">
        <f t="shared" si="0"/>
        <v>68.20000000000005</v>
      </c>
    </row>
    <row r="20" spans="1:5" ht="78.75">
      <c r="A20" s="25" t="s">
        <v>90</v>
      </c>
      <c r="B20" s="21" t="s">
        <v>91</v>
      </c>
      <c r="C20" s="20">
        <v>30.3</v>
      </c>
      <c r="D20" s="42">
        <v>18.1</v>
      </c>
      <c r="E20" s="49">
        <f t="shared" si="0"/>
        <v>-12.2</v>
      </c>
    </row>
    <row r="21" spans="1:5" ht="63">
      <c r="A21" s="25" t="s">
        <v>92</v>
      </c>
      <c r="B21" s="21" t="s">
        <v>93</v>
      </c>
      <c r="C21" s="20">
        <f>2534.7-725.3</f>
        <v>1809.3999999999999</v>
      </c>
      <c r="D21" s="42">
        <v>2148.4</v>
      </c>
      <c r="E21" s="49">
        <f t="shared" si="0"/>
        <v>339.0000000000002</v>
      </c>
    </row>
    <row r="22" spans="1:8" ht="22.5" customHeight="1">
      <c r="A22" s="11" t="s">
        <v>8</v>
      </c>
      <c r="B22" s="37" t="s">
        <v>9</v>
      </c>
      <c r="C22" s="18">
        <f>C23</f>
        <v>10347.2</v>
      </c>
      <c r="D22" s="41">
        <f>SUM(D24+D23+D25)</f>
        <v>10936.499999999998</v>
      </c>
      <c r="E22" s="48">
        <f t="shared" si="0"/>
        <v>589.2999999999975</v>
      </c>
      <c r="H22" s="14"/>
    </row>
    <row r="23" spans="1:5" ht="21.75" customHeight="1">
      <c r="A23" s="16" t="s">
        <v>59</v>
      </c>
      <c r="B23" s="35" t="s">
        <v>1</v>
      </c>
      <c r="C23" s="20">
        <v>10347.2</v>
      </c>
      <c r="D23" s="42">
        <v>10912.9</v>
      </c>
      <c r="E23" s="49">
        <f t="shared" si="0"/>
        <v>565.6999999999989</v>
      </c>
    </row>
    <row r="24" spans="1:5" ht="33" customHeight="1">
      <c r="A24" s="26" t="s">
        <v>179</v>
      </c>
      <c r="B24" s="39" t="s">
        <v>178</v>
      </c>
      <c r="C24" s="20"/>
      <c r="D24" s="42">
        <v>2.8</v>
      </c>
      <c r="E24" s="49">
        <f t="shared" si="0"/>
        <v>2.8</v>
      </c>
    </row>
    <row r="25" spans="1:5" ht="18.75" customHeight="1">
      <c r="A25" s="26" t="s">
        <v>183</v>
      </c>
      <c r="B25" s="39" t="s">
        <v>182</v>
      </c>
      <c r="C25" s="20"/>
      <c r="D25" s="42">
        <v>20.8</v>
      </c>
      <c r="E25" s="49">
        <f t="shared" si="0"/>
        <v>20.8</v>
      </c>
    </row>
    <row r="26" spans="1:5" s="4" customFormat="1" ht="20.25" customHeight="1">
      <c r="A26" s="11" t="s">
        <v>10</v>
      </c>
      <c r="B26" s="37" t="s">
        <v>11</v>
      </c>
      <c r="C26" s="20">
        <f>C27+C29</f>
        <v>671.2</v>
      </c>
      <c r="D26" s="41">
        <f>D27+D29</f>
        <v>363.1</v>
      </c>
      <c r="E26" s="49">
        <f t="shared" si="0"/>
        <v>-308.1</v>
      </c>
    </row>
    <row r="27" spans="1:5" ht="20.25" customHeight="1">
      <c r="A27" s="11" t="s">
        <v>131</v>
      </c>
      <c r="B27" s="37" t="s">
        <v>126</v>
      </c>
      <c r="C27" s="18">
        <f>C28</f>
        <v>66.1</v>
      </c>
      <c r="D27" s="41">
        <f>D28</f>
        <v>101.1</v>
      </c>
      <c r="E27" s="48">
        <f t="shared" si="0"/>
        <v>35</v>
      </c>
    </row>
    <row r="28" spans="1:5" ht="31.5">
      <c r="A28" s="16" t="s">
        <v>132</v>
      </c>
      <c r="B28" s="30" t="s">
        <v>173</v>
      </c>
      <c r="C28" s="20">
        <v>66.1</v>
      </c>
      <c r="D28" s="42">
        <v>101.1</v>
      </c>
      <c r="E28" s="49">
        <f t="shared" si="0"/>
        <v>35</v>
      </c>
    </row>
    <row r="29" spans="1:5" ht="19.5" customHeight="1">
      <c r="A29" s="11" t="s">
        <v>133</v>
      </c>
      <c r="B29" s="37" t="s">
        <v>60</v>
      </c>
      <c r="C29" s="18">
        <f>C31+C30</f>
        <v>605.1</v>
      </c>
      <c r="D29" s="41">
        <f>D31+D30</f>
        <v>262</v>
      </c>
      <c r="E29" s="48">
        <f t="shared" si="0"/>
        <v>-343.1</v>
      </c>
    </row>
    <row r="30" spans="1:5" ht="37.5" customHeight="1">
      <c r="A30" s="16" t="s">
        <v>167</v>
      </c>
      <c r="B30" s="30" t="s">
        <v>169</v>
      </c>
      <c r="C30" s="20">
        <v>23.2</v>
      </c>
      <c r="D30" s="42">
        <v>155</v>
      </c>
      <c r="E30" s="49">
        <f t="shared" si="0"/>
        <v>131.8</v>
      </c>
    </row>
    <row r="31" spans="1:5" ht="30" customHeight="1">
      <c r="A31" s="16" t="s">
        <v>168</v>
      </c>
      <c r="B31" s="30" t="s">
        <v>170</v>
      </c>
      <c r="C31" s="20">
        <v>581.9</v>
      </c>
      <c r="D31" s="42">
        <v>107</v>
      </c>
      <c r="E31" s="49">
        <f t="shared" si="0"/>
        <v>-474.9</v>
      </c>
    </row>
    <row r="32" spans="1:6" ht="19.5" customHeight="1">
      <c r="A32" s="11" t="s">
        <v>12</v>
      </c>
      <c r="B32" s="37" t="s">
        <v>134</v>
      </c>
      <c r="C32" s="18">
        <f>C33+C35</f>
        <v>1350.2</v>
      </c>
      <c r="D32" s="41">
        <f>D33+D35</f>
        <v>1369.1999999999998</v>
      </c>
      <c r="E32" s="48">
        <f t="shared" si="0"/>
        <v>18.999999999999773</v>
      </c>
      <c r="F32" s="4"/>
    </row>
    <row r="33" spans="1:5" ht="32.25" customHeight="1">
      <c r="A33" s="11" t="s">
        <v>13</v>
      </c>
      <c r="B33" s="37" t="s">
        <v>14</v>
      </c>
      <c r="C33" s="18">
        <f>C34</f>
        <v>1307</v>
      </c>
      <c r="D33" s="41">
        <f>D34</f>
        <v>1367.6</v>
      </c>
      <c r="E33" s="48">
        <f t="shared" si="0"/>
        <v>60.59999999999991</v>
      </c>
    </row>
    <row r="34" spans="1:6" ht="47.25">
      <c r="A34" s="16" t="s">
        <v>15</v>
      </c>
      <c r="B34" s="35" t="s">
        <v>77</v>
      </c>
      <c r="C34" s="20">
        <v>1307</v>
      </c>
      <c r="D34" s="42">
        <f>1367.6</f>
        <v>1367.6</v>
      </c>
      <c r="E34" s="49">
        <f t="shared" si="0"/>
        <v>60.59999999999991</v>
      </c>
      <c r="F34" s="4"/>
    </row>
    <row r="35" spans="1:5" ht="45.75" customHeight="1">
      <c r="A35" s="11" t="s">
        <v>136</v>
      </c>
      <c r="B35" s="34" t="s">
        <v>138</v>
      </c>
      <c r="C35" s="18">
        <v>43.2</v>
      </c>
      <c r="D35" s="41">
        <f>SUM(D36)</f>
        <v>1.6000000000000014</v>
      </c>
      <c r="E35" s="48">
        <f t="shared" si="0"/>
        <v>-41.6</v>
      </c>
    </row>
    <row r="36" spans="1:11" ht="63">
      <c r="A36" s="16" t="s">
        <v>137</v>
      </c>
      <c r="B36" s="35" t="s">
        <v>135</v>
      </c>
      <c r="C36" s="20">
        <v>43.2</v>
      </c>
      <c r="D36" s="42">
        <f>25-23.4</f>
        <v>1.6000000000000014</v>
      </c>
      <c r="E36" s="49">
        <f t="shared" si="0"/>
        <v>-41.6</v>
      </c>
      <c r="F36" s="4"/>
      <c r="H36" s="14"/>
      <c r="K36" s="14"/>
    </row>
    <row r="37" spans="1:8" ht="33.75" customHeight="1">
      <c r="A37" s="11" t="s">
        <v>16</v>
      </c>
      <c r="B37" s="34" t="s">
        <v>17</v>
      </c>
      <c r="C37" s="17">
        <f>C38+C45</f>
        <v>31354.7</v>
      </c>
      <c r="D37" s="41">
        <f>D38+D45</f>
        <v>28400</v>
      </c>
      <c r="E37" s="48">
        <f t="shared" si="0"/>
        <v>-2954.7000000000007</v>
      </c>
      <c r="H37" s="14"/>
    </row>
    <row r="38" spans="1:5" ht="81.75" customHeight="1">
      <c r="A38" s="11" t="s">
        <v>18</v>
      </c>
      <c r="B38" s="34" t="s">
        <v>79</v>
      </c>
      <c r="C38" s="17">
        <f>C39+C41+C43</f>
        <v>30238</v>
      </c>
      <c r="D38" s="41">
        <f>D39+D41+D43</f>
        <v>28400</v>
      </c>
      <c r="E38" s="48">
        <f t="shared" si="0"/>
        <v>-1838</v>
      </c>
    </row>
    <row r="39" spans="1:5" ht="67.5" customHeight="1">
      <c r="A39" s="11" t="s">
        <v>19</v>
      </c>
      <c r="B39" s="37" t="s">
        <v>78</v>
      </c>
      <c r="C39" s="17">
        <f>C40</f>
        <v>28620</v>
      </c>
      <c r="D39" s="41">
        <f>D40</f>
        <v>25400</v>
      </c>
      <c r="E39" s="48">
        <f t="shared" si="0"/>
        <v>-3220</v>
      </c>
    </row>
    <row r="40" spans="1:5" ht="69" customHeight="1">
      <c r="A40" s="16" t="s">
        <v>104</v>
      </c>
      <c r="B40" s="30" t="s">
        <v>103</v>
      </c>
      <c r="C40" s="6">
        <v>28620</v>
      </c>
      <c r="D40" s="42">
        <v>25400</v>
      </c>
      <c r="E40" s="49">
        <f t="shared" si="0"/>
        <v>-3220</v>
      </c>
    </row>
    <row r="41" spans="1:5" ht="86.25" customHeight="1" hidden="1">
      <c r="A41" s="11" t="s">
        <v>139</v>
      </c>
      <c r="B41" s="37" t="s">
        <v>141</v>
      </c>
      <c r="C41" s="17">
        <f>C42</f>
        <v>118</v>
      </c>
      <c r="D41" s="41">
        <f>D42</f>
        <v>0</v>
      </c>
      <c r="E41" s="49">
        <f t="shared" si="0"/>
        <v>-118</v>
      </c>
    </row>
    <row r="42" spans="1:5" ht="68.25" customHeight="1" hidden="1">
      <c r="A42" s="16" t="s">
        <v>140</v>
      </c>
      <c r="B42" s="30" t="s">
        <v>142</v>
      </c>
      <c r="C42" s="6">
        <v>118</v>
      </c>
      <c r="D42" s="42">
        <v>0</v>
      </c>
      <c r="E42" s="49">
        <f t="shared" si="0"/>
        <v>-118</v>
      </c>
    </row>
    <row r="43" spans="1:5" ht="36" customHeight="1">
      <c r="A43" s="11" t="s">
        <v>95</v>
      </c>
      <c r="B43" s="37" t="s">
        <v>96</v>
      </c>
      <c r="C43" s="17">
        <f>C44</f>
        <v>1500</v>
      </c>
      <c r="D43" s="41">
        <f>D44</f>
        <v>3000</v>
      </c>
      <c r="E43" s="48">
        <f t="shared" si="0"/>
        <v>1500</v>
      </c>
    </row>
    <row r="44" spans="1:5" ht="31.5">
      <c r="A44" s="16" t="s">
        <v>106</v>
      </c>
      <c r="B44" s="30" t="s">
        <v>105</v>
      </c>
      <c r="C44" s="6">
        <v>1500</v>
      </c>
      <c r="D44" s="42">
        <v>3000</v>
      </c>
      <c r="E44" s="49">
        <f t="shared" si="0"/>
        <v>1500</v>
      </c>
    </row>
    <row r="45" spans="1:5" ht="84" customHeight="1" hidden="1">
      <c r="A45" s="11" t="s">
        <v>39</v>
      </c>
      <c r="B45" s="34" t="s">
        <v>80</v>
      </c>
      <c r="C45" s="17">
        <f>C46+C48</f>
        <v>1116.7</v>
      </c>
      <c r="D45" s="41">
        <f>D46+D48</f>
        <v>0</v>
      </c>
      <c r="E45" s="48">
        <f t="shared" si="0"/>
        <v>-1116.7</v>
      </c>
    </row>
    <row r="46" spans="1:5" ht="38.25" customHeight="1" hidden="1">
      <c r="A46" s="11" t="s">
        <v>97</v>
      </c>
      <c r="B46" s="34" t="s">
        <v>98</v>
      </c>
      <c r="C46" s="17">
        <f>C47</f>
        <v>0</v>
      </c>
      <c r="D46" s="41">
        <f>D47</f>
        <v>0</v>
      </c>
      <c r="E46" s="48">
        <f t="shared" si="0"/>
        <v>0</v>
      </c>
    </row>
    <row r="47" spans="1:5" ht="37.5" customHeight="1" hidden="1">
      <c r="A47" s="16" t="s">
        <v>108</v>
      </c>
      <c r="B47" s="35" t="s">
        <v>107</v>
      </c>
      <c r="C47" s="6">
        <v>0</v>
      </c>
      <c r="D47" s="42">
        <v>0</v>
      </c>
      <c r="E47" s="48">
        <f t="shared" si="0"/>
        <v>0</v>
      </c>
    </row>
    <row r="48" spans="1:5" ht="82.5" customHeight="1" hidden="1">
      <c r="A48" s="11" t="s">
        <v>40</v>
      </c>
      <c r="B48" s="34" t="s">
        <v>81</v>
      </c>
      <c r="C48" s="17">
        <f>C49</f>
        <v>1116.7</v>
      </c>
      <c r="D48" s="41">
        <f>D49</f>
        <v>0</v>
      </c>
      <c r="E48" s="48">
        <f t="shared" si="0"/>
        <v>-1116.7</v>
      </c>
    </row>
    <row r="49" spans="1:5" ht="84" customHeight="1" hidden="1">
      <c r="A49" s="16" t="s">
        <v>110</v>
      </c>
      <c r="B49" s="35" t="s">
        <v>109</v>
      </c>
      <c r="C49" s="6">
        <f>16.7+1100</f>
        <v>1116.7</v>
      </c>
      <c r="D49" s="42">
        <v>0</v>
      </c>
      <c r="E49" s="49">
        <f t="shared" si="0"/>
        <v>-1116.7</v>
      </c>
    </row>
    <row r="50" spans="1:6" ht="22.5" customHeight="1">
      <c r="A50" s="11" t="s">
        <v>20</v>
      </c>
      <c r="B50" s="34" t="s">
        <v>21</v>
      </c>
      <c r="C50" s="17" t="e">
        <f>#REF!</f>
        <v>#REF!</v>
      </c>
      <c r="D50" s="41">
        <f>SUM(D51)</f>
        <v>3451.0000000000005</v>
      </c>
      <c r="E50" s="48" t="e">
        <f t="shared" si="0"/>
        <v>#REF!</v>
      </c>
      <c r="F50" s="4"/>
    </row>
    <row r="51" spans="1:5" ht="22.5" customHeight="1">
      <c r="A51" s="11" t="s">
        <v>22</v>
      </c>
      <c r="B51" s="34" t="s">
        <v>23</v>
      </c>
      <c r="C51" s="17"/>
      <c r="D51" s="41">
        <f>SUM(D52:D55)</f>
        <v>3451.0000000000005</v>
      </c>
      <c r="E51" s="48"/>
    </row>
    <row r="52" spans="1:6" ht="31.5">
      <c r="A52" s="16" t="s">
        <v>219</v>
      </c>
      <c r="B52" s="35" t="s">
        <v>223</v>
      </c>
      <c r="C52" s="6"/>
      <c r="D52" s="42">
        <f>335.6-175.6</f>
        <v>160.00000000000003</v>
      </c>
      <c r="E52" s="48"/>
      <c r="F52" s="4"/>
    </row>
    <row r="53" spans="1:6" ht="31.5">
      <c r="A53" s="16" t="s">
        <v>228</v>
      </c>
      <c r="B53" s="35" t="s">
        <v>229</v>
      </c>
      <c r="C53" s="6"/>
      <c r="D53" s="42">
        <v>3</v>
      </c>
      <c r="E53" s="48"/>
      <c r="F53" s="4"/>
    </row>
    <row r="54" spans="1:6" ht="15.75">
      <c r="A54" s="16" t="s">
        <v>220</v>
      </c>
      <c r="B54" s="35" t="s">
        <v>224</v>
      </c>
      <c r="C54" s="6"/>
      <c r="D54" s="42">
        <f>223.6-220.6</f>
        <v>3</v>
      </c>
      <c r="E54" s="48"/>
      <c r="F54" s="4"/>
    </row>
    <row r="55" spans="1:6" ht="15.75">
      <c r="A55" s="16" t="s">
        <v>221</v>
      </c>
      <c r="B55" s="35" t="s">
        <v>225</v>
      </c>
      <c r="C55" s="6"/>
      <c r="D55" s="42">
        <f>6260.1-2975.1</f>
        <v>3285.0000000000005</v>
      </c>
      <c r="E55" s="48"/>
      <c r="F55" s="4"/>
    </row>
    <row r="56" spans="1:5" ht="33.75" customHeight="1">
      <c r="A56" s="11" t="s">
        <v>55</v>
      </c>
      <c r="B56" s="34" t="s">
        <v>82</v>
      </c>
      <c r="C56" s="17">
        <f>C58</f>
        <v>339</v>
      </c>
      <c r="D56" s="41">
        <f>D58</f>
        <v>300</v>
      </c>
      <c r="E56" s="48">
        <f t="shared" si="0"/>
        <v>-39</v>
      </c>
    </row>
    <row r="57" spans="1:5" ht="26.25" customHeight="1">
      <c r="A57" s="11" t="s">
        <v>143</v>
      </c>
      <c r="B57" s="34" t="s">
        <v>144</v>
      </c>
      <c r="C57" s="17">
        <f>C58</f>
        <v>339</v>
      </c>
      <c r="D57" s="41">
        <f>D58</f>
        <v>300</v>
      </c>
      <c r="E57" s="48">
        <f t="shared" si="0"/>
        <v>-39</v>
      </c>
    </row>
    <row r="58" spans="1:5" ht="34.5" customHeight="1">
      <c r="A58" s="16" t="s">
        <v>112</v>
      </c>
      <c r="B58" s="35" t="s">
        <v>111</v>
      </c>
      <c r="C58" s="6">
        <v>339</v>
      </c>
      <c r="D58" s="42">
        <v>300</v>
      </c>
      <c r="E58" s="49">
        <f t="shared" si="0"/>
        <v>-39</v>
      </c>
    </row>
    <row r="59" spans="1:5" ht="36.75" customHeight="1">
      <c r="A59" s="11" t="s">
        <v>41</v>
      </c>
      <c r="B59" s="34" t="s">
        <v>27</v>
      </c>
      <c r="C59" s="17">
        <f>C60</f>
        <v>1000</v>
      </c>
      <c r="D59" s="41">
        <f>SUM(D60+D62)</f>
        <v>201</v>
      </c>
      <c r="E59" s="48">
        <f t="shared" si="0"/>
        <v>-799</v>
      </c>
    </row>
    <row r="60" spans="1:5" ht="78.75">
      <c r="A60" s="11" t="s">
        <v>42</v>
      </c>
      <c r="B60" s="34" t="s">
        <v>145</v>
      </c>
      <c r="C60" s="17">
        <f>C61</f>
        <v>1000</v>
      </c>
      <c r="D60" s="41">
        <f>D61</f>
        <v>200</v>
      </c>
      <c r="E60" s="48">
        <f t="shared" si="0"/>
        <v>-800</v>
      </c>
    </row>
    <row r="61" spans="1:5" ht="78" customHeight="1">
      <c r="A61" s="16" t="s">
        <v>113</v>
      </c>
      <c r="B61" s="35" t="s">
        <v>146</v>
      </c>
      <c r="C61" s="6">
        <v>1000</v>
      </c>
      <c r="D61" s="42">
        <v>200</v>
      </c>
      <c r="E61" s="49">
        <f t="shared" si="0"/>
        <v>-800</v>
      </c>
    </row>
    <row r="62" spans="1:5" ht="33" customHeight="1">
      <c r="A62" s="11" t="s">
        <v>222</v>
      </c>
      <c r="B62" s="34" t="s">
        <v>202</v>
      </c>
      <c r="C62" s="17">
        <v>1000</v>
      </c>
      <c r="D62" s="41">
        <f>SUM(D63)</f>
        <v>1</v>
      </c>
      <c r="E62" s="49"/>
    </row>
    <row r="63" spans="1:5" ht="47.25">
      <c r="A63" s="16" t="s">
        <v>204</v>
      </c>
      <c r="B63" s="35" t="s">
        <v>203</v>
      </c>
      <c r="C63" s="6"/>
      <c r="D63" s="42">
        <v>1</v>
      </c>
      <c r="E63" s="49"/>
    </row>
    <row r="64" spans="1:5" ht="22.5" customHeight="1">
      <c r="A64" s="11" t="s">
        <v>24</v>
      </c>
      <c r="B64" s="34" t="s">
        <v>25</v>
      </c>
      <c r="C64" s="17">
        <f>C65+C68+C69+C70+C73+C74+C76+C82+C79+C80</f>
        <v>1459.5</v>
      </c>
      <c r="D64" s="41">
        <f>D65+D68+D69+D70+D73+D74+D76+D82+D79+D80</f>
        <v>3351.4</v>
      </c>
      <c r="E64" s="48">
        <f t="shared" si="0"/>
        <v>1891.9</v>
      </c>
    </row>
    <row r="65" spans="1:5" ht="31.5" customHeight="1">
      <c r="A65" s="11" t="s">
        <v>43</v>
      </c>
      <c r="B65" s="34" t="s">
        <v>33</v>
      </c>
      <c r="C65" s="17">
        <f>C66+C67</f>
        <v>28</v>
      </c>
      <c r="D65" s="41">
        <f>D66+D67</f>
        <v>33.4</v>
      </c>
      <c r="E65" s="48">
        <f t="shared" si="0"/>
        <v>5.399999999999999</v>
      </c>
    </row>
    <row r="66" spans="1:12" ht="63">
      <c r="A66" s="16" t="s">
        <v>45</v>
      </c>
      <c r="B66" s="35" t="s">
        <v>226</v>
      </c>
      <c r="C66" s="6">
        <v>27</v>
      </c>
      <c r="D66" s="42">
        <v>33.4</v>
      </c>
      <c r="E66" s="49">
        <f t="shared" si="0"/>
        <v>6.399999999999999</v>
      </c>
      <c r="H66" s="54"/>
      <c r="I66" s="55"/>
      <c r="J66" s="55"/>
      <c r="K66" s="55"/>
      <c r="L66" s="55"/>
    </row>
    <row r="67" spans="1:5" ht="53.25" customHeight="1" hidden="1">
      <c r="A67" s="16" t="s">
        <v>64</v>
      </c>
      <c r="B67" s="35" t="s">
        <v>56</v>
      </c>
      <c r="C67" s="6">
        <v>1</v>
      </c>
      <c r="D67" s="42">
        <v>0</v>
      </c>
      <c r="E67" s="49">
        <f t="shared" si="0"/>
        <v>-1</v>
      </c>
    </row>
    <row r="68" spans="1:5" ht="51" customHeight="1" hidden="1">
      <c r="A68" s="11" t="s">
        <v>44</v>
      </c>
      <c r="B68" s="34" t="s">
        <v>34</v>
      </c>
      <c r="C68" s="17">
        <v>6</v>
      </c>
      <c r="D68" s="41">
        <v>0</v>
      </c>
      <c r="E68" s="48">
        <f t="shared" si="0"/>
        <v>-6</v>
      </c>
    </row>
    <row r="69" spans="1:5" ht="51" customHeight="1" hidden="1">
      <c r="A69" s="28" t="s">
        <v>65</v>
      </c>
      <c r="B69" s="34" t="s">
        <v>87</v>
      </c>
      <c r="C69" s="17">
        <v>0</v>
      </c>
      <c r="D69" s="41">
        <v>0</v>
      </c>
      <c r="E69" s="48">
        <f t="shared" si="0"/>
        <v>0</v>
      </c>
    </row>
    <row r="70" spans="1:5" ht="94.5">
      <c r="A70" s="28" t="s">
        <v>83</v>
      </c>
      <c r="B70" s="34" t="s">
        <v>84</v>
      </c>
      <c r="C70" s="17">
        <f>C71+C72</f>
        <v>180</v>
      </c>
      <c r="D70" s="41">
        <f>D71+D72</f>
        <v>80</v>
      </c>
      <c r="E70" s="48">
        <f t="shared" si="0"/>
        <v>-100</v>
      </c>
    </row>
    <row r="71" spans="1:5" ht="41.25" customHeight="1">
      <c r="A71" s="29" t="s">
        <v>66</v>
      </c>
      <c r="B71" s="35" t="s">
        <v>85</v>
      </c>
      <c r="C71" s="6">
        <v>100</v>
      </c>
      <c r="D71" s="42">
        <v>10</v>
      </c>
      <c r="E71" s="49">
        <f t="shared" si="0"/>
        <v>-90</v>
      </c>
    </row>
    <row r="72" spans="1:5" ht="15.75">
      <c r="A72" s="29" t="s">
        <v>67</v>
      </c>
      <c r="B72" s="35" t="s">
        <v>63</v>
      </c>
      <c r="C72" s="6">
        <v>80</v>
      </c>
      <c r="D72" s="42">
        <v>70</v>
      </c>
      <c r="E72" s="49">
        <f t="shared" si="0"/>
        <v>-10</v>
      </c>
    </row>
    <row r="73" spans="1:6" ht="45.75" customHeight="1">
      <c r="A73" s="11" t="s">
        <v>46</v>
      </c>
      <c r="B73" s="34" t="s">
        <v>35</v>
      </c>
      <c r="C73" s="17">
        <v>550</v>
      </c>
      <c r="D73" s="41">
        <v>2550</v>
      </c>
      <c r="E73" s="48">
        <f t="shared" si="0"/>
        <v>2000</v>
      </c>
      <c r="F73" s="4"/>
    </row>
    <row r="74" spans="1:5" ht="36" customHeight="1">
      <c r="A74" s="11" t="s">
        <v>50</v>
      </c>
      <c r="B74" s="34" t="s">
        <v>36</v>
      </c>
      <c r="C74" s="17">
        <f>C75</f>
        <v>50</v>
      </c>
      <c r="D74" s="41">
        <f>D75</f>
        <v>500</v>
      </c>
      <c r="E74" s="48">
        <f t="shared" si="0"/>
        <v>450</v>
      </c>
    </row>
    <row r="75" spans="1:5" ht="30" customHeight="1">
      <c r="A75" s="16" t="s">
        <v>180</v>
      </c>
      <c r="B75" s="35" t="s">
        <v>181</v>
      </c>
      <c r="C75" s="6">
        <v>50</v>
      </c>
      <c r="D75" s="42">
        <v>500</v>
      </c>
      <c r="E75" s="49">
        <f t="shared" si="0"/>
        <v>450</v>
      </c>
    </row>
    <row r="76" spans="1:5" ht="49.5" customHeight="1" hidden="1">
      <c r="A76" s="28" t="s">
        <v>147</v>
      </c>
      <c r="B76" s="34" t="s">
        <v>148</v>
      </c>
      <c r="C76" s="17">
        <v>20</v>
      </c>
      <c r="D76" s="41">
        <v>0</v>
      </c>
      <c r="E76" s="49">
        <f t="shared" si="0"/>
        <v>-20</v>
      </c>
    </row>
    <row r="77" spans="1:5" ht="68.25" customHeight="1" hidden="1">
      <c r="A77" s="29" t="s">
        <v>127</v>
      </c>
      <c r="B77" s="35" t="s">
        <v>163</v>
      </c>
      <c r="C77" s="6">
        <v>20</v>
      </c>
      <c r="D77" s="42">
        <v>0</v>
      </c>
      <c r="E77" s="49">
        <f t="shared" si="0"/>
        <v>-20</v>
      </c>
    </row>
    <row r="78" spans="1:5" ht="30" customHeight="1" hidden="1">
      <c r="A78" s="28" t="s">
        <v>149</v>
      </c>
      <c r="B78" s="34" t="s">
        <v>151</v>
      </c>
      <c r="C78" s="17">
        <f>C79</f>
        <v>70</v>
      </c>
      <c r="D78" s="41">
        <f>D79</f>
        <v>0</v>
      </c>
      <c r="E78" s="48">
        <f t="shared" si="0"/>
        <v>-70</v>
      </c>
    </row>
    <row r="79" spans="1:5" ht="35.25" customHeight="1" hidden="1">
      <c r="A79" s="29" t="s">
        <v>150</v>
      </c>
      <c r="B79" s="35" t="s">
        <v>152</v>
      </c>
      <c r="C79" s="6">
        <v>70</v>
      </c>
      <c r="D79" s="42">
        <v>0</v>
      </c>
      <c r="E79" s="49">
        <f t="shared" si="0"/>
        <v>-70</v>
      </c>
    </row>
    <row r="80" spans="1:6" ht="63">
      <c r="A80" s="28" t="s">
        <v>128</v>
      </c>
      <c r="B80" s="34" t="s">
        <v>153</v>
      </c>
      <c r="C80" s="17">
        <v>43</v>
      </c>
      <c r="D80" s="41">
        <v>63</v>
      </c>
      <c r="E80" s="48">
        <f t="shared" si="0"/>
        <v>20</v>
      </c>
      <c r="F80" s="4"/>
    </row>
    <row r="81" spans="1:5" ht="30.75" customHeight="1">
      <c r="A81" s="28" t="s">
        <v>154</v>
      </c>
      <c r="B81" s="34" t="s">
        <v>155</v>
      </c>
      <c r="C81" s="17">
        <f>C82</f>
        <v>512.5</v>
      </c>
      <c r="D81" s="41">
        <f>D82</f>
        <v>125</v>
      </c>
      <c r="E81" s="48">
        <f aca="true" t="shared" si="1" ref="E81:E145">D81-C81</f>
        <v>-387.5</v>
      </c>
    </row>
    <row r="82" spans="1:6" ht="32.25" customHeight="1">
      <c r="A82" s="16" t="s">
        <v>172</v>
      </c>
      <c r="B82" s="35" t="s">
        <v>171</v>
      </c>
      <c r="C82" s="6">
        <v>512.5</v>
      </c>
      <c r="D82" s="42">
        <v>125</v>
      </c>
      <c r="E82" s="49">
        <f t="shared" si="1"/>
        <v>-387.5</v>
      </c>
      <c r="F82" s="4"/>
    </row>
    <row r="83" spans="1:5" ht="32.25" customHeight="1" hidden="1">
      <c r="A83" s="17" t="s">
        <v>99</v>
      </c>
      <c r="B83" s="34" t="s">
        <v>100</v>
      </c>
      <c r="C83" s="27"/>
      <c r="D83" s="41">
        <f>D84</f>
        <v>0</v>
      </c>
      <c r="E83" s="49">
        <f t="shared" si="1"/>
        <v>0</v>
      </c>
    </row>
    <row r="84" spans="1:5" ht="29.25" customHeight="1" hidden="1">
      <c r="A84" s="17" t="s">
        <v>101</v>
      </c>
      <c r="B84" s="34" t="s">
        <v>102</v>
      </c>
      <c r="C84" s="27"/>
      <c r="D84" s="41">
        <f>D85</f>
        <v>0</v>
      </c>
      <c r="E84" s="49">
        <f t="shared" si="1"/>
        <v>0</v>
      </c>
    </row>
    <row r="85" spans="1:6" ht="32.25" customHeight="1" hidden="1">
      <c r="A85" s="6" t="s">
        <v>115</v>
      </c>
      <c r="B85" s="35" t="s">
        <v>114</v>
      </c>
      <c r="C85" s="1"/>
      <c r="D85" s="42">
        <v>0</v>
      </c>
      <c r="E85" s="49">
        <f t="shared" si="1"/>
        <v>0</v>
      </c>
      <c r="F85" s="4"/>
    </row>
    <row r="86" spans="1:6" ht="24" customHeight="1">
      <c r="A86" s="11" t="s">
        <v>28</v>
      </c>
      <c r="B86" s="37" t="s">
        <v>29</v>
      </c>
      <c r="C86" s="17" t="e">
        <f>C87+C92+C112+C136</f>
        <v>#REF!</v>
      </c>
      <c r="D86" s="41">
        <f>D87+D92+D112+D136</f>
        <v>334617.39999999997</v>
      </c>
      <c r="E86" s="48" t="e">
        <f t="shared" si="1"/>
        <v>#REF!</v>
      </c>
      <c r="F86" s="4"/>
    </row>
    <row r="87" spans="1:8" ht="20.25" customHeight="1">
      <c r="A87" s="11" t="s">
        <v>61</v>
      </c>
      <c r="B87" s="37" t="s">
        <v>62</v>
      </c>
      <c r="C87" s="17">
        <f>C89+C91</f>
        <v>64704</v>
      </c>
      <c r="D87" s="41">
        <f>D88+D91</f>
        <v>116373.7</v>
      </c>
      <c r="E87" s="48">
        <f t="shared" si="1"/>
        <v>51669.7</v>
      </c>
      <c r="H87" s="2">
        <f>H88/I88*100</f>
        <v>38.91019305986666</v>
      </c>
    </row>
    <row r="88" spans="1:9" ht="21" customHeight="1">
      <c r="A88" s="11" t="s">
        <v>116</v>
      </c>
      <c r="B88" s="37" t="s">
        <v>186</v>
      </c>
      <c r="C88" s="17"/>
      <c r="D88" s="41">
        <f>SUM(D89+D90)</f>
        <v>85785</v>
      </c>
      <c r="E88" s="48"/>
      <c r="H88" s="14">
        <f>D86-D112</f>
        <v>156543.8</v>
      </c>
      <c r="I88" s="14">
        <f>D145-D112</f>
        <v>402320.79999999993</v>
      </c>
    </row>
    <row r="89" spans="1:5" ht="110.25">
      <c r="A89" s="16" t="s">
        <v>116</v>
      </c>
      <c r="B89" s="30" t="s">
        <v>184</v>
      </c>
      <c r="C89" s="6">
        <f>56766+3600</f>
        <v>60366</v>
      </c>
      <c r="D89" s="42">
        <v>84708</v>
      </c>
      <c r="E89" s="49">
        <f t="shared" si="1"/>
        <v>24342</v>
      </c>
    </row>
    <row r="90" spans="1:5" ht="78.75">
      <c r="A90" s="16" t="s">
        <v>116</v>
      </c>
      <c r="B90" s="30" t="s">
        <v>185</v>
      </c>
      <c r="C90" s="6"/>
      <c r="D90" s="42">
        <v>1077</v>
      </c>
      <c r="E90" s="49"/>
    </row>
    <row r="91" spans="1:5" ht="78.75">
      <c r="A91" s="11" t="s">
        <v>123</v>
      </c>
      <c r="B91" s="40" t="s">
        <v>239</v>
      </c>
      <c r="C91" s="17">
        <v>4338</v>
      </c>
      <c r="D91" s="41">
        <f>22219+3165+5204.7</f>
        <v>30588.7</v>
      </c>
      <c r="E91" s="49">
        <f t="shared" si="1"/>
        <v>26250.7</v>
      </c>
    </row>
    <row r="92" spans="1:6" ht="36" customHeight="1">
      <c r="A92" s="11" t="s">
        <v>47</v>
      </c>
      <c r="B92" s="37" t="s">
        <v>86</v>
      </c>
      <c r="C92" s="17">
        <f>C93+C96</f>
        <v>53109.4</v>
      </c>
      <c r="D92" s="41">
        <f>D94+D96</f>
        <v>27480.8</v>
      </c>
      <c r="E92" s="48">
        <f t="shared" si="1"/>
        <v>-25628.600000000002</v>
      </c>
      <c r="F92" s="4"/>
    </row>
    <row r="93" spans="1:5" ht="36" customHeight="1" hidden="1">
      <c r="A93" s="16" t="s">
        <v>118</v>
      </c>
      <c r="B93" s="30" t="s">
        <v>117</v>
      </c>
      <c r="C93" s="6"/>
      <c r="D93" s="42"/>
      <c r="E93" s="49">
        <f t="shared" si="1"/>
        <v>0</v>
      </c>
    </row>
    <row r="94" spans="1:6" s="10" customFormat="1" ht="15.75">
      <c r="A94" s="11" t="s">
        <v>247</v>
      </c>
      <c r="B94" s="50" t="s">
        <v>248</v>
      </c>
      <c r="C94" s="17"/>
      <c r="D94" s="41">
        <f>SUM(D95)</f>
        <v>831.6</v>
      </c>
      <c r="E94" s="48"/>
      <c r="F94" s="10" t="s">
        <v>250</v>
      </c>
    </row>
    <row r="95" spans="1:5" ht="31.5">
      <c r="A95" s="16" t="s">
        <v>247</v>
      </c>
      <c r="B95" s="59" t="s">
        <v>249</v>
      </c>
      <c r="C95" s="6"/>
      <c r="D95" s="42">
        <v>831.6</v>
      </c>
      <c r="E95" s="49"/>
    </row>
    <row r="96" spans="1:6" ht="21" customHeight="1">
      <c r="A96" s="51" t="s">
        <v>119</v>
      </c>
      <c r="B96" s="60" t="s">
        <v>156</v>
      </c>
      <c r="C96" s="6">
        <f>SUM(C98:C105)</f>
        <v>53109.4</v>
      </c>
      <c r="D96" s="42">
        <f>SUM(D98+D99+D100+D101+D102+D103+D104+D105+D106+D107+D110+D111)</f>
        <v>26649.2</v>
      </c>
      <c r="E96" s="49">
        <f t="shared" si="1"/>
        <v>-26460.2</v>
      </c>
      <c r="F96" s="4" t="s">
        <v>251</v>
      </c>
    </row>
    <row r="97" spans="1:5" ht="21" customHeight="1">
      <c r="A97" s="52"/>
      <c r="B97" s="60" t="s">
        <v>30</v>
      </c>
      <c r="C97" s="5"/>
      <c r="D97" s="42"/>
      <c r="E97" s="49">
        <f t="shared" si="1"/>
        <v>0</v>
      </c>
    </row>
    <row r="98" spans="1:5" ht="63">
      <c r="A98" s="52"/>
      <c r="B98" s="61" t="s">
        <v>217</v>
      </c>
      <c r="C98" s="6">
        <v>292.4</v>
      </c>
      <c r="D98" s="42">
        <v>274.5</v>
      </c>
      <c r="E98" s="49">
        <f t="shared" si="1"/>
        <v>-17.899999999999977</v>
      </c>
    </row>
    <row r="99" spans="1:5" ht="94.5">
      <c r="A99" s="52"/>
      <c r="B99" s="58" t="s">
        <v>210</v>
      </c>
      <c r="C99" s="6">
        <v>52817</v>
      </c>
      <c r="D99" s="43">
        <v>1660.4</v>
      </c>
      <c r="E99" s="49">
        <f t="shared" si="1"/>
        <v>-51156.6</v>
      </c>
    </row>
    <row r="100" spans="1:5" ht="94.5">
      <c r="A100" s="52"/>
      <c r="B100" s="61" t="s">
        <v>187</v>
      </c>
      <c r="C100" s="30"/>
      <c r="D100" s="42">
        <v>157.3</v>
      </c>
      <c r="E100" s="49">
        <f t="shared" si="1"/>
        <v>157.3</v>
      </c>
    </row>
    <row r="101" spans="1:5" ht="110.25">
      <c r="A101" s="52"/>
      <c r="B101" s="61" t="s">
        <v>214</v>
      </c>
      <c r="C101" s="30"/>
      <c r="D101" s="42">
        <v>768</v>
      </c>
      <c r="E101" s="49">
        <f t="shared" si="1"/>
        <v>768</v>
      </c>
    </row>
    <row r="102" spans="1:5" ht="94.5">
      <c r="A102" s="52"/>
      <c r="B102" s="61" t="s">
        <v>215</v>
      </c>
      <c r="C102" s="30"/>
      <c r="D102" s="42">
        <v>1000</v>
      </c>
      <c r="E102" s="49">
        <f t="shared" si="1"/>
        <v>1000</v>
      </c>
    </row>
    <row r="103" spans="1:5" ht="78.75">
      <c r="A103" s="52"/>
      <c r="B103" s="61" t="s">
        <v>216</v>
      </c>
      <c r="C103" s="30"/>
      <c r="D103" s="42">
        <v>1636.4</v>
      </c>
      <c r="E103" s="49">
        <f t="shared" si="1"/>
        <v>1636.4</v>
      </c>
    </row>
    <row r="104" spans="1:6" ht="101.25" customHeight="1">
      <c r="A104" s="52"/>
      <c r="B104" s="61" t="s">
        <v>201</v>
      </c>
      <c r="C104" s="30"/>
      <c r="D104" s="42">
        <v>36</v>
      </c>
      <c r="E104" s="49">
        <f t="shared" si="1"/>
        <v>36</v>
      </c>
      <c r="F104" s="4"/>
    </row>
    <row r="105" spans="1:5" ht="83.25" customHeight="1">
      <c r="A105" s="52"/>
      <c r="B105" s="61" t="s">
        <v>188</v>
      </c>
      <c r="C105" s="31">
        <v>0</v>
      </c>
      <c r="D105" s="42">
        <v>1572.5</v>
      </c>
      <c r="E105" s="49">
        <f t="shared" si="1"/>
        <v>1572.5</v>
      </c>
    </row>
    <row r="106" spans="1:6" ht="98.25" customHeight="1">
      <c r="A106" s="52"/>
      <c r="B106" s="61" t="s">
        <v>240</v>
      </c>
      <c r="C106" s="31"/>
      <c r="D106" s="42">
        <v>733.5</v>
      </c>
      <c r="E106" s="49"/>
      <c r="F106" s="4"/>
    </row>
    <row r="107" spans="1:6" ht="78.75">
      <c r="A107" s="52"/>
      <c r="B107" s="61" t="s">
        <v>230</v>
      </c>
      <c r="C107" s="31"/>
      <c r="D107" s="42">
        <f>SUM(D108:D109)</f>
        <v>1200</v>
      </c>
      <c r="E107" s="49"/>
      <c r="F107" s="4"/>
    </row>
    <row r="108" spans="1:5" ht="67.5" customHeight="1">
      <c r="A108" s="52"/>
      <c r="B108" s="62" t="s">
        <v>231</v>
      </c>
      <c r="C108" s="31"/>
      <c r="D108" s="42">
        <v>1000</v>
      </c>
      <c r="E108" s="49"/>
    </row>
    <row r="109" spans="1:5" ht="63" customHeight="1">
      <c r="A109" s="52"/>
      <c r="B109" s="62" t="s">
        <v>232</v>
      </c>
      <c r="C109" s="31"/>
      <c r="D109" s="42">
        <v>200</v>
      </c>
      <c r="E109" s="49"/>
    </row>
    <row r="110" spans="1:6" ht="126">
      <c r="A110" s="52"/>
      <c r="B110" s="61" t="s">
        <v>233</v>
      </c>
      <c r="C110" s="31"/>
      <c r="D110" s="42">
        <v>2941.6</v>
      </c>
      <c r="E110" s="49"/>
      <c r="F110" s="4"/>
    </row>
    <row r="111" spans="1:6" ht="126">
      <c r="A111" s="52"/>
      <c r="B111" s="61" t="s">
        <v>234</v>
      </c>
      <c r="C111" s="31"/>
      <c r="D111" s="42">
        <v>14669</v>
      </c>
      <c r="E111" s="49"/>
      <c r="F111" s="4"/>
    </row>
    <row r="112" spans="1:6" ht="33.75" customHeight="1">
      <c r="A112" s="11" t="s">
        <v>31</v>
      </c>
      <c r="B112" s="63" t="s">
        <v>32</v>
      </c>
      <c r="C112" s="18" t="e">
        <f>C114+C116+#REF!+C120+#REF!</f>
        <v>#REF!</v>
      </c>
      <c r="D112" s="41">
        <f>D113+D115+D119+D117</f>
        <v>178073.59999999998</v>
      </c>
      <c r="E112" s="48" t="e">
        <f t="shared" si="1"/>
        <v>#REF!</v>
      </c>
      <c r="F112" s="4"/>
    </row>
    <row r="113" spans="1:5" ht="36" customHeight="1">
      <c r="A113" s="11" t="s">
        <v>157</v>
      </c>
      <c r="B113" s="63" t="s">
        <v>158</v>
      </c>
      <c r="C113" s="17">
        <f>C114</f>
        <v>585.4</v>
      </c>
      <c r="D113" s="41">
        <f>D114</f>
        <v>497.3</v>
      </c>
      <c r="E113" s="48">
        <f t="shared" si="1"/>
        <v>-88.09999999999997</v>
      </c>
    </row>
    <row r="114" spans="1:6" ht="50.25" customHeight="1">
      <c r="A114" s="16" t="s">
        <v>120</v>
      </c>
      <c r="B114" s="61" t="s">
        <v>189</v>
      </c>
      <c r="C114" s="6">
        <v>585.4</v>
      </c>
      <c r="D114" s="42">
        <v>497.3</v>
      </c>
      <c r="E114" s="49">
        <f t="shared" si="1"/>
        <v>-88.09999999999997</v>
      </c>
      <c r="F114" s="4"/>
    </row>
    <row r="115" spans="1:5" ht="50.25" customHeight="1">
      <c r="A115" s="11" t="s">
        <v>160</v>
      </c>
      <c r="B115" s="63" t="s">
        <v>159</v>
      </c>
      <c r="C115" s="17">
        <f>C116</f>
        <v>0</v>
      </c>
      <c r="D115" s="41">
        <f>D116</f>
        <v>45.1</v>
      </c>
      <c r="E115" s="49">
        <f t="shared" si="1"/>
        <v>45.1</v>
      </c>
    </row>
    <row r="116" spans="1:6" ht="54.75" customHeight="1">
      <c r="A116" s="16" t="s">
        <v>122</v>
      </c>
      <c r="B116" s="61" t="s">
        <v>121</v>
      </c>
      <c r="C116" s="6"/>
      <c r="D116" s="42">
        <v>45.1</v>
      </c>
      <c r="E116" s="49">
        <f t="shared" si="1"/>
        <v>45.1</v>
      </c>
      <c r="F116" s="4"/>
    </row>
    <row r="117" spans="1:6" ht="31.5">
      <c r="A117" s="11" t="s">
        <v>242</v>
      </c>
      <c r="B117" s="63" t="s">
        <v>243</v>
      </c>
      <c r="C117" s="17"/>
      <c r="D117" s="41">
        <f>SUM(D118)</f>
        <v>188.9</v>
      </c>
      <c r="E117" s="49"/>
      <c r="F117" s="4"/>
    </row>
    <row r="118" spans="1:6" ht="31.5">
      <c r="A118" s="16" t="s">
        <v>241</v>
      </c>
      <c r="B118" s="61" t="s">
        <v>244</v>
      </c>
      <c r="C118" s="6"/>
      <c r="D118" s="42">
        <v>188.9</v>
      </c>
      <c r="E118" s="49"/>
      <c r="F118" s="4"/>
    </row>
    <row r="119" spans="1:5" ht="33" customHeight="1">
      <c r="A119" s="11" t="s">
        <v>162</v>
      </c>
      <c r="B119" s="63" t="s">
        <v>161</v>
      </c>
      <c r="C119" s="17" t="e">
        <f>C120</f>
        <v>#REF!</v>
      </c>
      <c r="D119" s="41">
        <f>D120</f>
        <v>177342.3</v>
      </c>
      <c r="E119" s="48" t="e">
        <f t="shared" si="1"/>
        <v>#REF!</v>
      </c>
    </row>
    <row r="120" spans="1:5" ht="34.5" customHeight="1">
      <c r="A120" s="51" t="s">
        <v>124</v>
      </c>
      <c r="B120" s="61" t="s">
        <v>125</v>
      </c>
      <c r="C120" s="20" t="e">
        <f>C122+C123+C124+C125+#REF!+C126+C127+C129+C132+#REF!+C133</f>
        <v>#REF!</v>
      </c>
      <c r="D120" s="42">
        <f>SUM(D122+D123+D124+D125+D126+D127+D128+D129+D133+D135+D134)</f>
        <v>177342.3</v>
      </c>
      <c r="E120" s="49" t="e">
        <f t="shared" si="1"/>
        <v>#REF!</v>
      </c>
    </row>
    <row r="121" spans="1:5" ht="18" customHeight="1">
      <c r="A121" s="52"/>
      <c r="B121" s="61" t="s">
        <v>227</v>
      </c>
      <c r="C121" s="5"/>
      <c r="D121" s="42"/>
      <c r="E121" s="49">
        <f t="shared" si="1"/>
        <v>0</v>
      </c>
    </row>
    <row r="122" spans="1:5" ht="105.75" customHeight="1">
      <c r="A122" s="52"/>
      <c r="B122" s="58" t="s">
        <v>191</v>
      </c>
      <c r="C122" s="16">
        <v>77365.6</v>
      </c>
      <c r="D122" s="43">
        <v>93568.6</v>
      </c>
      <c r="E122" s="49">
        <f t="shared" si="1"/>
        <v>16203</v>
      </c>
    </row>
    <row r="123" spans="1:5" ht="85.5" customHeight="1">
      <c r="A123" s="52"/>
      <c r="B123" s="61" t="s">
        <v>198</v>
      </c>
      <c r="C123" s="16">
        <v>51588.4</v>
      </c>
      <c r="D123" s="42">
        <v>66162.2</v>
      </c>
      <c r="E123" s="49">
        <f t="shared" si="1"/>
        <v>14573.799999999996</v>
      </c>
    </row>
    <row r="124" spans="1:5" ht="110.25">
      <c r="A124" s="52"/>
      <c r="B124" s="61" t="s">
        <v>192</v>
      </c>
      <c r="C124" s="6">
        <v>5720.8</v>
      </c>
      <c r="D124" s="42">
        <v>5316.5</v>
      </c>
      <c r="E124" s="49">
        <f t="shared" si="1"/>
        <v>-404.3000000000002</v>
      </c>
    </row>
    <row r="125" spans="1:6" ht="110.25">
      <c r="A125" s="52"/>
      <c r="B125" s="61" t="s">
        <v>193</v>
      </c>
      <c r="C125" s="6">
        <v>1584.3</v>
      </c>
      <c r="D125" s="42">
        <f>1880.5-150</f>
        <v>1730.5</v>
      </c>
      <c r="E125" s="49">
        <f t="shared" si="1"/>
        <v>146.20000000000005</v>
      </c>
      <c r="F125" s="4"/>
    </row>
    <row r="126" spans="1:6" ht="113.25" customHeight="1">
      <c r="A126" s="52"/>
      <c r="B126" s="61" t="s">
        <v>194</v>
      </c>
      <c r="C126" s="31">
        <v>1909.6</v>
      </c>
      <c r="D126" s="42">
        <v>1752.9</v>
      </c>
      <c r="E126" s="49">
        <f t="shared" si="1"/>
        <v>-156.69999999999982</v>
      </c>
      <c r="F126" s="4"/>
    </row>
    <row r="127" spans="1:5" ht="126">
      <c r="A127" s="52"/>
      <c r="B127" s="61" t="s">
        <v>195</v>
      </c>
      <c r="C127" s="31">
        <v>1466.3</v>
      </c>
      <c r="D127" s="42">
        <v>1330</v>
      </c>
      <c r="E127" s="49">
        <f t="shared" si="1"/>
        <v>-136.29999999999995</v>
      </c>
    </row>
    <row r="128" spans="1:5" ht="94.5">
      <c r="A128" s="52"/>
      <c r="B128" s="61" t="s">
        <v>196</v>
      </c>
      <c r="C128" s="31"/>
      <c r="D128" s="42">
        <v>1404.8</v>
      </c>
      <c r="E128" s="49"/>
    </row>
    <row r="129" spans="1:5" ht="49.5" customHeight="1">
      <c r="A129" s="52"/>
      <c r="B129" s="61" t="s">
        <v>197</v>
      </c>
      <c r="C129" s="6">
        <f>C130+C131</f>
        <v>3175.7</v>
      </c>
      <c r="D129" s="42">
        <f>SUM(D130:D131)</f>
        <v>3260.7</v>
      </c>
      <c r="E129" s="49">
        <f t="shared" si="1"/>
        <v>85</v>
      </c>
    </row>
    <row r="130" spans="1:5" ht="34.5" customHeight="1">
      <c r="A130" s="52"/>
      <c r="B130" s="62" t="s">
        <v>57</v>
      </c>
      <c r="C130" s="32">
        <v>2498.1</v>
      </c>
      <c r="D130" s="44">
        <v>2510</v>
      </c>
      <c r="E130" s="49">
        <f t="shared" si="1"/>
        <v>11.900000000000091</v>
      </c>
    </row>
    <row r="131" spans="1:5" ht="31.5" customHeight="1">
      <c r="A131" s="52"/>
      <c r="B131" s="62" t="s">
        <v>58</v>
      </c>
      <c r="C131" s="32">
        <v>677.6</v>
      </c>
      <c r="D131" s="44">
        <v>750.7</v>
      </c>
      <c r="E131" s="49">
        <f t="shared" si="1"/>
        <v>73.10000000000002</v>
      </c>
    </row>
    <row r="132" spans="1:5" ht="33" customHeight="1" hidden="1">
      <c r="A132" s="52"/>
      <c r="B132" s="61" t="s">
        <v>53</v>
      </c>
      <c r="C132" s="5"/>
      <c r="D132" s="42"/>
      <c r="E132" s="49">
        <f t="shared" si="1"/>
        <v>0</v>
      </c>
    </row>
    <row r="133" spans="1:5" ht="126">
      <c r="A133" s="52"/>
      <c r="B133" s="61" t="s">
        <v>199</v>
      </c>
      <c r="C133" s="31">
        <v>214</v>
      </c>
      <c r="D133" s="42">
        <v>247.6</v>
      </c>
      <c r="E133" s="49">
        <f t="shared" si="1"/>
        <v>33.599999999999994</v>
      </c>
    </row>
    <row r="134" spans="1:5" ht="110.25">
      <c r="A134" s="52"/>
      <c r="B134" s="61" t="s">
        <v>190</v>
      </c>
      <c r="C134" s="6">
        <v>970.9</v>
      </c>
      <c r="D134" s="42">
        <v>998.4</v>
      </c>
      <c r="E134" s="49"/>
    </row>
    <row r="135" spans="1:6" ht="47.25">
      <c r="A135" s="53"/>
      <c r="B135" s="61" t="s">
        <v>200</v>
      </c>
      <c r="C135" s="31"/>
      <c r="D135" s="42">
        <f>1094+476.1</f>
        <v>1570.1</v>
      </c>
      <c r="E135" s="49"/>
      <c r="F135" s="4"/>
    </row>
    <row r="136" spans="1:5" ht="17.25" customHeight="1">
      <c r="A136" s="11" t="s">
        <v>52</v>
      </c>
      <c r="B136" s="63" t="s">
        <v>51</v>
      </c>
      <c r="C136" s="17" t="e">
        <f>#REF!</f>
        <v>#REF!</v>
      </c>
      <c r="D136" s="41">
        <f>SUM(D138)+D140</f>
        <v>12689.3</v>
      </c>
      <c r="E136" s="48" t="e">
        <f t="shared" si="1"/>
        <v>#REF!</v>
      </c>
    </row>
    <row r="137" spans="1:5" ht="63" customHeight="1" hidden="1">
      <c r="A137" s="16" t="s">
        <v>71</v>
      </c>
      <c r="B137" s="61" t="s">
        <v>72</v>
      </c>
      <c r="C137" s="6"/>
      <c r="D137" s="42"/>
      <c r="E137" s="48">
        <f t="shared" si="1"/>
        <v>0</v>
      </c>
    </row>
    <row r="138" spans="1:5" s="10" customFormat="1" ht="48.75" customHeight="1">
      <c r="A138" s="11" t="s">
        <v>175</v>
      </c>
      <c r="B138" s="64" t="s">
        <v>174</v>
      </c>
      <c r="C138" s="11"/>
      <c r="D138" s="41">
        <f>SUM(D139)</f>
        <v>4.3</v>
      </c>
      <c r="E138" s="48"/>
    </row>
    <row r="139" spans="1:6" ht="94.5">
      <c r="A139" s="33" t="s">
        <v>176</v>
      </c>
      <c r="B139" s="65" t="s">
        <v>209</v>
      </c>
      <c r="C139" s="33"/>
      <c r="D139" s="45">
        <v>4.3</v>
      </c>
      <c r="E139" s="49"/>
      <c r="F139" s="4"/>
    </row>
    <row r="140" spans="1:6" ht="18.75" customHeight="1">
      <c r="A140" s="11" t="s">
        <v>211</v>
      </c>
      <c r="B140" s="63" t="s">
        <v>212</v>
      </c>
      <c r="C140" s="17">
        <f>C147+C142</f>
        <v>0</v>
      </c>
      <c r="D140" s="41">
        <f>SUM(D141:E144)</f>
        <v>12685</v>
      </c>
      <c r="E140" s="49"/>
      <c r="F140" s="4"/>
    </row>
    <row r="141" spans="1:6" ht="110.25">
      <c r="A141" s="51" t="s">
        <v>213</v>
      </c>
      <c r="B141" s="66" t="s">
        <v>235</v>
      </c>
      <c r="C141" s="46"/>
      <c r="D141" s="45">
        <v>9479.1</v>
      </c>
      <c r="E141" s="49"/>
      <c r="F141" s="4"/>
    </row>
    <row r="142" spans="1:6" ht="126">
      <c r="A142" s="52"/>
      <c r="B142" s="66" t="s">
        <v>236</v>
      </c>
      <c r="C142" s="33"/>
      <c r="D142" s="45">
        <v>1929.4</v>
      </c>
      <c r="E142" s="49"/>
      <c r="F142" s="4"/>
    </row>
    <row r="143" spans="1:6" ht="31.5">
      <c r="A143" s="52"/>
      <c r="B143" s="66" t="s">
        <v>237</v>
      </c>
      <c r="C143" s="33"/>
      <c r="D143" s="45">
        <v>1000</v>
      </c>
      <c r="E143" s="49"/>
      <c r="F143" s="4"/>
    </row>
    <row r="144" spans="1:6" ht="157.5">
      <c r="A144" s="53"/>
      <c r="B144" s="66" t="s">
        <v>238</v>
      </c>
      <c r="C144" s="33"/>
      <c r="D144" s="45">
        <v>276.5</v>
      </c>
      <c r="E144" s="49"/>
      <c r="F144" s="4"/>
    </row>
    <row r="145" spans="1:8" ht="18.75" customHeight="1">
      <c r="A145" s="16"/>
      <c r="B145" s="67" t="s">
        <v>54</v>
      </c>
      <c r="C145" s="17" t="e">
        <f>C86+C10</f>
        <v>#REF!</v>
      </c>
      <c r="D145" s="41">
        <f>D86+D10</f>
        <v>580394.3999999999</v>
      </c>
      <c r="E145" s="48" t="e">
        <f t="shared" si="1"/>
        <v>#REF!</v>
      </c>
      <c r="F145" s="4"/>
      <c r="G145" s="9"/>
      <c r="H145" s="9"/>
    </row>
    <row r="146" spans="7:8" ht="13.5" customHeight="1">
      <c r="G146" s="9"/>
      <c r="H146" s="9"/>
    </row>
    <row r="147" spans="7:8" ht="13.5" customHeight="1">
      <c r="G147" s="9"/>
      <c r="H147" s="9"/>
    </row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sheetProtection/>
  <mergeCells count="7">
    <mergeCell ref="A96:A111"/>
    <mergeCell ref="A141:A144"/>
    <mergeCell ref="H66:L66"/>
    <mergeCell ref="A7:D7"/>
    <mergeCell ref="A6:D6"/>
    <mergeCell ref="A5:D5"/>
    <mergeCell ref="A120:A135"/>
  </mergeCells>
  <printOptions horizontalCentered="1"/>
  <pageMargins left="0.3937007874015748" right="0.3937007874015748" top="1.1811023622047245" bottom="0.3937007874015748" header="0.11811023622047245" footer="0.11811023622047245"/>
  <pageSetup fitToHeight="6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MashBur</cp:lastModifiedBy>
  <cp:lastPrinted>2016-08-17T03:41:44Z</cp:lastPrinted>
  <dcterms:created xsi:type="dcterms:W3CDTF">1996-10-08T23:32:33Z</dcterms:created>
  <dcterms:modified xsi:type="dcterms:W3CDTF">2016-08-17T03:49:27Z</dcterms:modified>
  <cp:category/>
  <cp:version/>
  <cp:contentType/>
  <cp:contentStatus/>
</cp:coreProperties>
</file>