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на 12.04.2024" sheetId="1" r:id="rId1"/>
  </sheets>
  <definedNames>
    <definedName name="_xlnm.Print_Area" localSheetId="0">'на 12.04.2024'!$A$1:$Q$214</definedName>
  </definedNames>
  <calcPr calcId="145621"/>
</workbook>
</file>

<file path=xl/calcChain.xml><?xml version="1.0" encoding="utf-8"?>
<calcChain xmlns="http://schemas.openxmlformats.org/spreadsheetml/2006/main">
  <c r="K19" i="1" l="1"/>
  <c r="G207" i="1"/>
  <c r="Q206" i="1"/>
  <c r="P206" i="1"/>
  <c r="O206" i="1"/>
  <c r="N206" i="1"/>
  <c r="M206" i="1"/>
  <c r="L206" i="1"/>
  <c r="K206" i="1"/>
  <c r="J206" i="1"/>
  <c r="G206" i="1" s="1"/>
  <c r="I206" i="1"/>
  <c r="H206" i="1"/>
  <c r="G205" i="1"/>
  <c r="Q204" i="1"/>
  <c r="P204" i="1"/>
  <c r="O204" i="1"/>
  <c r="N204" i="1"/>
  <c r="M204" i="1"/>
  <c r="L204" i="1"/>
  <c r="K204" i="1"/>
  <c r="J204" i="1"/>
  <c r="G204" i="1" s="1"/>
  <c r="I204" i="1"/>
  <c r="H204" i="1"/>
  <c r="G203" i="1"/>
  <c r="G202" i="1"/>
  <c r="Q201" i="1"/>
  <c r="P201" i="1"/>
  <c r="O201" i="1"/>
  <c r="N201" i="1"/>
  <c r="M201" i="1"/>
  <c r="L201" i="1"/>
  <c r="K201" i="1"/>
  <c r="J201" i="1"/>
  <c r="I201" i="1"/>
  <c r="H201" i="1"/>
  <c r="G200" i="1"/>
  <c r="G199" i="1"/>
  <c r="Q198" i="1"/>
  <c r="P198" i="1"/>
  <c r="O198" i="1"/>
  <c r="N198" i="1"/>
  <c r="M198" i="1"/>
  <c r="L198" i="1"/>
  <c r="K198" i="1"/>
  <c r="J198" i="1"/>
  <c r="I198" i="1"/>
  <c r="H198" i="1"/>
  <c r="G198" i="1"/>
  <c r="G197" i="1"/>
  <c r="G196" i="1"/>
  <c r="G195" i="1"/>
  <c r="G194" i="1"/>
  <c r="Q193" i="1"/>
  <c r="P193" i="1"/>
  <c r="O193" i="1"/>
  <c r="N193" i="1"/>
  <c r="M193" i="1"/>
  <c r="L193" i="1"/>
  <c r="K193" i="1"/>
  <c r="J193" i="1"/>
  <c r="I193" i="1"/>
  <c r="H193" i="1"/>
  <c r="G192" i="1"/>
  <c r="G191" i="1"/>
  <c r="G190" i="1"/>
  <c r="G189" i="1"/>
  <c r="Q188" i="1"/>
  <c r="Q187" i="1" s="1"/>
  <c r="P188" i="1"/>
  <c r="P187" i="1" s="1"/>
  <c r="O188" i="1"/>
  <c r="N188" i="1"/>
  <c r="N187" i="1" s="1"/>
  <c r="M188" i="1"/>
  <c r="M187" i="1" s="1"/>
  <c r="L188" i="1"/>
  <c r="L187" i="1" s="1"/>
  <c r="K188" i="1"/>
  <c r="J188" i="1"/>
  <c r="J187" i="1" s="1"/>
  <c r="I188" i="1"/>
  <c r="I187" i="1" s="1"/>
  <c r="H188" i="1"/>
  <c r="G188" i="1" s="1"/>
  <c r="O187" i="1"/>
  <c r="K187" i="1"/>
  <c r="G186" i="1"/>
  <c r="G185" i="1"/>
  <c r="G184" i="1"/>
  <c r="Q183" i="1"/>
  <c r="P183" i="1"/>
  <c r="O183" i="1"/>
  <c r="N183" i="1"/>
  <c r="M183" i="1"/>
  <c r="L183" i="1"/>
  <c r="K183" i="1"/>
  <c r="J183" i="1"/>
  <c r="I183" i="1"/>
  <c r="G183" i="1" s="1"/>
  <c r="H183" i="1"/>
  <c r="G182" i="1"/>
  <c r="G181" i="1"/>
  <c r="G180" i="1"/>
  <c r="Q179" i="1"/>
  <c r="Q178" i="1" s="1"/>
  <c r="P179" i="1"/>
  <c r="P178" i="1" s="1"/>
  <c r="O179" i="1"/>
  <c r="O178" i="1" s="1"/>
  <c r="N179" i="1"/>
  <c r="M179" i="1"/>
  <c r="M178" i="1" s="1"/>
  <c r="L179" i="1"/>
  <c r="L178" i="1" s="1"/>
  <c r="K179" i="1"/>
  <c r="K178" i="1" s="1"/>
  <c r="J179" i="1"/>
  <c r="I179" i="1"/>
  <c r="I178" i="1" s="1"/>
  <c r="H179" i="1"/>
  <c r="H178" i="1" s="1"/>
  <c r="G179" i="1"/>
  <c r="N178" i="1"/>
  <c r="J178" i="1"/>
  <c r="G177" i="1"/>
  <c r="G176" i="1"/>
  <c r="Q175" i="1"/>
  <c r="P175" i="1"/>
  <c r="O175" i="1"/>
  <c r="N175" i="1"/>
  <c r="M175" i="1"/>
  <c r="L175" i="1"/>
  <c r="K175" i="1"/>
  <c r="J175" i="1"/>
  <c r="G175" i="1" s="1"/>
  <c r="I175" i="1"/>
  <c r="H175" i="1"/>
  <c r="G174" i="1"/>
  <c r="G173" i="1"/>
  <c r="Q172" i="1"/>
  <c r="P172" i="1"/>
  <c r="O172" i="1"/>
  <c r="N172" i="1"/>
  <c r="M172" i="1"/>
  <c r="L172" i="1"/>
  <c r="K172" i="1"/>
  <c r="J172" i="1"/>
  <c r="I172" i="1"/>
  <c r="H172" i="1"/>
  <c r="G171" i="1"/>
  <c r="G170" i="1"/>
  <c r="G169" i="1"/>
  <c r="Q168" i="1"/>
  <c r="P168" i="1"/>
  <c r="P163" i="1" s="1"/>
  <c r="O168" i="1"/>
  <c r="N168" i="1"/>
  <c r="M168" i="1"/>
  <c r="L168" i="1"/>
  <c r="L163" i="1" s="1"/>
  <c r="K168" i="1"/>
  <c r="J168" i="1"/>
  <c r="I168" i="1"/>
  <c r="H168" i="1"/>
  <c r="G168" i="1" s="1"/>
  <c r="G167" i="1"/>
  <c r="G166" i="1"/>
  <c r="G165" i="1"/>
  <c r="Q164" i="1"/>
  <c r="Q163" i="1" s="1"/>
  <c r="P164" i="1"/>
  <c r="O164" i="1"/>
  <c r="N164" i="1"/>
  <c r="N163" i="1" s="1"/>
  <c r="M164" i="1"/>
  <c r="M163" i="1" s="1"/>
  <c r="L164" i="1"/>
  <c r="K164" i="1"/>
  <c r="J164" i="1"/>
  <c r="J163" i="1" s="1"/>
  <c r="I164" i="1"/>
  <c r="I163" i="1" s="1"/>
  <c r="H164" i="1"/>
  <c r="O163" i="1"/>
  <c r="K163" i="1"/>
  <c r="G162" i="1"/>
  <c r="G161" i="1"/>
  <c r="Q160" i="1"/>
  <c r="P160" i="1"/>
  <c r="O160" i="1"/>
  <c r="N160" i="1"/>
  <c r="M160" i="1"/>
  <c r="L160" i="1"/>
  <c r="K160" i="1"/>
  <c r="J160" i="1"/>
  <c r="I160" i="1"/>
  <c r="H160" i="1"/>
  <c r="G160" i="1" s="1"/>
  <c r="L159" i="1"/>
  <c r="M159" i="1" s="1"/>
  <c r="N159" i="1" s="1"/>
  <c r="G158" i="1"/>
  <c r="G157" i="1"/>
  <c r="G156" i="1"/>
  <c r="Q155" i="1"/>
  <c r="P155" i="1"/>
  <c r="O155" i="1"/>
  <c r="N155" i="1"/>
  <c r="M155" i="1"/>
  <c r="L155" i="1"/>
  <c r="L154" i="1" s="1"/>
  <c r="K155" i="1"/>
  <c r="K154" i="1" s="1"/>
  <c r="J155" i="1"/>
  <c r="I155" i="1"/>
  <c r="I154" i="1" s="1"/>
  <c r="H155" i="1"/>
  <c r="G155" i="1"/>
  <c r="J154" i="1"/>
  <c r="H154" i="1"/>
  <c r="G153" i="1"/>
  <c r="G152" i="1"/>
  <c r="G151" i="1"/>
  <c r="Q150" i="1"/>
  <c r="P150" i="1"/>
  <c r="O150" i="1"/>
  <c r="N150" i="1"/>
  <c r="M150" i="1"/>
  <c r="L150" i="1"/>
  <c r="K150" i="1"/>
  <c r="J150" i="1"/>
  <c r="I150" i="1"/>
  <c r="H150" i="1"/>
  <c r="G150" i="1" s="1"/>
  <c r="G149" i="1"/>
  <c r="G148" i="1"/>
  <c r="G147" i="1"/>
  <c r="Q146" i="1"/>
  <c r="Q145" i="1" s="1"/>
  <c r="P146" i="1"/>
  <c r="O146" i="1"/>
  <c r="N146" i="1"/>
  <c r="N145" i="1" s="1"/>
  <c r="M146" i="1"/>
  <c r="L146" i="1"/>
  <c r="K146" i="1"/>
  <c r="K145" i="1" s="1"/>
  <c r="J146" i="1"/>
  <c r="J145" i="1" s="1"/>
  <c r="I146" i="1"/>
  <c r="I145" i="1" s="1"/>
  <c r="H146" i="1"/>
  <c r="O145" i="1"/>
  <c r="M145" i="1"/>
  <c r="G144" i="1"/>
  <c r="G143" i="1"/>
  <c r="G142" i="1"/>
  <c r="Q141" i="1"/>
  <c r="P141" i="1"/>
  <c r="O141" i="1"/>
  <c r="N141" i="1"/>
  <c r="M141" i="1"/>
  <c r="L141" i="1"/>
  <c r="L136" i="1" s="1"/>
  <c r="K141" i="1"/>
  <c r="J141" i="1"/>
  <c r="I141" i="1"/>
  <c r="H141" i="1"/>
  <c r="G141" i="1"/>
  <c r="G140" i="1"/>
  <c r="G139" i="1"/>
  <c r="G138" i="1"/>
  <c r="Q137" i="1"/>
  <c r="Q136" i="1" s="1"/>
  <c r="P137" i="1"/>
  <c r="O137" i="1"/>
  <c r="N137" i="1"/>
  <c r="M137" i="1"/>
  <c r="M136" i="1" s="1"/>
  <c r="L137" i="1"/>
  <c r="K137" i="1"/>
  <c r="J137" i="1"/>
  <c r="J136" i="1" s="1"/>
  <c r="I137" i="1"/>
  <c r="I136" i="1" s="1"/>
  <c r="H137" i="1"/>
  <c r="P136" i="1"/>
  <c r="N136" i="1"/>
  <c r="H136" i="1"/>
  <c r="G135" i="1"/>
  <c r="G134" i="1"/>
  <c r="G133" i="1"/>
  <c r="G132" i="1"/>
  <c r="G131" i="1" s="1"/>
  <c r="Q131" i="1"/>
  <c r="P131" i="1"/>
  <c r="O131" i="1"/>
  <c r="N131" i="1"/>
  <c r="M131" i="1"/>
  <c r="M125" i="1" s="1"/>
  <c r="L131" i="1"/>
  <c r="K131" i="1"/>
  <c r="J131" i="1"/>
  <c r="I131" i="1"/>
  <c r="H131" i="1"/>
  <c r="G130" i="1"/>
  <c r="G129" i="1"/>
  <c r="G128" i="1"/>
  <c r="G127" i="1"/>
  <c r="Q126" i="1"/>
  <c r="Q125" i="1" s="1"/>
  <c r="P126" i="1"/>
  <c r="P125" i="1" s="1"/>
  <c r="O126" i="1"/>
  <c r="N126" i="1"/>
  <c r="M126" i="1"/>
  <c r="L126" i="1"/>
  <c r="L125" i="1" s="1"/>
  <c r="K126" i="1"/>
  <c r="J126" i="1"/>
  <c r="I126" i="1"/>
  <c r="I125" i="1" s="1"/>
  <c r="H126" i="1"/>
  <c r="H125" i="1" s="1"/>
  <c r="O125" i="1"/>
  <c r="K125" i="1"/>
  <c r="G124" i="1"/>
  <c r="G123" i="1"/>
  <c r="G122" i="1"/>
  <c r="G121" i="1"/>
  <c r="G120" i="1"/>
  <c r="G119" i="1"/>
  <c r="Q118" i="1"/>
  <c r="P118" i="1"/>
  <c r="O118" i="1"/>
  <c r="N118" i="1"/>
  <c r="M118" i="1"/>
  <c r="L118" i="1"/>
  <c r="K118" i="1"/>
  <c r="J118" i="1"/>
  <c r="I118" i="1"/>
  <c r="H118" i="1"/>
  <c r="G117" i="1"/>
  <c r="G116" i="1"/>
  <c r="G115" i="1"/>
  <c r="G114" i="1"/>
  <c r="G113" i="1"/>
  <c r="G112" i="1"/>
  <c r="Q111" i="1"/>
  <c r="Q107" i="1" s="1"/>
  <c r="P111" i="1"/>
  <c r="O111" i="1"/>
  <c r="N111" i="1"/>
  <c r="M111" i="1"/>
  <c r="L111" i="1"/>
  <c r="K111" i="1"/>
  <c r="J111" i="1"/>
  <c r="I111" i="1"/>
  <c r="G111" i="1" s="1"/>
  <c r="H111" i="1"/>
  <c r="G110" i="1"/>
  <c r="G109" i="1"/>
  <c r="Q108" i="1"/>
  <c r="P108" i="1"/>
  <c r="P107" i="1" s="1"/>
  <c r="O108" i="1"/>
  <c r="N108" i="1"/>
  <c r="N107" i="1" s="1"/>
  <c r="M108" i="1"/>
  <c r="L108" i="1"/>
  <c r="L107" i="1" s="1"/>
  <c r="K108" i="1"/>
  <c r="K107" i="1" s="1"/>
  <c r="J108" i="1"/>
  <c r="J107" i="1" s="1"/>
  <c r="H108" i="1"/>
  <c r="O107" i="1"/>
  <c r="M107" i="1"/>
  <c r="J106" i="1"/>
  <c r="G106" i="1" s="1"/>
  <c r="J105" i="1"/>
  <c r="G105" i="1" s="1"/>
  <c r="G104" i="1"/>
  <c r="J103" i="1"/>
  <c r="G103" i="1"/>
  <c r="G102" i="1"/>
  <c r="J101" i="1"/>
  <c r="G101" i="1" s="1"/>
  <c r="Q100" i="1"/>
  <c r="P100" i="1"/>
  <c r="O100" i="1"/>
  <c r="N100" i="1"/>
  <c r="M100" i="1"/>
  <c r="L100" i="1"/>
  <c r="K100" i="1"/>
  <c r="I100" i="1"/>
  <c r="H100" i="1"/>
  <c r="Q99" i="1"/>
  <c r="P99" i="1"/>
  <c r="O99" i="1"/>
  <c r="N99" i="1"/>
  <c r="M99" i="1"/>
  <c r="L99" i="1"/>
  <c r="K99" i="1"/>
  <c r="I99" i="1"/>
  <c r="H99" i="1"/>
  <c r="G98" i="1"/>
  <c r="G97" i="1"/>
  <c r="G96" i="1"/>
  <c r="Q95" i="1"/>
  <c r="P95" i="1"/>
  <c r="O95" i="1"/>
  <c r="N95" i="1"/>
  <c r="M95" i="1"/>
  <c r="M90" i="1" s="1"/>
  <c r="L95" i="1"/>
  <c r="K95" i="1"/>
  <c r="J95" i="1"/>
  <c r="I95" i="1"/>
  <c r="H95" i="1"/>
  <c r="G94" i="1"/>
  <c r="Q93" i="1"/>
  <c r="Q91" i="1" s="1"/>
  <c r="Q90" i="1" s="1"/>
  <c r="P93" i="1"/>
  <c r="O93" i="1"/>
  <c r="N93" i="1"/>
  <c r="P92" i="1"/>
  <c r="P91" i="1" s="1"/>
  <c r="P90" i="1" s="1"/>
  <c r="N92" i="1"/>
  <c r="G92" i="1" s="1"/>
  <c r="O91" i="1"/>
  <c r="O90" i="1" s="1"/>
  <c r="M91" i="1"/>
  <c r="L91" i="1"/>
  <c r="L90" i="1" s="1"/>
  <c r="K91" i="1"/>
  <c r="K90" i="1" s="1"/>
  <c r="J91" i="1"/>
  <c r="I91" i="1"/>
  <c r="H91" i="1"/>
  <c r="I90" i="1"/>
  <c r="G89" i="1"/>
  <c r="G88" i="1"/>
  <c r="G87" i="1"/>
  <c r="Q86" i="1"/>
  <c r="P86" i="1"/>
  <c r="O86" i="1"/>
  <c r="N86" i="1"/>
  <c r="M86" i="1"/>
  <c r="L86" i="1"/>
  <c r="K86" i="1"/>
  <c r="J86" i="1"/>
  <c r="I86" i="1"/>
  <c r="G86" i="1" s="1"/>
  <c r="H86" i="1"/>
  <c r="G85" i="1"/>
  <c r="G84" i="1"/>
  <c r="G83" i="1"/>
  <c r="Q82" i="1"/>
  <c r="P82" i="1"/>
  <c r="O82" i="1"/>
  <c r="N82" i="1"/>
  <c r="M82" i="1"/>
  <c r="L82" i="1"/>
  <c r="K82" i="1"/>
  <c r="G82" i="1" s="1"/>
  <c r="J82" i="1"/>
  <c r="I82" i="1"/>
  <c r="H82" i="1"/>
  <c r="G81" i="1"/>
  <c r="G80" i="1"/>
  <c r="G79" i="1"/>
  <c r="Q78" i="1"/>
  <c r="P78" i="1"/>
  <c r="O78" i="1"/>
  <c r="N78" i="1"/>
  <c r="M78" i="1"/>
  <c r="M60" i="1" s="1"/>
  <c r="L78" i="1"/>
  <c r="K78" i="1"/>
  <c r="J78" i="1"/>
  <c r="I78" i="1"/>
  <c r="G78" i="1" s="1"/>
  <c r="H78" i="1"/>
  <c r="G77" i="1"/>
  <c r="G76" i="1"/>
  <c r="Q75" i="1"/>
  <c r="P75" i="1"/>
  <c r="O75" i="1"/>
  <c r="N75" i="1"/>
  <c r="M75" i="1"/>
  <c r="L75" i="1"/>
  <c r="K75" i="1"/>
  <c r="J75" i="1"/>
  <c r="I75" i="1"/>
  <c r="H75" i="1"/>
  <c r="G74" i="1"/>
  <c r="G73" i="1"/>
  <c r="G72" i="1"/>
  <c r="G71" i="1"/>
  <c r="G70" i="1"/>
  <c r="G69" i="1"/>
  <c r="Q68" i="1"/>
  <c r="P68" i="1"/>
  <c r="O68" i="1"/>
  <c r="N68" i="1"/>
  <c r="M68" i="1"/>
  <c r="L68" i="1"/>
  <c r="K68" i="1"/>
  <c r="J68" i="1"/>
  <c r="G68" i="1" s="1"/>
  <c r="I68" i="1"/>
  <c r="H68" i="1"/>
  <c r="G67" i="1"/>
  <c r="G66" i="1"/>
  <c r="G65" i="1"/>
  <c r="G64" i="1"/>
  <c r="G63" i="1"/>
  <c r="G62" i="1"/>
  <c r="Q61" i="1"/>
  <c r="P61" i="1"/>
  <c r="P60" i="1" s="1"/>
  <c r="O61" i="1"/>
  <c r="O60" i="1" s="1"/>
  <c r="N61" i="1"/>
  <c r="M61" i="1"/>
  <c r="L61" i="1"/>
  <c r="L60" i="1" s="1"/>
  <c r="K61" i="1"/>
  <c r="K60" i="1" s="1"/>
  <c r="J61" i="1"/>
  <c r="I61" i="1"/>
  <c r="H61" i="1"/>
  <c r="Q60" i="1"/>
  <c r="I60" i="1"/>
  <c r="G59" i="1"/>
  <c r="G58" i="1"/>
  <c r="G57" i="1"/>
  <c r="Q56" i="1"/>
  <c r="P56" i="1"/>
  <c r="O56" i="1"/>
  <c r="N56" i="1"/>
  <c r="M56" i="1"/>
  <c r="L56" i="1"/>
  <c r="K56" i="1"/>
  <c r="J56" i="1"/>
  <c r="I56" i="1"/>
  <c r="G56" i="1" s="1"/>
  <c r="H56" i="1"/>
  <c r="G55" i="1"/>
  <c r="G54" i="1"/>
  <c r="G53" i="1"/>
  <c r="Q52" i="1"/>
  <c r="P52" i="1"/>
  <c r="O52" i="1"/>
  <c r="N52" i="1"/>
  <c r="M52" i="1"/>
  <c r="L52" i="1"/>
  <c r="K52" i="1"/>
  <c r="G52" i="1" s="1"/>
  <c r="J52" i="1"/>
  <c r="I52" i="1"/>
  <c r="H52" i="1"/>
  <c r="G51" i="1"/>
  <c r="G50" i="1"/>
  <c r="G49" i="1"/>
  <c r="G48" i="1"/>
  <c r="G47" i="1"/>
  <c r="G46" i="1"/>
  <c r="Q45" i="1"/>
  <c r="P45" i="1"/>
  <c r="O45" i="1"/>
  <c r="N45" i="1"/>
  <c r="M45" i="1"/>
  <c r="L45" i="1"/>
  <c r="K45" i="1"/>
  <c r="J45" i="1"/>
  <c r="I45" i="1"/>
  <c r="H45" i="1"/>
  <c r="G45" i="1" s="1"/>
  <c r="G44" i="1"/>
  <c r="G43" i="1"/>
  <c r="G42" i="1"/>
  <c r="Q41" i="1"/>
  <c r="P41" i="1"/>
  <c r="O41" i="1"/>
  <c r="N41" i="1"/>
  <c r="M41" i="1"/>
  <c r="L41" i="1"/>
  <c r="K41" i="1"/>
  <c r="J41" i="1"/>
  <c r="I41" i="1"/>
  <c r="H41" i="1"/>
  <c r="G40" i="1"/>
  <c r="G39" i="1"/>
  <c r="Q38" i="1"/>
  <c r="P38" i="1"/>
  <c r="O38" i="1"/>
  <c r="N38" i="1"/>
  <c r="M38" i="1"/>
  <c r="L38" i="1"/>
  <c r="K38" i="1"/>
  <c r="J38" i="1"/>
  <c r="I38" i="1"/>
  <c r="G38" i="1" s="1"/>
  <c r="H38" i="1"/>
  <c r="G37" i="1"/>
  <c r="G36" i="1"/>
  <c r="G35" i="1"/>
  <c r="G34" i="1"/>
  <c r="G33" i="1"/>
  <c r="G32" i="1"/>
  <c r="Q31" i="1"/>
  <c r="P31" i="1"/>
  <c r="O31" i="1"/>
  <c r="N31" i="1"/>
  <c r="M31" i="1"/>
  <c r="L31" i="1"/>
  <c r="K31" i="1"/>
  <c r="J31" i="1"/>
  <c r="I31" i="1"/>
  <c r="H31" i="1"/>
  <c r="G30" i="1"/>
  <c r="G29" i="1"/>
  <c r="G28" i="1"/>
  <c r="G27" i="1"/>
  <c r="G26" i="1"/>
  <c r="G25" i="1"/>
  <c r="Q24" i="1"/>
  <c r="P24" i="1"/>
  <c r="O24" i="1"/>
  <c r="N24" i="1"/>
  <c r="M24" i="1"/>
  <c r="L24" i="1"/>
  <c r="L23" i="1" s="1"/>
  <c r="K24" i="1"/>
  <c r="J24" i="1"/>
  <c r="G24" i="1" s="1"/>
  <c r="I24" i="1"/>
  <c r="H24" i="1"/>
  <c r="P23" i="1"/>
  <c r="J22" i="1"/>
  <c r="G22" i="1" s="1"/>
  <c r="G21" i="1"/>
  <c r="Q20" i="1"/>
  <c r="P20" i="1"/>
  <c r="O20" i="1"/>
  <c r="N20" i="1"/>
  <c r="M20" i="1"/>
  <c r="L20" i="1"/>
  <c r="K20" i="1"/>
  <c r="J20" i="1"/>
  <c r="I20" i="1"/>
  <c r="H20" i="1"/>
  <c r="G19" i="1"/>
  <c r="G18" i="1"/>
  <c r="J17" i="1"/>
  <c r="G17" i="1" s="1"/>
  <c r="Q16" i="1"/>
  <c r="P16" i="1"/>
  <c r="O16" i="1"/>
  <c r="O12" i="1" s="1"/>
  <c r="N16" i="1"/>
  <c r="M16" i="1"/>
  <c r="L16" i="1"/>
  <c r="K16" i="1"/>
  <c r="I16" i="1"/>
  <c r="G15" i="1"/>
  <c r="G14" i="1"/>
  <c r="Q13" i="1"/>
  <c r="Q12" i="1" s="1"/>
  <c r="P13" i="1"/>
  <c r="O13" i="1"/>
  <c r="N13" i="1"/>
  <c r="M13" i="1"/>
  <c r="L13" i="1"/>
  <c r="K13" i="1"/>
  <c r="J13" i="1"/>
  <c r="I13" i="1"/>
  <c r="I12" i="1" s="1"/>
  <c r="H13" i="1"/>
  <c r="M12" i="1"/>
  <c r="K12" i="1" l="1"/>
  <c r="G178" i="1"/>
  <c r="J23" i="1"/>
  <c r="G172" i="1"/>
  <c r="H187" i="1"/>
  <c r="G187" i="1" s="1"/>
  <c r="G20" i="1"/>
  <c r="H211" i="1"/>
  <c r="G31" i="1"/>
  <c r="G93" i="1"/>
  <c r="I107" i="1"/>
  <c r="N125" i="1"/>
  <c r="K136" i="1"/>
  <c r="G136" i="1" s="1"/>
  <c r="N23" i="1"/>
  <c r="G61" i="1"/>
  <c r="G91" i="1"/>
  <c r="H163" i="1"/>
  <c r="G163" i="1" s="1"/>
  <c r="G201" i="1"/>
  <c r="H23" i="1"/>
  <c r="G23" i="1" s="1"/>
  <c r="G75" i="1"/>
  <c r="J99" i="1"/>
  <c r="G99" i="1" s="1"/>
  <c r="J125" i="1"/>
  <c r="G126" i="1"/>
  <c r="G125" i="1" s="1"/>
  <c r="G137" i="1"/>
  <c r="O136" i="1"/>
  <c r="M154" i="1"/>
  <c r="G193" i="1"/>
  <c r="G13" i="1"/>
  <c r="L210" i="1"/>
  <c r="P210" i="1"/>
  <c r="G41" i="1"/>
  <c r="J60" i="1"/>
  <c r="N60" i="1"/>
  <c r="J90" i="1"/>
  <c r="N91" i="1"/>
  <c r="N90" i="1" s="1"/>
  <c r="G95" i="1"/>
  <c r="G118" i="1"/>
  <c r="G146" i="1"/>
  <c r="L145" i="1"/>
  <c r="P145" i="1"/>
  <c r="G164" i="1"/>
  <c r="L12" i="1"/>
  <c r="N12" i="1"/>
  <c r="P12" i="1"/>
  <c r="I210" i="1"/>
  <c r="K210" i="1"/>
  <c r="M210" i="1"/>
  <c r="O210" i="1"/>
  <c r="Q210" i="1"/>
  <c r="H16" i="1"/>
  <c r="J16" i="1"/>
  <c r="J12" i="1" s="1"/>
  <c r="I23" i="1"/>
  <c r="I209" i="1" s="1"/>
  <c r="I211" i="1" s="1"/>
  <c r="K23" i="1"/>
  <c r="M23" i="1"/>
  <c r="M209" i="1" s="1"/>
  <c r="O23" i="1"/>
  <c r="Q23" i="1"/>
  <c r="O159" i="1"/>
  <c r="P159" i="1" s="1"/>
  <c r="N154" i="1"/>
  <c r="K209" i="1"/>
  <c r="H210" i="1"/>
  <c r="O154" i="1"/>
  <c r="O209" i="1" s="1"/>
  <c r="H60" i="1"/>
  <c r="G60" i="1" s="1"/>
  <c r="H90" i="1"/>
  <c r="J100" i="1"/>
  <c r="G100" i="1" s="1"/>
  <c r="H107" i="1"/>
  <c r="H145" i="1"/>
  <c r="G145" i="1" s="1"/>
  <c r="K211" i="1" l="1"/>
  <c r="J209" i="1"/>
  <c r="M211" i="1"/>
  <c r="L209" i="1"/>
  <c r="L211" i="1" s="1"/>
  <c r="N210" i="1"/>
  <c r="O211" i="1"/>
  <c r="G90" i="1"/>
  <c r="J210" i="1"/>
  <c r="J211" i="1" s="1"/>
  <c r="G16" i="1"/>
  <c r="Q159" i="1"/>
  <c r="Q154" i="1" s="1"/>
  <c r="Q209" i="1" s="1"/>
  <c r="Q211" i="1" s="1"/>
  <c r="P154" i="1"/>
  <c r="P209" i="1" s="1"/>
  <c r="P211" i="1" s="1"/>
  <c r="N209" i="1"/>
  <c r="H12" i="1"/>
  <c r="N211" i="1" l="1"/>
  <c r="G211" i="1" s="1"/>
  <c r="G210" i="1"/>
  <c r="G154" i="1"/>
  <c r="G159" i="1"/>
  <c r="H209" i="1"/>
  <c r="G209" i="1" s="1"/>
  <c r="G12" i="1"/>
</calcChain>
</file>

<file path=xl/comments1.xml><?xml version="1.0" encoding="utf-8"?>
<comments xmlns="http://schemas.openxmlformats.org/spreadsheetml/2006/main">
  <authors>
    <author>Автор</author>
    <author>User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 018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стандарт 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53030
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 041</t>
        </r>
      </text>
    </comment>
    <comment ref="B8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пр.033</t>
        </r>
      </text>
    </comment>
    <comment ref="B12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342</t>
        </r>
      </text>
    </comment>
    <comment ref="B161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 053</t>
        </r>
      </text>
    </comment>
    <comment ref="B16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53040 </t>
        </r>
      </text>
    </comment>
    <comment ref="B17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52130</t>
        </r>
      </text>
    </comment>
    <comment ref="B20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51790</t>
        </r>
      </text>
    </comment>
    <comment ref="J20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обл- 94,64
остальное ф/б-131 508,36</t>
        </r>
      </text>
    </comment>
  </commentList>
</comments>
</file>

<file path=xl/sharedStrings.xml><?xml version="1.0" encoding="utf-8"?>
<sst xmlns="http://schemas.openxmlformats.org/spreadsheetml/2006/main" count="448" uniqueCount="159">
  <si>
    <t xml:space="preserve">Приложение </t>
  </si>
  <si>
    <t xml:space="preserve">к постановлению </t>
  </si>
  <si>
    <t>администрации</t>
  </si>
  <si>
    <t xml:space="preserve">муниципального округа </t>
  </si>
  <si>
    <t xml:space="preserve">Перечень мероприятий муниципальной программы "Развитие образования в Омсукчанском муниципальном округе" </t>
  </si>
  <si>
    <t>(тыс.руб.)</t>
  </si>
  <si>
    <t>№ п/п</t>
  </si>
  <si>
    <t>Наименование мероприятия</t>
  </si>
  <si>
    <t>Ответственный исполнитель</t>
  </si>
  <si>
    <t>Исполнитель</t>
  </si>
  <si>
    <t>Срок реализации</t>
  </si>
  <si>
    <t>Источник финансирования</t>
  </si>
  <si>
    <t>Объем финансирования муниципальной программы по годам</t>
  </si>
  <si>
    <t>ВСЕГО:</t>
  </si>
  <si>
    <t>1.</t>
  </si>
  <si>
    <t>Основное мероприятие "Обеспечение деятельности подведомственных учреждений"</t>
  </si>
  <si>
    <t>ИТОГО по мероприятию:</t>
  </si>
  <si>
    <t>1.1.</t>
  </si>
  <si>
    <t>Субсидии муниципальным учреждениям дошкольного образования на выполнение муниципального задания</t>
  </si>
  <si>
    <t>Управление образования АОМО</t>
  </si>
  <si>
    <t>Итого:</t>
  </si>
  <si>
    <t>МБДОУ "Детский сад п.Омсукчан"</t>
  </si>
  <si>
    <t>2021-2030</t>
  </si>
  <si>
    <t>бюджет ОМО</t>
  </si>
  <si>
    <t>МБДОУ "Детский сад п.Дукат"</t>
  </si>
  <si>
    <t>1.2.</t>
  </si>
  <si>
    <t>Субсидии муниципальным учреждениям общего образования на выполнение муниципального задания</t>
  </si>
  <si>
    <t>МБОУ "СОШ п.Омсукчан"</t>
  </si>
  <si>
    <t>МБОУ "СОШ п.Дукат"</t>
  </si>
  <si>
    <t>МБОУ "ООШ п.Омсукчан"</t>
  </si>
  <si>
    <t>областной бюджет</t>
  </si>
  <si>
    <t>1.3.</t>
  </si>
  <si>
    <t xml:space="preserve">Субсидии муниципальным учреждениям дополнительного образования на выполнение муниципального задания </t>
  </si>
  <si>
    <t>МБУДО "ЦДО п.Омсукчан"</t>
  </si>
  <si>
    <t>2.</t>
  </si>
  <si>
    <t>Основное мероприятие "Осуществление государственных полномочий"</t>
  </si>
  <si>
    <t>2.1.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</si>
  <si>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</si>
  <si>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2.2.</t>
  </si>
  <si>
    <t xml:space="preserve"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</t>
  </si>
  <si>
    <t>2.3.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</si>
  <si>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</si>
  <si>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2.4.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</si>
  <si>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</si>
  <si>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2.5.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</si>
  <si>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 </t>
  </si>
  <si>
    <t>2.6.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</si>
  <si>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</si>
  <si>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Управление образования АОГО</t>
  </si>
  <si>
    <t xml:space="preserve">МБОУ "СОШ п.Омсукчан" </t>
  </si>
  <si>
    <t xml:space="preserve">МБОУ "СОШ п.Дукат" </t>
  </si>
  <si>
    <t xml:space="preserve">МБОУ "ООШ п.Омсукчан" </t>
  </si>
  <si>
    <t>2.7.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</si>
  <si>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</si>
  <si>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Итого</t>
  </si>
  <si>
    <t>3.</t>
  </si>
  <si>
    <t>Основное мероприятие "Развитие образовательных  учреждений"</t>
  </si>
  <si>
    <t>3.1.</t>
  </si>
  <si>
    <t>Проведение ремонта недвижимого имущества</t>
  </si>
  <si>
    <t>3.1.1.</t>
  </si>
  <si>
    <t xml:space="preserve">Целевые субсидии муниципальным учреждениям  на ремонт недвижимого имущества </t>
  </si>
  <si>
    <t>3.2.</t>
  </si>
  <si>
    <t>Материально-техническое оснащение муниципальных учреждений образования</t>
  </si>
  <si>
    <t>3.2.1.</t>
  </si>
  <si>
    <t>Целевые субсидии муниципальным учреждениям  на оснащение</t>
  </si>
  <si>
    <t>3.3.</t>
  </si>
  <si>
    <t>Организация питания в дошкольных организациях</t>
  </si>
  <si>
    <t>3.3.1.</t>
  </si>
  <si>
    <t xml:space="preserve">Целевые субсидии муниципальным учреждениям  на выполнение мероприятий по организации питания </t>
  </si>
  <si>
    <t>3.4.</t>
  </si>
  <si>
    <t>Проведение спортивных мероприятий в общеобразовательных организациях</t>
  </si>
  <si>
    <t>3.4.1.</t>
  </si>
  <si>
    <t>Целевые субсидии на выполнение мероприятий по физической культуре и спорту</t>
  </si>
  <si>
    <t>3.5.</t>
  </si>
  <si>
    <t>Поощрение лучших учеников общеобразовательных организаций</t>
  </si>
  <si>
    <t>3.5.1.</t>
  </si>
  <si>
    <t>Целевые субсидии муниципальным учреждениям  на выплату стипендии учащимся</t>
  </si>
  <si>
    <t>3.6.</t>
  </si>
  <si>
    <t>Мероприятия по осуществлению гарантий и компенсаций расходов, связанных с переездом в районы Крайнего Севера</t>
  </si>
  <si>
    <t>3.6.1.</t>
  </si>
  <si>
    <t>Целевые субсидии по осуществлению гарантий и компенсаций расходов, связанных с переездом в районы Крайнего Севера</t>
  </si>
  <si>
    <t>4.</t>
  </si>
  <si>
    <t>Основное мероприятие "Оздоровление детей и подростков"</t>
  </si>
  <si>
    <t>4.1.</t>
  </si>
  <si>
    <t>Мероприятия по организации отдыха и оздоровления детей в лагерях дневного пребывания</t>
  </si>
  <si>
    <t>5.</t>
  </si>
  <si>
    <t>Основное мероприятие "Содействие временному трудоустройству молодежи"</t>
  </si>
  <si>
    <t>5.1.</t>
  </si>
  <si>
    <t>Целевые субсидии на организацию трудоустройства несовершеннолетних граждан</t>
  </si>
  <si>
    <t>6.</t>
  </si>
  <si>
    <t>Основное мероприятие "Обеспечение гарантий работникам муниципальных  учреждений"</t>
  </si>
  <si>
    <t>6.1.</t>
  </si>
  <si>
    <t>Целевые субсидии муниципальным учреждениям на оплату северных надбавок к заработной плате вновь прибывшим работникам</t>
  </si>
  <si>
    <t>6.2.</t>
  </si>
  <si>
    <t>Целевые субсидии муниципальным учреждениям на оплату проезда к месту отдыха и обратно</t>
  </si>
  <si>
    <t>6.3.</t>
  </si>
  <si>
    <t>Целевые субсидии муниципальным учреждениям  на оплату контейнера</t>
  </si>
  <si>
    <t>7.</t>
  </si>
  <si>
    <t>Основное мероприятие "Организация питания в образовательных учреждениях"</t>
  </si>
  <si>
    <t>7.1.</t>
  </si>
  <si>
    <t>Целевые субсидии на организацию питания в образовательных учреждениях</t>
  </si>
  <si>
    <t>8.</t>
  </si>
  <si>
    <t>Основное мероприятие "Совершенствование питания учащихся"</t>
  </si>
  <si>
    <t>8.1.</t>
  </si>
  <si>
    <t xml:space="preserve">Целевые субсидии муниципальным учреждениям  на выполнение мероприятий по совершенствованию питания учащихся
</t>
  </si>
  <si>
    <t>9.</t>
  </si>
  <si>
    <t>Основное мероприятие "Питание детей из многодетных семей"</t>
  </si>
  <si>
    <t>9.1.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</si>
  <si>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</si>
  <si>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10.</t>
  </si>
  <si>
    <t>Основное мероприятие "Питание детей с ограниченными возможностями здоровья"</t>
  </si>
  <si>
    <t>10.1.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</si>
  <si>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</si>
  <si>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11.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</si>
  <si>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</si>
  <si>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11.1.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</si>
  <si>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</si>
  <si>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12.</t>
  </si>
  <si>
    <t>Основное мероприятие "Организация бесплатного горячего  питание обучающихся"</t>
  </si>
  <si>
    <t>12.1.</t>
  </si>
  <si>
    <t>Организация  бесплатного горячего питания обучающихся , получающих начальное общее образование в муниципальных образовательных организациях</t>
  </si>
  <si>
    <t>13.</t>
  </si>
  <si>
    <t>Основное мероприятие "Создание условий  для занятий физической культурой и спортом"</t>
  </si>
  <si>
    <t>13.1.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</si>
  <si>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</si>
  <si>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14.</t>
  </si>
  <si>
    <t>Основное мероприятие "Формирование у обучающихся современных технологических и гуманитарных навыков"</t>
  </si>
  <si>
    <t>14.1.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</si>
  <si>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</si>
  <si>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>15.</t>
  </si>
  <si>
    <t>Основное мероприятие "Цифровая образовательная среда"</t>
  </si>
  <si>
    <t>15.1.</t>
  </si>
  <si>
    <t>Обеспечение образовательных организаций материально-технической базой для внедрения цифровой образовательной среды</t>
  </si>
  <si>
    <t>2022-2023</t>
  </si>
  <si>
    <t>16.</t>
  </si>
  <si>
    <t>Основное мероприятие "Антитеррористическая защищенность образовательных организаций"</t>
  </si>
  <si>
    <t>16.1.</t>
  </si>
  <si>
    <t>Повышение уровня антитеррористической защищенности образовательных организаций</t>
  </si>
  <si>
    <t>17.</t>
  </si>
  <si>
    <t>Основное мероприятие "Обустройство автогородсков в дошкольных образовательных организациях"</t>
  </si>
  <si>
    <t>17.1.</t>
  </si>
  <si>
    <t>Осуществление мероприятий по обустройству автогородков в дошкольных образовательных организациях</t>
  </si>
  <si>
    <t>18.</t>
  </si>
  <si>
    <t>Основное мероприятие "Реконструкция и капитальный ремонт общеобразовательных организаций"</t>
  </si>
  <si>
    <t>18.1.</t>
  </si>
  <si>
    <t>Осуществление мероприятий по реконструкции и капитальному ремонту общеобразовательных организаций</t>
  </si>
  <si>
    <t>19.</t>
  </si>
  <si>
    <t>Основное мероприятие"Обеспечение персонифицированного финансирования дополнительного образования детей"</t>
  </si>
  <si>
    <t>ИТОГО по мероприятию</t>
  </si>
  <si>
    <t>19.1.</t>
  </si>
  <si>
    <t>"Обеспечение персонифицированного финансирования дополнительного образования детей"</t>
  </si>
  <si>
    <t>20.</t>
  </si>
  <si>
    <t>Основное мероприятие"Отдельное мероприятие в рамках реализации федерального проекта "Патриотическое воспитание граждан Российской Федерации " национального проекта "Образование"</t>
  </si>
  <si>
    <t>20.1.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</si>
  <si>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</si>
  <si>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МБОУ "СОШ п. Омсукчан"</t>
  </si>
  <si>
    <t>МБОУ "ООШ п. Омсукчан"</t>
  </si>
  <si>
    <t>ВСЕГО ПО МУНИЦИПАЛЬНОЙ ПРОГРАММЕ:</t>
  </si>
  <si>
    <t>от 15.04.2024 №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</si>
</sst>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220">
    <xf numFmtId="0" fontId="0" fillId="0" borderId="0" xfId="0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/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/>
    <xf numFmtId="4" fontId="4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9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1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0" fontId="27" fillId="0" borderId="0" xfId="0" applyFont="1" applyFill="1"/>
    <xf numFmtId="1" fontId="7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9" fillId="2" borderId="7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28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20" fillId="2" borderId="9" xfId="0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164" fontId="20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/>
    <xf numFmtId="49" fontId="11" fillId="2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10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26" fillId="0" borderId="7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left" vertical="center" wrapText="1"/>
    </xf>
    <xf numFmtId="164" fontId="23" fillId="0" borderId="7" xfId="0" applyNumberFormat="1" applyFont="1" applyFill="1" applyBorder="1" applyAlignment="1">
      <alignment horizontal="left" vertical="center" wrapText="1"/>
    </xf>
    <xf numFmtId="164" fontId="23" fillId="0" borderId="6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left" vertical="center" wrapText="1"/>
    </xf>
    <xf numFmtId="0" fontId="16" fillId="0" borderId="6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right" vertical="center" wrapText="1"/>
    </xf>
    <xf numFmtId="0" fontId="33" fillId="0" borderId="9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righ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4"/>
  <sheetViews>
    <sheetView tabSelected="1" view="pageBreakPreview" zoomScale="75" zoomScaleSheetLayoutView="75" workbookViewId="0">
      <selection activeCell="G10" sqref="G10:Q10"/>
    </sheetView>
  </sheetViews>
  <sheetFormatPr defaultColWidth="9.140625" defaultRowHeight="15" x14ac:dyDescent="0.25"/>
  <cols>
    <col min="1" max="1" width="7" style="1" customWidth="1"/>
    <col min="2" max="2" width="43.42578125" style="2" customWidth="1"/>
    <col min="3" max="3" width="13.28515625" style="3" customWidth="1"/>
    <col min="4" max="4" width="14.28515625" style="3" customWidth="1"/>
    <col min="5" max="5" width="11.85546875" style="3" customWidth="1"/>
    <col min="6" max="6" width="15.42578125" style="3" customWidth="1"/>
    <col min="7" max="7" width="16.42578125" style="4" bestFit="1" customWidth="1"/>
    <col min="8" max="8" width="15.140625" style="4" customWidth="1"/>
    <col min="9" max="9" width="13.42578125" style="4" bestFit="1" customWidth="1"/>
    <col min="10" max="10" width="13.140625" style="111" customWidth="1"/>
    <col min="11" max="11" width="15" style="4" customWidth="1"/>
    <col min="12" max="12" width="14.7109375" style="4" customWidth="1"/>
    <col min="13" max="13" width="14.5703125" style="112" customWidth="1"/>
    <col min="14" max="14" width="13.140625" style="4" customWidth="1"/>
    <col min="15" max="16" width="14.28515625" style="4" customWidth="1"/>
    <col min="17" max="17" width="13.5703125" style="4" customWidth="1"/>
    <col min="18" max="16384" width="9.140625" style="3"/>
  </cols>
  <sheetData>
    <row r="1" spans="1:17" ht="18.75" x14ac:dyDescent="0.3">
      <c r="J1" s="4"/>
      <c r="M1" s="4"/>
      <c r="P1" s="5" t="s">
        <v>0</v>
      </c>
      <c r="Q1" s="5"/>
    </row>
    <row r="2" spans="1:17" ht="20.25" customHeight="1" x14ac:dyDescent="0.3">
      <c r="J2" s="4"/>
      <c r="M2" s="4"/>
      <c r="P2" s="5" t="s">
        <v>1</v>
      </c>
      <c r="Q2" s="5"/>
    </row>
    <row r="3" spans="1:17" ht="20.25" customHeight="1" x14ac:dyDescent="0.3">
      <c r="J3" s="4"/>
      <c r="M3" s="4"/>
      <c r="P3" s="5" t="s">
        <v>2</v>
      </c>
      <c r="Q3" s="5"/>
    </row>
    <row r="4" spans="1:17" ht="19.7" customHeight="1" x14ac:dyDescent="0.3">
      <c r="J4" s="4"/>
      <c r="M4" s="6"/>
      <c r="N4" s="6"/>
      <c r="O4" s="6"/>
      <c r="P4" s="113" t="s">
        <v>3</v>
      </c>
      <c r="Q4" s="113"/>
    </row>
    <row r="5" spans="1:17" ht="20.25" customHeight="1" x14ac:dyDescent="0.3">
      <c r="J5" s="4"/>
      <c r="M5" s="4"/>
      <c r="N5" s="7"/>
      <c r="O5" s="7"/>
      <c r="P5" s="114" t="s">
        <v>158</v>
      </c>
      <c r="Q5" s="114"/>
    </row>
    <row r="6" spans="1:17" ht="20.25" customHeight="1" x14ac:dyDescent="0.35">
      <c r="J6" s="4"/>
      <c r="M6" s="4"/>
      <c r="N6" s="7"/>
      <c r="O6" s="7"/>
      <c r="P6" s="8"/>
      <c r="Q6" s="8"/>
    </row>
    <row r="7" spans="1:17" ht="15.6" hidden="1" x14ac:dyDescent="0.3">
      <c r="J7" s="4"/>
      <c r="M7" s="4"/>
      <c r="N7" s="7"/>
    </row>
    <row r="8" spans="1:17" ht="20.45" customHeight="1" x14ac:dyDescent="0.25">
      <c r="A8" s="115" t="s">
        <v>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5.75" x14ac:dyDescent="0.25">
      <c r="J9" s="4"/>
      <c r="M9" s="4"/>
      <c r="Q9" s="7" t="s">
        <v>5</v>
      </c>
    </row>
    <row r="10" spans="1:17" ht="23.25" customHeight="1" x14ac:dyDescent="0.25">
      <c r="A10" s="116" t="s">
        <v>6</v>
      </c>
      <c r="B10" s="118" t="s">
        <v>7</v>
      </c>
      <c r="C10" s="116" t="s">
        <v>8</v>
      </c>
      <c r="D10" s="116" t="s">
        <v>9</v>
      </c>
      <c r="E10" s="116" t="s">
        <v>10</v>
      </c>
      <c r="F10" s="120" t="s">
        <v>11</v>
      </c>
      <c r="G10" s="121" t="s">
        <v>12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s="11" customFormat="1" ht="21.75" customHeight="1" x14ac:dyDescent="0.25">
      <c r="A11" s="117"/>
      <c r="B11" s="119"/>
      <c r="C11" s="117"/>
      <c r="D11" s="117"/>
      <c r="E11" s="117"/>
      <c r="F11" s="120"/>
      <c r="G11" s="9" t="s">
        <v>13</v>
      </c>
      <c r="H11" s="10">
        <v>2021</v>
      </c>
      <c r="I11" s="10">
        <v>2022</v>
      </c>
      <c r="J11" s="10">
        <v>2023</v>
      </c>
      <c r="K11" s="10">
        <v>2024</v>
      </c>
      <c r="L11" s="10">
        <v>2025</v>
      </c>
      <c r="M11" s="10">
        <v>2026</v>
      </c>
      <c r="N11" s="10">
        <v>2027</v>
      </c>
      <c r="O11" s="10">
        <v>2028</v>
      </c>
      <c r="P11" s="10">
        <v>2029</v>
      </c>
      <c r="Q11" s="10">
        <v>2030</v>
      </c>
    </row>
    <row r="12" spans="1:17" ht="40.5" customHeight="1" x14ac:dyDescent="0.25">
      <c r="A12" s="12" t="s">
        <v>14</v>
      </c>
      <c r="B12" s="133" t="s">
        <v>15</v>
      </c>
      <c r="C12" s="134"/>
      <c r="D12" s="135"/>
      <c r="E12" s="13"/>
      <c r="F12" s="14" t="s">
        <v>16</v>
      </c>
      <c r="G12" s="15">
        <f>SUM(H12:Q12)</f>
        <v>936151.49</v>
      </c>
      <c r="H12" s="15">
        <f>H13+H16+H22</f>
        <v>85038.91</v>
      </c>
      <c r="I12" s="15">
        <f>I13+I16+I22</f>
        <v>87938.3</v>
      </c>
      <c r="J12" s="15">
        <f>J13+J16+J20+J22</f>
        <v>87591.079999999987</v>
      </c>
      <c r="K12" s="15">
        <f t="shared" ref="K12:Q12" si="0">K13+K16+K20+K22</f>
        <v>92424.49</v>
      </c>
      <c r="L12" s="15">
        <f t="shared" si="0"/>
        <v>90348.73000000001</v>
      </c>
      <c r="M12" s="15">
        <f t="shared" si="0"/>
        <v>82693.88</v>
      </c>
      <c r="N12" s="15">
        <f t="shared" si="0"/>
        <v>95289.78</v>
      </c>
      <c r="O12" s="15">
        <f t="shared" si="0"/>
        <v>99949.93</v>
      </c>
      <c r="P12" s="15">
        <f t="shared" si="0"/>
        <v>104856.69</v>
      </c>
      <c r="Q12" s="15">
        <f t="shared" si="0"/>
        <v>110019.7</v>
      </c>
    </row>
    <row r="13" spans="1:17" ht="21.2" customHeight="1" x14ac:dyDescent="0.25">
      <c r="A13" s="136" t="s">
        <v>17</v>
      </c>
      <c r="B13" s="139" t="s">
        <v>18</v>
      </c>
      <c r="C13" s="127" t="s">
        <v>19</v>
      </c>
      <c r="D13" s="16"/>
      <c r="E13" s="17"/>
      <c r="F13" s="18" t="s">
        <v>20</v>
      </c>
      <c r="G13" s="19">
        <f t="shared" ref="G13:G78" si="1">SUM(H13:Q13)</f>
        <v>178187.64</v>
      </c>
      <c r="H13" s="19">
        <f>SUM(H14:H15)</f>
        <v>14804.1</v>
      </c>
      <c r="I13" s="20">
        <f t="shared" ref="I13:Q13" si="2">SUM(I14:I15)</f>
        <v>17690.760000000002</v>
      </c>
      <c r="J13" s="19">
        <f>SUM(J14:J15)</f>
        <v>17214.309999999998</v>
      </c>
      <c r="K13" s="19">
        <f t="shared" si="2"/>
        <v>17108.21</v>
      </c>
      <c r="L13" s="19">
        <f t="shared" si="2"/>
        <v>16679.61</v>
      </c>
      <c r="M13" s="19">
        <f t="shared" si="2"/>
        <v>17171.650000000001</v>
      </c>
      <c r="N13" s="19">
        <f t="shared" si="2"/>
        <v>17985</v>
      </c>
      <c r="O13" s="19">
        <f t="shared" si="2"/>
        <v>18884</v>
      </c>
      <c r="P13" s="19">
        <f t="shared" si="2"/>
        <v>19829</v>
      </c>
      <c r="Q13" s="19">
        <f t="shared" si="2"/>
        <v>20821</v>
      </c>
    </row>
    <row r="14" spans="1:17" ht="44.45" customHeight="1" x14ac:dyDescent="0.25">
      <c r="A14" s="137"/>
      <c r="B14" s="140"/>
      <c r="C14" s="128"/>
      <c r="D14" s="16" t="s">
        <v>21</v>
      </c>
      <c r="E14" s="143" t="s">
        <v>22</v>
      </c>
      <c r="F14" s="132" t="s">
        <v>23</v>
      </c>
      <c r="G14" s="21">
        <f t="shared" si="1"/>
        <v>121390.72</v>
      </c>
      <c r="H14" s="22">
        <v>10149.1</v>
      </c>
      <c r="I14" s="22">
        <v>12265.37</v>
      </c>
      <c r="J14" s="22">
        <v>11752.66</v>
      </c>
      <c r="K14" s="22">
        <v>11447.1</v>
      </c>
      <c r="L14" s="22">
        <v>11252.29</v>
      </c>
      <c r="M14" s="22">
        <v>11603.2</v>
      </c>
      <c r="N14" s="22">
        <v>12278</v>
      </c>
      <c r="O14" s="22">
        <v>12892</v>
      </c>
      <c r="P14" s="22">
        <v>13537</v>
      </c>
      <c r="Q14" s="22">
        <v>14214</v>
      </c>
    </row>
    <row r="15" spans="1:17" ht="42.6" customHeight="1" x14ac:dyDescent="0.25">
      <c r="A15" s="138"/>
      <c r="B15" s="141"/>
      <c r="C15" s="128"/>
      <c r="D15" s="16" t="s">
        <v>24</v>
      </c>
      <c r="E15" s="144"/>
      <c r="F15" s="117"/>
      <c r="G15" s="21">
        <f t="shared" si="1"/>
        <v>56796.92</v>
      </c>
      <c r="H15" s="22">
        <v>4655</v>
      </c>
      <c r="I15" s="22">
        <v>5425.39</v>
      </c>
      <c r="J15" s="22">
        <v>5461.65</v>
      </c>
      <c r="K15" s="22">
        <v>5661.11</v>
      </c>
      <c r="L15" s="22">
        <v>5427.32</v>
      </c>
      <c r="M15" s="22">
        <v>5568.45</v>
      </c>
      <c r="N15" s="22">
        <v>5707</v>
      </c>
      <c r="O15" s="22">
        <v>5992</v>
      </c>
      <c r="P15" s="22">
        <v>6292</v>
      </c>
      <c r="Q15" s="22">
        <v>6607</v>
      </c>
    </row>
    <row r="16" spans="1:17" ht="18.75" customHeight="1" x14ac:dyDescent="0.25">
      <c r="A16" s="136" t="s">
        <v>25</v>
      </c>
      <c r="B16" s="139" t="s">
        <v>26</v>
      </c>
      <c r="C16" s="128"/>
      <c r="D16" s="16"/>
      <c r="E16" s="17"/>
      <c r="F16" s="18" t="s">
        <v>20</v>
      </c>
      <c r="G16" s="19">
        <f t="shared" si="1"/>
        <v>333646.98</v>
      </c>
      <c r="H16" s="19">
        <f>SUM(H17:H21)</f>
        <v>31403.809999999998</v>
      </c>
      <c r="I16" s="19">
        <f t="shared" ref="I16" si="3">SUM(I17:I21)</f>
        <v>33219.46</v>
      </c>
      <c r="J16" s="19">
        <f>J17+J18+J19</f>
        <v>33024.18</v>
      </c>
      <c r="K16" s="19">
        <f t="shared" ref="K16:Q16" si="4">K17+K18+K19</f>
        <v>32897.550000000003</v>
      </c>
      <c r="L16" s="19">
        <f t="shared" si="4"/>
        <v>30503.430000000004</v>
      </c>
      <c r="M16" s="19">
        <f t="shared" si="4"/>
        <v>22285.550000000003</v>
      </c>
      <c r="N16" s="19">
        <f t="shared" si="4"/>
        <v>34875</v>
      </c>
      <c r="O16" s="19">
        <f t="shared" si="4"/>
        <v>36618</v>
      </c>
      <c r="P16" s="19">
        <f t="shared" si="4"/>
        <v>38449</v>
      </c>
      <c r="Q16" s="19">
        <f t="shared" si="4"/>
        <v>40371</v>
      </c>
    </row>
    <row r="17" spans="1:17" ht="34.5" customHeight="1" x14ac:dyDescent="0.25">
      <c r="A17" s="137"/>
      <c r="B17" s="140"/>
      <c r="C17" s="128"/>
      <c r="D17" s="16" t="s">
        <v>27</v>
      </c>
      <c r="E17" s="129" t="s">
        <v>22</v>
      </c>
      <c r="F17" s="116" t="s">
        <v>23</v>
      </c>
      <c r="G17" s="21">
        <f t="shared" si="1"/>
        <v>124146.26</v>
      </c>
      <c r="H17" s="22">
        <v>12982.99</v>
      </c>
      <c r="I17" s="22">
        <v>13042.55</v>
      </c>
      <c r="J17" s="22">
        <f>12503.48</f>
        <v>12503.48</v>
      </c>
      <c r="K17" s="22">
        <v>13465.85</v>
      </c>
      <c r="L17" s="22">
        <v>11403.92</v>
      </c>
      <c r="M17" s="22">
        <v>8729.4699999999993</v>
      </c>
      <c r="N17" s="22">
        <v>12069</v>
      </c>
      <c r="O17" s="22">
        <v>12672</v>
      </c>
      <c r="P17" s="22">
        <v>13306</v>
      </c>
      <c r="Q17" s="22">
        <v>13971</v>
      </c>
    </row>
    <row r="18" spans="1:17" ht="35.450000000000003" customHeight="1" x14ac:dyDescent="0.25">
      <c r="A18" s="137"/>
      <c r="B18" s="140"/>
      <c r="C18" s="128"/>
      <c r="D18" s="16" t="s">
        <v>28</v>
      </c>
      <c r="E18" s="130"/>
      <c r="F18" s="132"/>
      <c r="G18" s="21">
        <f t="shared" si="1"/>
        <v>141711.06</v>
      </c>
      <c r="H18" s="22">
        <v>12554.92</v>
      </c>
      <c r="I18" s="22">
        <v>13714.67</v>
      </c>
      <c r="J18" s="22">
        <v>14067.61</v>
      </c>
      <c r="K18" s="22">
        <v>12663.34</v>
      </c>
      <c r="L18" s="22">
        <v>12534.7</v>
      </c>
      <c r="M18" s="22">
        <v>8839.82</v>
      </c>
      <c r="N18" s="22">
        <v>15623</v>
      </c>
      <c r="O18" s="22">
        <v>16404</v>
      </c>
      <c r="P18" s="22">
        <v>17224</v>
      </c>
      <c r="Q18" s="22">
        <v>18085</v>
      </c>
    </row>
    <row r="19" spans="1:17" ht="35.450000000000003" customHeight="1" x14ac:dyDescent="0.25">
      <c r="A19" s="137"/>
      <c r="B19" s="140"/>
      <c r="C19" s="128"/>
      <c r="D19" s="16" t="s">
        <v>29</v>
      </c>
      <c r="E19" s="130"/>
      <c r="F19" s="117"/>
      <c r="G19" s="21">
        <f t="shared" ref="G19:G20" si="5">SUM(H19:Q19)</f>
        <v>67789.66</v>
      </c>
      <c r="H19" s="22">
        <v>5865.9</v>
      </c>
      <c r="I19" s="22">
        <v>6462.24</v>
      </c>
      <c r="J19" s="22">
        <v>6453.09</v>
      </c>
      <c r="K19" s="22">
        <f>6639.66+128.7</f>
        <v>6768.36</v>
      </c>
      <c r="L19" s="22">
        <v>6564.81</v>
      </c>
      <c r="M19" s="22">
        <v>4716.26</v>
      </c>
      <c r="N19" s="22">
        <v>7183</v>
      </c>
      <c r="O19" s="22">
        <v>7542</v>
      </c>
      <c r="P19" s="22">
        <v>7919</v>
      </c>
      <c r="Q19" s="22">
        <v>8315</v>
      </c>
    </row>
    <row r="20" spans="1:17" ht="17.25" x14ac:dyDescent="0.25">
      <c r="A20" s="137"/>
      <c r="B20" s="140"/>
      <c r="C20" s="128"/>
      <c r="D20" s="16"/>
      <c r="E20" s="130"/>
      <c r="F20" s="23" t="s">
        <v>20</v>
      </c>
      <c r="G20" s="24">
        <f t="shared" si="5"/>
        <v>397.36</v>
      </c>
      <c r="H20" s="19">
        <f>H21</f>
        <v>0</v>
      </c>
      <c r="I20" s="19">
        <f t="shared" ref="I20:Q20" si="6">I21</f>
        <v>0</v>
      </c>
      <c r="J20" s="19">
        <f t="shared" si="6"/>
        <v>397.36</v>
      </c>
      <c r="K20" s="19">
        <f t="shared" si="6"/>
        <v>0</v>
      </c>
      <c r="L20" s="19">
        <f t="shared" si="6"/>
        <v>0</v>
      </c>
      <c r="M20" s="19">
        <f t="shared" si="6"/>
        <v>0</v>
      </c>
      <c r="N20" s="19">
        <f t="shared" si="6"/>
        <v>0</v>
      </c>
      <c r="O20" s="19">
        <f t="shared" si="6"/>
        <v>0</v>
      </c>
      <c r="P20" s="19">
        <f t="shared" si="6"/>
        <v>0</v>
      </c>
      <c r="Q20" s="19">
        <f t="shared" si="6"/>
        <v>0</v>
      </c>
    </row>
    <row r="21" spans="1:17" ht="29.25" customHeight="1" x14ac:dyDescent="0.25">
      <c r="A21" s="138"/>
      <c r="B21" s="141"/>
      <c r="C21" s="128"/>
      <c r="D21" s="16" t="s">
        <v>27</v>
      </c>
      <c r="E21" s="131"/>
      <c r="F21" s="25" t="s">
        <v>30</v>
      </c>
      <c r="G21" s="21">
        <f t="shared" si="1"/>
        <v>397.36</v>
      </c>
      <c r="H21" s="22">
        <v>0</v>
      </c>
      <c r="I21" s="22">
        <v>0</v>
      </c>
      <c r="J21" s="22">
        <v>397.36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51.6" customHeight="1" x14ac:dyDescent="0.25">
      <c r="A22" s="26" t="s">
        <v>31</v>
      </c>
      <c r="B22" s="27" t="s">
        <v>32</v>
      </c>
      <c r="C22" s="142"/>
      <c r="D22" s="16" t="s">
        <v>33</v>
      </c>
      <c r="E22" s="17" t="s">
        <v>22</v>
      </c>
      <c r="F22" s="28" t="s">
        <v>23</v>
      </c>
      <c r="G22" s="19">
        <f t="shared" si="1"/>
        <v>423919.51</v>
      </c>
      <c r="H22" s="19">
        <v>38831</v>
      </c>
      <c r="I22" s="19">
        <v>37028.080000000002</v>
      </c>
      <c r="J22" s="19">
        <f>36739.67+215.56</f>
        <v>36955.229999999996</v>
      </c>
      <c r="K22" s="19">
        <v>42418.73</v>
      </c>
      <c r="L22" s="19">
        <v>43165.69</v>
      </c>
      <c r="M22" s="19">
        <v>43236.68</v>
      </c>
      <c r="N22" s="19">
        <v>42429.78</v>
      </c>
      <c r="O22" s="19">
        <v>44447.93</v>
      </c>
      <c r="P22" s="19">
        <v>46578.69</v>
      </c>
      <c r="Q22" s="19">
        <v>48827.7</v>
      </c>
    </row>
    <row r="23" spans="1:17" s="30" customFormat="1" ht="36.6" customHeight="1" x14ac:dyDescent="0.3">
      <c r="A23" s="12" t="s">
        <v>34</v>
      </c>
      <c r="B23" s="124" t="s">
        <v>35</v>
      </c>
      <c r="C23" s="124"/>
      <c r="D23" s="124"/>
      <c r="E23" s="29"/>
      <c r="F23" s="14" t="s">
        <v>16</v>
      </c>
      <c r="G23" s="15">
        <f t="shared" si="1"/>
        <v>2469491.7999999998</v>
      </c>
      <c r="H23" s="15">
        <f>H24+H31+H38+H41+H45+H52+H56</f>
        <v>227795.61</v>
      </c>
      <c r="I23" s="15">
        <f t="shared" ref="I23" si="7">I24+I31+I38+I41+I45+I52+I56</f>
        <v>221886.96</v>
      </c>
      <c r="J23" s="15">
        <f>J24+J31+J38+J41+J45+J52+J56</f>
        <v>246452.40000000002</v>
      </c>
      <c r="K23" s="15">
        <f t="shared" ref="K23:Q23" si="8">K24+K31+K38+K41+K45+K52+K56</f>
        <v>293233.33999999997</v>
      </c>
      <c r="L23" s="15">
        <f t="shared" si="8"/>
        <v>269989.62</v>
      </c>
      <c r="M23" s="15">
        <f t="shared" si="8"/>
        <v>279784.26999999996</v>
      </c>
      <c r="N23" s="15">
        <f t="shared" si="8"/>
        <v>232587.4</v>
      </c>
      <c r="O23" s="15">
        <f t="shared" si="8"/>
        <v>232587.4</v>
      </c>
      <c r="P23" s="15">
        <f t="shared" si="8"/>
        <v>232587.4</v>
      </c>
      <c r="Q23" s="15">
        <f t="shared" si="8"/>
        <v>232587.4</v>
      </c>
    </row>
    <row r="24" spans="1:17" ht="19.5" customHeight="1" x14ac:dyDescent="0.25">
      <c r="A24" s="125" t="s">
        <v>36</v>
      </c>
      <c r="B24" s="126" t="s">
        <v>37</v>
      </c>
      <c r="C24" s="127" t="s">
        <v>19</v>
      </c>
      <c r="D24" s="31"/>
      <c r="E24" s="32"/>
      <c r="F24" s="23" t="s">
        <v>20</v>
      </c>
      <c r="G24" s="19">
        <f t="shared" si="1"/>
        <v>38105.51999999999</v>
      </c>
      <c r="H24" s="19">
        <f>SUM(H25:H30)</f>
        <v>1920.2599999999998</v>
      </c>
      <c r="I24" s="20">
        <f t="shared" ref="I24" si="9">SUM(I25:I30)</f>
        <v>4594.34</v>
      </c>
      <c r="J24" s="19">
        <f>SUM(J25:J30)</f>
        <v>5223.2</v>
      </c>
      <c r="K24" s="19">
        <f t="shared" ref="K24:Q24" si="10">SUM(K25:K30)</f>
        <v>6017.2399999999989</v>
      </c>
      <c r="L24" s="19">
        <f t="shared" si="10"/>
        <v>6017.2399999999989</v>
      </c>
      <c r="M24" s="19">
        <f t="shared" si="10"/>
        <v>6017.2399999999989</v>
      </c>
      <c r="N24" s="19">
        <f t="shared" si="10"/>
        <v>2079</v>
      </c>
      <c r="O24" s="19">
        <f t="shared" si="10"/>
        <v>2079</v>
      </c>
      <c r="P24" s="19">
        <f t="shared" si="10"/>
        <v>2079</v>
      </c>
      <c r="Q24" s="19">
        <f t="shared" si="10"/>
        <v>2079</v>
      </c>
    </row>
    <row r="25" spans="1:17" ht="45" customHeight="1" x14ac:dyDescent="0.25">
      <c r="A25" s="125"/>
      <c r="B25" s="126"/>
      <c r="C25" s="128"/>
      <c r="D25" s="31" t="s">
        <v>21</v>
      </c>
      <c r="E25" s="129" t="s">
        <v>22</v>
      </c>
      <c r="F25" s="116" t="s">
        <v>30</v>
      </c>
      <c r="G25" s="21">
        <f t="shared" si="1"/>
        <v>8075.65</v>
      </c>
      <c r="H25" s="22">
        <v>325</v>
      </c>
      <c r="I25" s="22">
        <v>1054.56</v>
      </c>
      <c r="J25" s="22">
        <v>1264.0999999999999</v>
      </c>
      <c r="K25" s="22">
        <v>1377.33</v>
      </c>
      <c r="L25" s="22">
        <v>1377.33</v>
      </c>
      <c r="M25" s="22">
        <v>1377.33</v>
      </c>
      <c r="N25" s="22">
        <v>325</v>
      </c>
      <c r="O25" s="22">
        <v>325</v>
      </c>
      <c r="P25" s="22">
        <v>325</v>
      </c>
      <c r="Q25" s="22">
        <v>325</v>
      </c>
    </row>
    <row r="26" spans="1:17" ht="39.200000000000003" customHeight="1" x14ac:dyDescent="0.25">
      <c r="A26" s="125"/>
      <c r="B26" s="126"/>
      <c r="C26" s="128"/>
      <c r="D26" s="31" t="s">
        <v>24</v>
      </c>
      <c r="E26" s="130"/>
      <c r="F26" s="132"/>
      <c r="G26" s="21">
        <f t="shared" si="1"/>
        <v>3042.5</v>
      </c>
      <c r="H26" s="22">
        <v>264</v>
      </c>
      <c r="I26" s="22">
        <v>311.99</v>
      </c>
      <c r="J26" s="22">
        <v>404.4</v>
      </c>
      <c r="K26" s="22">
        <v>335.37</v>
      </c>
      <c r="L26" s="22">
        <v>335.37</v>
      </c>
      <c r="M26" s="22">
        <v>335.37</v>
      </c>
      <c r="N26" s="22">
        <v>264</v>
      </c>
      <c r="O26" s="22">
        <v>264</v>
      </c>
      <c r="P26" s="22">
        <v>264</v>
      </c>
      <c r="Q26" s="22">
        <v>264</v>
      </c>
    </row>
    <row r="27" spans="1:17" ht="27" customHeight="1" x14ac:dyDescent="0.25">
      <c r="A27" s="125"/>
      <c r="B27" s="126"/>
      <c r="C27" s="128"/>
      <c r="D27" s="31" t="s">
        <v>27</v>
      </c>
      <c r="E27" s="130"/>
      <c r="F27" s="132"/>
      <c r="G27" s="21">
        <f t="shared" si="1"/>
        <v>11043.239999999998</v>
      </c>
      <c r="H27" s="22">
        <v>690.56</v>
      </c>
      <c r="I27" s="22">
        <v>1199.5</v>
      </c>
      <c r="J27" s="22">
        <v>1409.6</v>
      </c>
      <c r="K27" s="22">
        <v>1579.86</v>
      </c>
      <c r="L27" s="22">
        <v>1579.86</v>
      </c>
      <c r="M27" s="22">
        <v>1579.86</v>
      </c>
      <c r="N27" s="22">
        <v>751</v>
      </c>
      <c r="O27" s="22">
        <v>751</v>
      </c>
      <c r="P27" s="22">
        <v>751</v>
      </c>
      <c r="Q27" s="22">
        <v>751</v>
      </c>
    </row>
    <row r="28" spans="1:17" ht="28.5" customHeight="1" x14ac:dyDescent="0.25">
      <c r="A28" s="125"/>
      <c r="B28" s="126"/>
      <c r="C28" s="128"/>
      <c r="D28" s="31" t="s">
        <v>28</v>
      </c>
      <c r="E28" s="130"/>
      <c r="F28" s="132"/>
      <c r="G28" s="21">
        <f t="shared" si="1"/>
        <v>5300.4000000000005</v>
      </c>
      <c r="H28" s="22">
        <v>258.60000000000002</v>
      </c>
      <c r="I28" s="22">
        <v>600.49</v>
      </c>
      <c r="J28" s="22">
        <v>731.5</v>
      </c>
      <c r="K28" s="22">
        <v>852.87</v>
      </c>
      <c r="L28" s="22">
        <v>852.87</v>
      </c>
      <c r="M28" s="22">
        <v>852.87</v>
      </c>
      <c r="N28" s="22">
        <v>287.8</v>
      </c>
      <c r="O28" s="22">
        <v>287.8</v>
      </c>
      <c r="P28" s="22">
        <v>287.8</v>
      </c>
      <c r="Q28" s="22">
        <v>287.8</v>
      </c>
    </row>
    <row r="29" spans="1:17" ht="31.7" customHeight="1" x14ac:dyDescent="0.25">
      <c r="A29" s="125"/>
      <c r="B29" s="126"/>
      <c r="C29" s="128"/>
      <c r="D29" s="31" t="s">
        <v>29</v>
      </c>
      <c r="E29" s="130"/>
      <c r="F29" s="132"/>
      <c r="G29" s="21">
        <f t="shared" si="1"/>
        <v>6411.1299999999992</v>
      </c>
      <c r="H29" s="22">
        <v>203.1</v>
      </c>
      <c r="I29" s="22">
        <v>914.3</v>
      </c>
      <c r="J29" s="22">
        <v>858.7</v>
      </c>
      <c r="K29" s="22">
        <v>1115.4100000000001</v>
      </c>
      <c r="L29" s="22">
        <v>1115.4100000000001</v>
      </c>
      <c r="M29" s="22">
        <v>1115.4100000000001</v>
      </c>
      <c r="N29" s="22">
        <v>272.2</v>
      </c>
      <c r="O29" s="22">
        <v>272.2</v>
      </c>
      <c r="P29" s="22">
        <v>272.2</v>
      </c>
      <c r="Q29" s="22">
        <v>272.2</v>
      </c>
    </row>
    <row r="30" spans="1:17" ht="41.25" customHeight="1" x14ac:dyDescent="0.25">
      <c r="A30" s="125"/>
      <c r="B30" s="126"/>
      <c r="C30" s="128"/>
      <c r="D30" s="31" t="s">
        <v>33</v>
      </c>
      <c r="E30" s="131"/>
      <c r="F30" s="117"/>
      <c r="G30" s="21">
        <f t="shared" si="1"/>
        <v>4232.6000000000004</v>
      </c>
      <c r="H30" s="22">
        <v>179</v>
      </c>
      <c r="I30" s="22">
        <v>513.5</v>
      </c>
      <c r="J30" s="22">
        <v>554.9</v>
      </c>
      <c r="K30" s="22">
        <v>756.4</v>
      </c>
      <c r="L30" s="22">
        <v>756.4</v>
      </c>
      <c r="M30" s="22">
        <v>756.4</v>
      </c>
      <c r="N30" s="22">
        <v>179</v>
      </c>
      <c r="O30" s="22">
        <v>179</v>
      </c>
      <c r="P30" s="22">
        <v>179</v>
      </c>
      <c r="Q30" s="22">
        <v>179</v>
      </c>
    </row>
    <row r="31" spans="1:17" ht="16.5" customHeight="1" x14ac:dyDescent="0.25">
      <c r="A31" s="125" t="s">
        <v>38</v>
      </c>
      <c r="B31" s="126" t="s">
        <v>39</v>
      </c>
      <c r="C31" s="127" t="s">
        <v>19</v>
      </c>
      <c r="D31" s="31"/>
      <c r="E31" s="32"/>
      <c r="F31" s="23" t="s">
        <v>20</v>
      </c>
      <c r="G31" s="19">
        <f t="shared" si="1"/>
        <v>22330.1</v>
      </c>
      <c r="H31" s="19">
        <f>SUM(H32:H37)</f>
        <v>4548.1000000000004</v>
      </c>
      <c r="I31" s="19">
        <f t="shared" ref="I31:Q31" si="11">SUM(I32:I37)</f>
        <v>0</v>
      </c>
      <c r="J31" s="19">
        <f>SUM(J32:J37)</f>
        <v>0</v>
      </c>
      <c r="K31" s="19">
        <f t="shared" si="11"/>
        <v>0</v>
      </c>
      <c r="L31" s="19">
        <f t="shared" si="11"/>
        <v>0</v>
      </c>
      <c r="M31" s="19">
        <f t="shared" si="11"/>
        <v>0</v>
      </c>
      <c r="N31" s="19">
        <f t="shared" si="11"/>
        <v>4445.5</v>
      </c>
      <c r="O31" s="19">
        <f t="shared" si="11"/>
        <v>4445.5</v>
      </c>
      <c r="P31" s="19">
        <f t="shared" si="11"/>
        <v>4445.5</v>
      </c>
      <c r="Q31" s="19">
        <f t="shared" si="11"/>
        <v>4445.5</v>
      </c>
    </row>
    <row r="32" spans="1:17" ht="36" customHeight="1" x14ac:dyDescent="0.25">
      <c r="A32" s="125"/>
      <c r="B32" s="126"/>
      <c r="C32" s="128"/>
      <c r="D32" s="31" t="s">
        <v>21</v>
      </c>
      <c r="E32" s="145" t="s">
        <v>22</v>
      </c>
      <c r="F32" s="116" t="s">
        <v>30</v>
      </c>
      <c r="G32" s="21">
        <f t="shared" si="1"/>
        <v>5534.4</v>
      </c>
      <c r="H32" s="22">
        <v>1041.5999999999999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1123.2</v>
      </c>
      <c r="O32" s="22">
        <v>1123.2</v>
      </c>
      <c r="P32" s="22">
        <v>1123.2</v>
      </c>
      <c r="Q32" s="22">
        <v>1123.2</v>
      </c>
    </row>
    <row r="33" spans="1:17" ht="25.5" customHeight="1" x14ac:dyDescent="0.25">
      <c r="A33" s="125"/>
      <c r="B33" s="126"/>
      <c r="C33" s="128"/>
      <c r="D33" s="31" t="s">
        <v>24</v>
      </c>
      <c r="E33" s="143"/>
      <c r="F33" s="132"/>
      <c r="G33" s="21">
        <f t="shared" si="1"/>
        <v>2480.2999999999997</v>
      </c>
      <c r="H33" s="22">
        <v>455.9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506.1</v>
      </c>
      <c r="O33" s="22">
        <v>506.1</v>
      </c>
      <c r="P33" s="22">
        <v>506.1</v>
      </c>
      <c r="Q33" s="22">
        <v>506.1</v>
      </c>
    </row>
    <row r="34" spans="1:17" ht="29.25" customHeight="1" x14ac:dyDescent="0.25">
      <c r="A34" s="125"/>
      <c r="B34" s="126"/>
      <c r="C34" s="128"/>
      <c r="D34" s="31" t="s">
        <v>27</v>
      </c>
      <c r="E34" s="143"/>
      <c r="F34" s="132"/>
      <c r="G34" s="21">
        <f t="shared" si="1"/>
        <v>4962.8</v>
      </c>
      <c r="H34" s="22">
        <v>1015.6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986.8</v>
      </c>
      <c r="O34" s="22">
        <v>986.8</v>
      </c>
      <c r="P34" s="22">
        <v>986.8</v>
      </c>
      <c r="Q34" s="22">
        <v>986.8</v>
      </c>
    </row>
    <row r="35" spans="1:17" ht="31.7" customHeight="1" x14ac:dyDescent="0.25">
      <c r="A35" s="125"/>
      <c r="B35" s="126"/>
      <c r="C35" s="128"/>
      <c r="D35" s="31" t="s">
        <v>28</v>
      </c>
      <c r="E35" s="143"/>
      <c r="F35" s="132"/>
      <c r="G35" s="21">
        <f t="shared" si="1"/>
        <v>3203.8</v>
      </c>
      <c r="H35" s="22">
        <v>651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638.20000000000005</v>
      </c>
      <c r="O35" s="22">
        <v>638.20000000000005</v>
      </c>
      <c r="P35" s="22">
        <v>638.20000000000005</v>
      </c>
      <c r="Q35" s="22">
        <v>638.20000000000005</v>
      </c>
    </row>
    <row r="36" spans="1:17" ht="35.450000000000003" customHeight="1" x14ac:dyDescent="0.25">
      <c r="A36" s="125"/>
      <c r="B36" s="126"/>
      <c r="C36" s="128"/>
      <c r="D36" s="31" t="s">
        <v>29</v>
      </c>
      <c r="E36" s="143"/>
      <c r="F36" s="132"/>
      <c r="G36" s="21">
        <f t="shared" si="1"/>
        <v>3286.8</v>
      </c>
      <c r="H36" s="22">
        <v>720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641.70000000000005</v>
      </c>
      <c r="O36" s="22">
        <v>641.70000000000005</v>
      </c>
      <c r="P36" s="22">
        <v>641.70000000000005</v>
      </c>
      <c r="Q36" s="22">
        <v>641.70000000000005</v>
      </c>
    </row>
    <row r="37" spans="1:17" ht="25.5" x14ac:dyDescent="0.25">
      <c r="A37" s="125"/>
      <c r="B37" s="126"/>
      <c r="C37" s="128"/>
      <c r="D37" s="31" t="s">
        <v>33</v>
      </c>
      <c r="E37" s="144"/>
      <c r="F37" s="117"/>
      <c r="G37" s="21">
        <f t="shared" si="1"/>
        <v>2862</v>
      </c>
      <c r="H37" s="22">
        <v>664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549.5</v>
      </c>
      <c r="O37" s="22">
        <v>549.5</v>
      </c>
      <c r="P37" s="22">
        <v>549.5</v>
      </c>
      <c r="Q37" s="22">
        <v>549.5</v>
      </c>
    </row>
    <row r="38" spans="1:17" ht="21.75" customHeight="1" x14ac:dyDescent="0.25">
      <c r="A38" s="136" t="s">
        <v>40</v>
      </c>
      <c r="B38" s="146" t="s">
        <v>41</v>
      </c>
      <c r="C38" s="148" t="s">
        <v>19</v>
      </c>
      <c r="D38" s="31"/>
      <c r="E38" s="32"/>
      <c r="F38" s="23" t="s">
        <v>20</v>
      </c>
      <c r="G38" s="19">
        <f t="shared" si="1"/>
        <v>761842.93000000017</v>
      </c>
      <c r="H38" s="19">
        <f>SUM(H39:H40)</f>
        <v>79450.66</v>
      </c>
      <c r="I38" s="20">
        <f t="shared" ref="I38" si="12">SUM(I39:I40)</f>
        <v>67140.679999999993</v>
      </c>
      <c r="J38" s="19">
        <f>SUM(J39:J40)</f>
        <v>71092.639999999999</v>
      </c>
      <c r="K38" s="19">
        <f t="shared" ref="K38:Q38" si="13">SUM(K39:K40)</f>
        <v>79046.23</v>
      </c>
      <c r="L38" s="19">
        <f t="shared" si="13"/>
        <v>81965.450000000012</v>
      </c>
      <c r="M38" s="19">
        <f t="shared" si="13"/>
        <v>85244.07</v>
      </c>
      <c r="N38" s="19">
        <f t="shared" si="13"/>
        <v>74475.8</v>
      </c>
      <c r="O38" s="19">
        <f t="shared" si="13"/>
        <v>74475.8</v>
      </c>
      <c r="P38" s="19">
        <f t="shared" si="13"/>
        <v>74475.8</v>
      </c>
      <c r="Q38" s="19">
        <f t="shared" si="13"/>
        <v>74475.8</v>
      </c>
    </row>
    <row r="39" spans="1:17" ht="44.1" customHeight="1" x14ac:dyDescent="0.25">
      <c r="A39" s="137"/>
      <c r="B39" s="147"/>
      <c r="C39" s="148"/>
      <c r="D39" s="31" t="s">
        <v>21</v>
      </c>
      <c r="E39" s="145" t="s">
        <v>22</v>
      </c>
      <c r="F39" s="116" t="s">
        <v>30</v>
      </c>
      <c r="G39" s="21">
        <f>SUM(H39:Q39)</f>
        <v>547499.15999999992</v>
      </c>
      <c r="H39" s="22">
        <v>54887.7</v>
      </c>
      <c r="I39" s="33">
        <v>50573.45</v>
      </c>
      <c r="J39" s="22">
        <v>54211.59</v>
      </c>
      <c r="K39" s="22">
        <v>62037</v>
      </c>
      <c r="L39" s="22">
        <v>58479.91</v>
      </c>
      <c r="M39" s="22">
        <v>60819.11</v>
      </c>
      <c r="N39" s="22">
        <v>51622.6</v>
      </c>
      <c r="O39" s="22">
        <v>51622.6</v>
      </c>
      <c r="P39" s="22">
        <v>51622.6</v>
      </c>
      <c r="Q39" s="22">
        <v>51622.6</v>
      </c>
    </row>
    <row r="40" spans="1:17" ht="49.9" customHeight="1" x14ac:dyDescent="0.25">
      <c r="A40" s="137"/>
      <c r="B40" s="147"/>
      <c r="C40" s="148"/>
      <c r="D40" s="31" t="s">
        <v>24</v>
      </c>
      <c r="E40" s="143"/>
      <c r="F40" s="132"/>
      <c r="G40" s="21">
        <f t="shared" si="1"/>
        <v>214343.77000000005</v>
      </c>
      <c r="H40" s="22">
        <v>24562.959999999999</v>
      </c>
      <c r="I40" s="33">
        <v>16567.23</v>
      </c>
      <c r="J40" s="22">
        <v>16881.05</v>
      </c>
      <c r="K40" s="22">
        <v>17009.23</v>
      </c>
      <c r="L40" s="22">
        <v>23485.54</v>
      </c>
      <c r="M40" s="22">
        <v>24424.959999999999</v>
      </c>
      <c r="N40" s="22">
        <v>22853.200000000001</v>
      </c>
      <c r="O40" s="22">
        <v>22853.200000000001</v>
      </c>
      <c r="P40" s="22">
        <v>22853.200000000001</v>
      </c>
      <c r="Q40" s="22">
        <v>22853.200000000001</v>
      </c>
    </row>
    <row r="41" spans="1:17" ht="19.7" customHeight="1" x14ac:dyDescent="0.25">
      <c r="A41" s="125" t="s">
        <v>42</v>
      </c>
      <c r="B41" s="146" t="s">
        <v>43</v>
      </c>
      <c r="C41" s="128" t="s">
        <v>19</v>
      </c>
      <c r="D41" s="31"/>
      <c r="E41" s="34"/>
      <c r="F41" s="23" t="s">
        <v>20</v>
      </c>
      <c r="G41" s="19">
        <f t="shared" si="1"/>
        <v>1472719.3099999998</v>
      </c>
      <c r="H41" s="19">
        <f>SUM(H42:H44)</f>
        <v>124618.85</v>
      </c>
      <c r="I41" s="20">
        <f t="shared" ref="I41" si="14">SUM(I42:I44)</f>
        <v>134078.74</v>
      </c>
      <c r="J41" s="19">
        <f>SUM(J42:J44)</f>
        <v>153464.86000000002</v>
      </c>
      <c r="K41" s="19">
        <f t="shared" ref="K41:Q41" si="15">SUM(K42:K44)</f>
        <v>189839.97</v>
      </c>
      <c r="L41" s="19">
        <f t="shared" si="15"/>
        <v>163677.03</v>
      </c>
      <c r="M41" s="19">
        <f t="shared" si="15"/>
        <v>170193.06</v>
      </c>
      <c r="N41" s="19">
        <f t="shared" si="15"/>
        <v>134211.70000000001</v>
      </c>
      <c r="O41" s="19">
        <f t="shared" si="15"/>
        <v>134211.70000000001</v>
      </c>
      <c r="P41" s="19">
        <f t="shared" si="15"/>
        <v>134211.70000000001</v>
      </c>
      <c r="Q41" s="19">
        <f t="shared" si="15"/>
        <v>134211.70000000001</v>
      </c>
    </row>
    <row r="42" spans="1:17" ht="33.950000000000003" customHeight="1" x14ac:dyDescent="0.25">
      <c r="A42" s="125"/>
      <c r="B42" s="147"/>
      <c r="C42" s="128"/>
      <c r="D42" s="31" t="s">
        <v>27</v>
      </c>
      <c r="E42" s="143" t="s">
        <v>22</v>
      </c>
      <c r="F42" s="132" t="s">
        <v>30</v>
      </c>
      <c r="G42" s="21">
        <f t="shared" si="1"/>
        <v>625070.49000000011</v>
      </c>
      <c r="H42" s="22">
        <v>55064.76</v>
      </c>
      <c r="I42" s="33">
        <v>56850.92</v>
      </c>
      <c r="J42" s="22">
        <v>70525.710000000006</v>
      </c>
      <c r="K42" s="22">
        <v>81367.990000000005</v>
      </c>
      <c r="L42" s="22">
        <v>72228.899999999994</v>
      </c>
      <c r="M42" s="22">
        <v>75087.009999999995</v>
      </c>
      <c r="N42" s="22">
        <v>53486.3</v>
      </c>
      <c r="O42" s="22">
        <v>53486.3</v>
      </c>
      <c r="P42" s="22">
        <v>53486.3</v>
      </c>
      <c r="Q42" s="22">
        <v>53486.3</v>
      </c>
    </row>
    <row r="43" spans="1:17" ht="32.25" customHeight="1" x14ac:dyDescent="0.25">
      <c r="A43" s="125"/>
      <c r="B43" s="147"/>
      <c r="C43" s="128"/>
      <c r="D43" s="31" t="s">
        <v>28</v>
      </c>
      <c r="E43" s="143"/>
      <c r="F43" s="132"/>
      <c r="G43" s="21">
        <f t="shared" si="1"/>
        <v>388860.86999999988</v>
      </c>
      <c r="H43" s="22">
        <v>33253.49</v>
      </c>
      <c r="I43" s="22">
        <v>35984.5</v>
      </c>
      <c r="J43" s="22">
        <v>39036.86</v>
      </c>
      <c r="K43" s="22">
        <v>49894.94</v>
      </c>
      <c r="L43" s="22">
        <v>42252.06</v>
      </c>
      <c r="M43" s="22">
        <v>43942.14</v>
      </c>
      <c r="N43" s="22">
        <v>36124.22</v>
      </c>
      <c r="O43" s="22">
        <v>36124.22</v>
      </c>
      <c r="P43" s="22">
        <v>36124.22</v>
      </c>
      <c r="Q43" s="22">
        <v>36124.22</v>
      </c>
    </row>
    <row r="44" spans="1:17" ht="33.950000000000003" customHeight="1" x14ac:dyDescent="0.25">
      <c r="A44" s="125"/>
      <c r="B44" s="149"/>
      <c r="C44" s="128"/>
      <c r="D44" s="31" t="s">
        <v>29</v>
      </c>
      <c r="E44" s="144"/>
      <c r="F44" s="117"/>
      <c r="G44" s="21">
        <f t="shared" si="1"/>
        <v>458787.94999999995</v>
      </c>
      <c r="H44" s="22">
        <v>36300.6</v>
      </c>
      <c r="I44" s="22">
        <v>41243.32</v>
      </c>
      <c r="J44" s="22">
        <v>43902.29</v>
      </c>
      <c r="K44" s="22">
        <v>58577.04</v>
      </c>
      <c r="L44" s="22">
        <v>49196.07</v>
      </c>
      <c r="M44" s="22">
        <v>51163.91</v>
      </c>
      <c r="N44" s="22">
        <v>44601.18</v>
      </c>
      <c r="O44" s="22">
        <v>44601.18</v>
      </c>
      <c r="P44" s="22">
        <v>44601.18</v>
      </c>
      <c r="Q44" s="22">
        <v>44601.18</v>
      </c>
    </row>
    <row r="45" spans="1:17" ht="18.75" customHeight="1" x14ac:dyDescent="0.25">
      <c r="A45" s="125" t="s">
        <v>44</v>
      </c>
      <c r="B45" s="126" t="s">
        <v>45</v>
      </c>
      <c r="C45" s="127" t="s">
        <v>19</v>
      </c>
      <c r="D45" s="31"/>
      <c r="E45" s="32"/>
      <c r="F45" s="23" t="s">
        <v>20</v>
      </c>
      <c r="G45" s="19">
        <f t="shared" si="1"/>
        <v>95594.74</v>
      </c>
      <c r="H45" s="19">
        <f>SUM(H46:H51)</f>
        <v>9329.7400000000016</v>
      </c>
      <c r="I45" s="20">
        <f t="shared" ref="I45" si="16">SUM(I46:I51)</f>
        <v>8290</v>
      </c>
      <c r="J45" s="19">
        <f>SUM(J46:J51)</f>
        <v>9419</v>
      </c>
      <c r="K45" s="19">
        <f t="shared" ref="K45:Q45" si="17">SUM(K46:K51)</f>
        <v>10532</v>
      </c>
      <c r="L45" s="19">
        <f t="shared" si="17"/>
        <v>10532</v>
      </c>
      <c r="M45" s="19">
        <f t="shared" si="17"/>
        <v>10532</v>
      </c>
      <c r="N45" s="19">
        <f t="shared" si="17"/>
        <v>9240</v>
      </c>
      <c r="O45" s="19">
        <f t="shared" si="17"/>
        <v>9240</v>
      </c>
      <c r="P45" s="19">
        <f t="shared" si="17"/>
        <v>9240</v>
      </c>
      <c r="Q45" s="19">
        <f t="shared" si="17"/>
        <v>9240</v>
      </c>
    </row>
    <row r="46" spans="1:17" ht="40.700000000000003" customHeight="1" x14ac:dyDescent="0.25">
      <c r="A46" s="125"/>
      <c r="B46" s="126"/>
      <c r="C46" s="128"/>
      <c r="D46" s="31" t="s">
        <v>21</v>
      </c>
      <c r="E46" s="145" t="s">
        <v>22</v>
      </c>
      <c r="F46" s="116" t="s">
        <v>30</v>
      </c>
      <c r="G46" s="21">
        <f t="shared" si="1"/>
        <v>23545.199999999997</v>
      </c>
      <c r="H46" s="22">
        <v>2500</v>
      </c>
      <c r="I46" s="22">
        <v>1850</v>
      </c>
      <c r="J46" s="22">
        <v>2000</v>
      </c>
      <c r="K46" s="22">
        <v>2398.4</v>
      </c>
      <c r="L46" s="22">
        <v>2398.4</v>
      </c>
      <c r="M46" s="22">
        <v>2398.4</v>
      </c>
      <c r="N46" s="22">
        <v>2500</v>
      </c>
      <c r="O46" s="22">
        <v>2500</v>
      </c>
      <c r="P46" s="22">
        <v>2500</v>
      </c>
      <c r="Q46" s="22">
        <v>2500</v>
      </c>
    </row>
    <row r="47" spans="1:17" ht="39.75" customHeight="1" x14ac:dyDescent="0.25">
      <c r="A47" s="125"/>
      <c r="B47" s="126"/>
      <c r="C47" s="128"/>
      <c r="D47" s="31" t="s">
        <v>24</v>
      </c>
      <c r="E47" s="143"/>
      <c r="F47" s="132"/>
      <c r="G47" s="21">
        <f t="shared" si="1"/>
        <v>6632.82</v>
      </c>
      <c r="H47" s="22">
        <v>730</v>
      </c>
      <c r="I47" s="22">
        <v>620</v>
      </c>
      <c r="J47" s="22">
        <v>500</v>
      </c>
      <c r="K47" s="22">
        <v>620.94000000000005</v>
      </c>
      <c r="L47" s="22">
        <v>620.94000000000005</v>
      </c>
      <c r="M47" s="22">
        <v>620.94000000000005</v>
      </c>
      <c r="N47" s="22">
        <v>730</v>
      </c>
      <c r="O47" s="22">
        <v>730</v>
      </c>
      <c r="P47" s="22">
        <v>730</v>
      </c>
      <c r="Q47" s="22">
        <v>730</v>
      </c>
    </row>
    <row r="48" spans="1:17" ht="34.5" customHeight="1" x14ac:dyDescent="0.25">
      <c r="A48" s="125"/>
      <c r="B48" s="126"/>
      <c r="C48" s="128"/>
      <c r="D48" s="31" t="s">
        <v>27</v>
      </c>
      <c r="E48" s="143"/>
      <c r="F48" s="132"/>
      <c r="G48" s="21">
        <f t="shared" si="1"/>
        <v>23084.879999999997</v>
      </c>
      <c r="H48" s="22">
        <v>2060.44</v>
      </c>
      <c r="I48" s="22">
        <v>2061</v>
      </c>
      <c r="J48" s="22">
        <v>2412</v>
      </c>
      <c r="K48" s="22">
        <v>2850.48</v>
      </c>
      <c r="L48" s="22">
        <v>2850.48</v>
      </c>
      <c r="M48" s="22">
        <v>2850.48</v>
      </c>
      <c r="N48" s="22">
        <v>2000</v>
      </c>
      <c r="O48" s="22">
        <v>2000</v>
      </c>
      <c r="P48" s="22">
        <v>2000</v>
      </c>
      <c r="Q48" s="22">
        <v>2000</v>
      </c>
    </row>
    <row r="49" spans="1:17" ht="30.6" customHeight="1" x14ac:dyDescent="0.25">
      <c r="A49" s="125"/>
      <c r="B49" s="126"/>
      <c r="C49" s="128"/>
      <c r="D49" s="31" t="s">
        <v>28</v>
      </c>
      <c r="E49" s="143"/>
      <c r="F49" s="132"/>
      <c r="G49" s="21">
        <f t="shared" si="1"/>
        <v>13771.5</v>
      </c>
      <c r="H49" s="22">
        <v>1239.3</v>
      </c>
      <c r="I49" s="22">
        <v>1320</v>
      </c>
      <c r="J49" s="22">
        <v>1679.6</v>
      </c>
      <c r="K49" s="22">
        <v>1564.2</v>
      </c>
      <c r="L49" s="22">
        <v>1564.2</v>
      </c>
      <c r="M49" s="22">
        <v>1564.2</v>
      </c>
      <c r="N49" s="22">
        <v>1210</v>
      </c>
      <c r="O49" s="22">
        <v>1210</v>
      </c>
      <c r="P49" s="22">
        <v>1210</v>
      </c>
      <c r="Q49" s="22">
        <v>1210</v>
      </c>
    </row>
    <row r="50" spans="1:17" ht="32.25" customHeight="1" x14ac:dyDescent="0.25">
      <c r="A50" s="125"/>
      <c r="B50" s="126"/>
      <c r="C50" s="128"/>
      <c r="D50" s="31" t="s">
        <v>29</v>
      </c>
      <c r="E50" s="143"/>
      <c r="F50" s="132"/>
      <c r="G50" s="21">
        <f t="shared" si="1"/>
        <v>15063.54</v>
      </c>
      <c r="H50" s="22">
        <v>1400</v>
      </c>
      <c r="I50" s="22">
        <v>1409</v>
      </c>
      <c r="J50" s="22">
        <v>1562.4</v>
      </c>
      <c r="K50" s="22">
        <v>1697.38</v>
      </c>
      <c r="L50" s="22">
        <v>1697.38</v>
      </c>
      <c r="M50" s="22">
        <v>1697.38</v>
      </c>
      <c r="N50" s="22">
        <v>1400</v>
      </c>
      <c r="O50" s="22">
        <v>1400</v>
      </c>
      <c r="P50" s="22">
        <v>1400</v>
      </c>
      <c r="Q50" s="22">
        <v>1400</v>
      </c>
    </row>
    <row r="51" spans="1:17" ht="25.5" x14ac:dyDescent="0.25">
      <c r="A51" s="125"/>
      <c r="B51" s="126"/>
      <c r="C51" s="128"/>
      <c r="D51" s="31" t="s">
        <v>33</v>
      </c>
      <c r="E51" s="144"/>
      <c r="F51" s="117"/>
      <c r="G51" s="21">
        <f t="shared" si="1"/>
        <v>13496.800000000001</v>
      </c>
      <c r="H51" s="22">
        <v>1400</v>
      </c>
      <c r="I51" s="22">
        <v>1030</v>
      </c>
      <c r="J51" s="22">
        <v>1265</v>
      </c>
      <c r="K51" s="22">
        <v>1400.6</v>
      </c>
      <c r="L51" s="22">
        <v>1400.6</v>
      </c>
      <c r="M51" s="22">
        <v>1400.6</v>
      </c>
      <c r="N51" s="22">
        <v>1400</v>
      </c>
      <c r="O51" s="22">
        <v>1400</v>
      </c>
      <c r="P51" s="22">
        <v>1400</v>
      </c>
      <c r="Q51" s="22">
        <v>1400</v>
      </c>
    </row>
    <row r="52" spans="1:17" ht="17.100000000000001" customHeight="1" x14ac:dyDescent="0.25">
      <c r="A52" s="125" t="s">
        <v>46</v>
      </c>
      <c r="B52" s="126" t="s">
        <v>47</v>
      </c>
      <c r="C52" s="128" t="s">
        <v>48</v>
      </c>
      <c r="D52" s="31"/>
      <c r="E52" s="145" t="s">
        <v>22</v>
      </c>
      <c r="F52" s="35" t="s">
        <v>20</v>
      </c>
      <c r="G52" s="19">
        <f>SUM(H52:Q52)</f>
        <v>8290.6</v>
      </c>
      <c r="H52" s="19">
        <f>H53+H54+H55</f>
        <v>900</v>
      </c>
      <c r="I52" s="19">
        <f t="shared" ref="I52" si="18">I53+I54+I55</f>
        <v>721.1</v>
      </c>
      <c r="J52" s="19">
        <f>J53+J54+J55</f>
        <v>731</v>
      </c>
      <c r="K52" s="19">
        <f t="shared" ref="K52:Q52" si="19">K53+K54+K55</f>
        <v>767.1</v>
      </c>
      <c r="L52" s="19">
        <f t="shared" si="19"/>
        <v>767.1</v>
      </c>
      <c r="M52" s="19">
        <f t="shared" si="19"/>
        <v>767.1</v>
      </c>
      <c r="N52" s="19">
        <f t="shared" si="19"/>
        <v>909.30000000000007</v>
      </c>
      <c r="O52" s="19">
        <f t="shared" si="19"/>
        <v>909.30000000000007</v>
      </c>
      <c r="P52" s="19">
        <f t="shared" si="19"/>
        <v>909.30000000000007</v>
      </c>
      <c r="Q52" s="19">
        <f t="shared" si="19"/>
        <v>909.30000000000007</v>
      </c>
    </row>
    <row r="53" spans="1:17" ht="29.85" customHeight="1" x14ac:dyDescent="0.25">
      <c r="A53" s="125"/>
      <c r="B53" s="126"/>
      <c r="C53" s="128"/>
      <c r="D53" s="31" t="s">
        <v>49</v>
      </c>
      <c r="E53" s="143"/>
      <c r="F53" s="116" t="s">
        <v>30</v>
      </c>
      <c r="G53" s="21">
        <f t="shared" si="1"/>
        <v>5016.3100000000004</v>
      </c>
      <c r="H53" s="22">
        <v>519.29999999999995</v>
      </c>
      <c r="I53" s="22">
        <v>438</v>
      </c>
      <c r="J53" s="22">
        <v>456.8</v>
      </c>
      <c r="K53" s="22">
        <v>501.27</v>
      </c>
      <c r="L53" s="22">
        <v>501.27</v>
      </c>
      <c r="M53" s="22">
        <v>501.27</v>
      </c>
      <c r="N53" s="22">
        <v>524.6</v>
      </c>
      <c r="O53" s="22">
        <v>524.6</v>
      </c>
      <c r="P53" s="22">
        <v>524.6</v>
      </c>
      <c r="Q53" s="22">
        <v>524.6</v>
      </c>
    </row>
    <row r="54" spans="1:17" ht="30.2" customHeight="1" x14ac:dyDescent="0.25">
      <c r="A54" s="125"/>
      <c r="B54" s="126"/>
      <c r="C54" s="128"/>
      <c r="D54" s="31" t="s">
        <v>50</v>
      </c>
      <c r="E54" s="143"/>
      <c r="F54" s="132"/>
      <c r="G54" s="21">
        <f t="shared" si="1"/>
        <v>1399.31</v>
      </c>
      <c r="H54" s="22">
        <v>177.7</v>
      </c>
      <c r="I54" s="22">
        <v>118</v>
      </c>
      <c r="J54" s="22">
        <v>103.3</v>
      </c>
      <c r="K54" s="22">
        <v>93.97</v>
      </c>
      <c r="L54" s="22">
        <v>93.97</v>
      </c>
      <c r="M54" s="22">
        <v>93.97</v>
      </c>
      <c r="N54" s="22">
        <v>179.6</v>
      </c>
      <c r="O54" s="22">
        <v>179.6</v>
      </c>
      <c r="P54" s="22">
        <v>179.6</v>
      </c>
      <c r="Q54" s="22">
        <v>179.6</v>
      </c>
    </row>
    <row r="55" spans="1:17" ht="30.2" customHeight="1" x14ac:dyDescent="0.25">
      <c r="A55" s="125"/>
      <c r="B55" s="126"/>
      <c r="C55" s="128"/>
      <c r="D55" s="31" t="s">
        <v>51</v>
      </c>
      <c r="E55" s="143"/>
      <c r="F55" s="132"/>
      <c r="G55" s="21">
        <f t="shared" si="1"/>
        <v>1874.9799999999996</v>
      </c>
      <c r="H55" s="22">
        <v>203</v>
      </c>
      <c r="I55" s="22">
        <v>165.1</v>
      </c>
      <c r="J55" s="22">
        <v>170.9</v>
      </c>
      <c r="K55" s="22">
        <v>171.86</v>
      </c>
      <c r="L55" s="22">
        <v>171.86</v>
      </c>
      <c r="M55" s="22">
        <v>171.86</v>
      </c>
      <c r="N55" s="22">
        <v>205.1</v>
      </c>
      <c r="O55" s="22">
        <v>205.1</v>
      </c>
      <c r="P55" s="22">
        <v>205.1</v>
      </c>
      <c r="Q55" s="22">
        <v>205.1</v>
      </c>
    </row>
    <row r="56" spans="1:17" ht="15" customHeight="1" x14ac:dyDescent="0.25">
      <c r="A56" s="159" t="s">
        <v>52</v>
      </c>
      <c r="B56" s="161" t="s">
        <v>53</v>
      </c>
      <c r="C56" s="128"/>
      <c r="D56" s="31"/>
      <c r="E56" s="143"/>
      <c r="F56" s="23" t="s">
        <v>54</v>
      </c>
      <c r="G56" s="19">
        <f t="shared" si="1"/>
        <v>70608.600000000006</v>
      </c>
      <c r="H56" s="19">
        <f>H57+H58+H59</f>
        <v>7028</v>
      </c>
      <c r="I56" s="19">
        <f>I57+I58+I59</f>
        <v>7062.1</v>
      </c>
      <c r="J56" s="19">
        <f>J57+J58+J59</f>
        <v>6521.7</v>
      </c>
      <c r="K56" s="19">
        <f t="shared" ref="K56:Q56" si="20">K57+K58+K59</f>
        <v>7030.8</v>
      </c>
      <c r="L56" s="19">
        <f t="shared" si="20"/>
        <v>7030.8</v>
      </c>
      <c r="M56" s="19">
        <f t="shared" si="20"/>
        <v>7030.8</v>
      </c>
      <c r="N56" s="19">
        <f t="shared" si="20"/>
        <v>7226.1</v>
      </c>
      <c r="O56" s="19">
        <f t="shared" si="20"/>
        <v>7226.1</v>
      </c>
      <c r="P56" s="19">
        <f t="shared" si="20"/>
        <v>7226.1</v>
      </c>
      <c r="Q56" s="19">
        <f t="shared" si="20"/>
        <v>7226.1</v>
      </c>
    </row>
    <row r="57" spans="1:17" ht="36" customHeight="1" x14ac:dyDescent="0.25">
      <c r="A57" s="159"/>
      <c r="B57" s="161"/>
      <c r="C57" s="128"/>
      <c r="D57" s="31" t="s">
        <v>49</v>
      </c>
      <c r="E57" s="143"/>
      <c r="F57" s="116" t="s">
        <v>30</v>
      </c>
      <c r="G57" s="21">
        <f t="shared" si="1"/>
        <v>31636.17</v>
      </c>
      <c r="H57" s="22">
        <v>3124.7</v>
      </c>
      <c r="I57" s="22">
        <v>3040.1</v>
      </c>
      <c r="J57" s="22">
        <v>3085.1</v>
      </c>
      <c r="K57" s="22">
        <v>3295.69</v>
      </c>
      <c r="L57" s="22">
        <v>3295.69</v>
      </c>
      <c r="M57" s="22">
        <v>3295.69</v>
      </c>
      <c r="N57" s="22">
        <v>3124.8</v>
      </c>
      <c r="O57" s="22">
        <v>3124.8</v>
      </c>
      <c r="P57" s="22">
        <v>3124.8</v>
      </c>
      <c r="Q57" s="22">
        <v>3124.8</v>
      </c>
    </row>
    <row r="58" spans="1:17" ht="27.95" customHeight="1" x14ac:dyDescent="0.25">
      <c r="A58" s="159"/>
      <c r="B58" s="161"/>
      <c r="C58" s="128"/>
      <c r="D58" s="31" t="s">
        <v>28</v>
      </c>
      <c r="E58" s="143"/>
      <c r="F58" s="132"/>
      <c r="G58" s="21">
        <f t="shared" si="1"/>
        <v>18784.069999999996</v>
      </c>
      <c r="H58" s="22">
        <v>1950.3</v>
      </c>
      <c r="I58" s="22">
        <v>2069</v>
      </c>
      <c r="J58" s="22">
        <v>1557.6</v>
      </c>
      <c r="K58" s="22">
        <v>1537.99</v>
      </c>
      <c r="L58" s="22">
        <v>1537.99</v>
      </c>
      <c r="M58" s="22">
        <v>1537.99</v>
      </c>
      <c r="N58" s="22">
        <v>2148.3000000000002</v>
      </c>
      <c r="O58" s="22">
        <v>2148.3000000000002</v>
      </c>
      <c r="P58" s="22">
        <v>2148.3000000000002</v>
      </c>
      <c r="Q58" s="22">
        <v>2148.3000000000002</v>
      </c>
    </row>
    <row r="59" spans="1:17" ht="36.75" customHeight="1" x14ac:dyDescent="0.25">
      <c r="A59" s="160"/>
      <c r="B59" s="162"/>
      <c r="C59" s="142"/>
      <c r="D59" s="31" t="s">
        <v>51</v>
      </c>
      <c r="E59" s="143"/>
      <c r="F59" s="132"/>
      <c r="G59" s="21">
        <f t="shared" si="1"/>
        <v>20188.36</v>
      </c>
      <c r="H59" s="22">
        <v>1953</v>
      </c>
      <c r="I59" s="22">
        <v>1953</v>
      </c>
      <c r="J59" s="22">
        <v>1879</v>
      </c>
      <c r="K59" s="22">
        <v>2197.12</v>
      </c>
      <c r="L59" s="22">
        <v>2197.12</v>
      </c>
      <c r="M59" s="22">
        <v>2197.12</v>
      </c>
      <c r="N59" s="22">
        <v>1953</v>
      </c>
      <c r="O59" s="22">
        <v>1953</v>
      </c>
      <c r="P59" s="22">
        <v>1953</v>
      </c>
      <c r="Q59" s="22">
        <v>1953</v>
      </c>
    </row>
    <row r="60" spans="1:17" s="30" customFormat="1" ht="33" customHeight="1" x14ac:dyDescent="0.3">
      <c r="A60" s="36" t="s">
        <v>55</v>
      </c>
      <c r="B60" s="150" t="s">
        <v>56</v>
      </c>
      <c r="C60" s="151"/>
      <c r="D60" s="152"/>
      <c r="E60" s="36"/>
      <c r="F60" s="37" t="s">
        <v>16</v>
      </c>
      <c r="G60" s="15">
        <f t="shared" si="1"/>
        <v>68166.590000000011</v>
      </c>
      <c r="H60" s="15">
        <f>H61+H68+H75+H78+H82</f>
        <v>5295.6</v>
      </c>
      <c r="I60" s="38">
        <f>I61+I68+I75+I78+I82+I86</f>
        <v>6257.5999999999995</v>
      </c>
      <c r="J60" s="15">
        <f>J61+J68+J75+J78+J82+J86</f>
        <v>7601.99</v>
      </c>
      <c r="K60" s="15">
        <f t="shared" ref="K60:Q60" si="21">K61+K68+K75+K78+K82+K86</f>
        <v>5907</v>
      </c>
      <c r="L60" s="15">
        <f t="shared" si="21"/>
        <v>5615.5</v>
      </c>
      <c r="M60" s="15">
        <f t="shared" si="21"/>
        <v>977.7</v>
      </c>
      <c r="N60" s="15">
        <f t="shared" si="21"/>
        <v>8280.7999999999993</v>
      </c>
      <c r="O60" s="15">
        <f t="shared" si="21"/>
        <v>9259.7999999999993</v>
      </c>
      <c r="P60" s="15">
        <f t="shared" si="21"/>
        <v>9642.7999999999993</v>
      </c>
      <c r="Q60" s="15">
        <f t="shared" si="21"/>
        <v>9327.7999999999993</v>
      </c>
    </row>
    <row r="61" spans="1:17" s="44" customFormat="1" ht="34.5" customHeight="1" x14ac:dyDescent="0.25">
      <c r="A61" s="39" t="s">
        <v>57</v>
      </c>
      <c r="B61" s="40" t="s">
        <v>58</v>
      </c>
      <c r="C61" s="127" t="s">
        <v>19</v>
      </c>
      <c r="D61" s="41"/>
      <c r="E61" s="42"/>
      <c r="F61" s="23" t="s">
        <v>20</v>
      </c>
      <c r="G61" s="19">
        <f t="shared" si="1"/>
        <v>9607.1500000000015</v>
      </c>
      <c r="H61" s="43">
        <f>SUM(H62:H67)</f>
        <v>361.4</v>
      </c>
      <c r="I61" s="43">
        <f>SUM(I62:I67)</f>
        <v>900</v>
      </c>
      <c r="J61" s="43">
        <f>SUM(J62:J67)</f>
        <v>3473.65</v>
      </c>
      <c r="K61" s="43">
        <f t="shared" ref="K61:Q61" si="22">SUM(K62:K67)</f>
        <v>972.1</v>
      </c>
      <c r="L61" s="43">
        <f t="shared" si="22"/>
        <v>900</v>
      </c>
      <c r="M61" s="43">
        <f t="shared" si="22"/>
        <v>0</v>
      </c>
      <c r="N61" s="43">
        <f t="shared" si="22"/>
        <v>500</v>
      </c>
      <c r="O61" s="43">
        <f t="shared" si="22"/>
        <v>1000</v>
      </c>
      <c r="P61" s="43">
        <f t="shared" si="22"/>
        <v>1000</v>
      </c>
      <c r="Q61" s="43">
        <f t="shared" si="22"/>
        <v>500</v>
      </c>
    </row>
    <row r="62" spans="1:17" ht="36" customHeight="1" x14ac:dyDescent="0.25">
      <c r="A62" s="153" t="s">
        <v>59</v>
      </c>
      <c r="B62" s="156" t="s">
        <v>60</v>
      </c>
      <c r="C62" s="128"/>
      <c r="D62" s="31" t="s">
        <v>21</v>
      </c>
      <c r="E62" s="127" t="s">
        <v>22</v>
      </c>
      <c r="F62" s="116" t="s">
        <v>23</v>
      </c>
      <c r="G62" s="21">
        <f t="shared" si="1"/>
        <v>2104.1800000000003</v>
      </c>
      <c r="H62" s="22">
        <v>61.4</v>
      </c>
      <c r="I62" s="22">
        <v>0</v>
      </c>
      <c r="J62" s="22">
        <v>1470.68</v>
      </c>
      <c r="K62" s="22">
        <v>72.099999999999994</v>
      </c>
      <c r="L62" s="22">
        <v>0</v>
      </c>
      <c r="M62" s="22">
        <v>0</v>
      </c>
      <c r="N62" s="22">
        <v>0</v>
      </c>
      <c r="O62" s="22">
        <v>500</v>
      </c>
      <c r="P62" s="22">
        <v>0</v>
      </c>
      <c r="Q62" s="22">
        <v>0</v>
      </c>
    </row>
    <row r="63" spans="1:17" ht="37.5" customHeight="1" x14ac:dyDescent="0.25">
      <c r="A63" s="154"/>
      <c r="B63" s="157"/>
      <c r="C63" s="128"/>
      <c r="D63" s="31" t="s">
        <v>24</v>
      </c>
      <c r="E63" s="128"/>
      <c r="F63" s="132"/>
      <c r="G63" s="21">
        <f t="shared" si="1"/>
        <v>500</v>
      </c>
      <c r="H63" s="22"/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500</v>
      </c>
      <c r="Q63" s="22">
        <v>0</v>
      </c>
    </row>
    <row r="64" spans="1:17" ht="43.5" customHeight="1" x14ac:dyDescent="0.25">
      <c r="A64" s="154"/>
      <c r="B64" s="157"/>
      <c r="C64" s="128"/>
      <c r="D64" s="31" t="s">
        <v>27</v>
      </c>
      <c r="E64" s="128"/>
      <c r="F64" s="132"/>
      <c r="G64" s="21">
        <f t="shared" si="1"/>
        <v>1811</v>
      </c>
      <c r="H64" s="22">
        <v>100</v>
      </c>
      <c r="I64" s="22">
        <v>300</v>
      </c>
      <c r="J64" s="22">
        <v>311</v>
      </c>
      <c r="K64" s="22">
        <v>300</v>
      </c>
      <c r="L64" s="22">
        <v>300</v>
      </c>
      <c r="M64" s="22">
        <v>0</v>
      </c>
      <c r="N64" s="22">
        <v>0</v>
      </c>
      <c r="O64" s="22">
        <v>0</v>
      </c>
      <c r="P64" s="22">
        <v>0</v>
      </c>
      <c r="Q64" s="22">
        <v>500</v>
      </c>
    </row>
    <row r="65" spans="1:17" ht="33.75" customHeight="1" x14ac:dyDescent="0.25">
      <c r="A65" s="154"/>
      <c r="B65" s="157"/>
      <c r="C65" s="128"/>
      <c r="D65" s="31" t="s">
        <v>28</v>
      </c>
      <c r="E65" s="128"/>
      <c r="F65" s="132"/>
      <c r="G65" s="21">
        <f>SUM(H65:Q65)</f>
        <v>2741.9700000000003</v>
      </c>
      <c r="H65" s="22">
        <v>100</v>
      </c>
      <c r="I65" s="22">
        <v>300</v>
      </c>
      <c r="J65" s="22">
        <v>1241.97</v>
      </c>
      <c r="K65" s="22">
        <v>300</v>
      </c>
      <c r="L65" s="22">
        <v>300</v>
      </c>
      <c r="M65" s="22">
        <v>0</v>
      </c>
      <c r="N65" s="22">
        <v>500</v>
      </c>
      <c r="O65" s="22">
        <v>0</v>
      </c>
      <c r="P65" s="22">
        <v>0</v>
      </c>
      <c r="Q65" s="22">
        <v>0</v>
      </c>
    </row>
    <row r="66" spans="1:17" ht="35.450000000000003" customHeight="1" x14ac:dyDescent="0.25">
      <c r="A66" s="154"/>
      <c r="B66" s="157"/>
      <c r="C66" s="128"/>
      <c r="D66" s="31" t="s">
        <v>29</v>
      </c>
      <c r="E66" s="128"/>
      <c r="F66" s="132"/>
      <c r="G66" s="21">
        <f t="shared" si="1"/>
        <v>1950</v>
      </c>
      <c r="H66" s="22">
        <v>100</v>
      </c>
      <c r="I66" s="22">
        <v>300</v>
      </c>
      <c r="J66" s="22">
        <v>450</v>
      </c>
      <c r="K66" s="22">
        <v>300</v>
      </c>
      <c r="L66" s="22">
        <v>300</v>
      </c>
      <c r="M66" s="22">
        <v>0</v>
      </c>
      <c r="N66" s="22">
        <v>0</v>
      </c>
      <c r="O66" s="22">
        <v>500</v>
      </c>
      <c r="P66" s="22">
        <v>0</v>
      </c>
      <c r="Q66" s="22">
        <v>0</v>
      </c>
    </row>
    <row r="67" spans="1:17" ht="42" customHeight="1" x14ac:dyDescent="0.25">
      <c r="A67" s="155"/>
      <c r="B67" s="158"/>
      <c r="C67" s="128"/>
      <c r="D67" s="31" t="s">
        <v>33</v>
      </c>
      <c r="E67" s="142"/>
      <c r="F67" s="117"/>
      <c r="G67" s="21">
        <f t="shared" si="1"/>
        <v>500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500</v>
      </c>
      <c r="Q67" s="22">
        <v>0</v>
      </c>
    </row>
    <row r="68" spans="1:17" ht="31.35" customHeight="1" x14ac:dyDescent="0.25">
      <c r="A68" s="39" t="s">
        <v>61</v>
      </c>
      <c r="B68" s="45" t="s">
        <v>62</v>
      </c>
      <c r="C68" s="127" t="s">
        <v>19</v>
      </c>
      <c r="D68" s="31"/>
      <c r="E68" s="46"/>
      <c r="F68" s="23" t="s">
        <v>20</v>
      </c>
      <c r="G68" s="19">
        <f t="shared" si="1"/>
        <v>3208.6</v>
      </c>
      <c r="H68" s="19">
        <f>SUM(H69:H74)</f>
        <v>751.4</v>
      </c>
      <c r="I68" s="19">
        <f t="shared" ref="I68" si="23">SUM(I69:I74)</f>
        <v>0</v>
      </c>
      <c r="J68" s="19">
        <f>SUM(J69:J74)</f>
        <v>0</v>
      </c>
      <c r="K68" s="19">
        <f t="shared" ref="K68:Q68" si="24">SUM(K69:K74)</f>
        <v>57.2</v>
      </c>
      <c r="L68" s="19">
        <f t="shared" si="24"/>
        <v>0</v>
      </c>
      <c r="M68" s="19">
        <f t="shared" si="24"/>
        <v>0</v>
      </c>
      <c r="N68" s="19">
        <f t="shared" si="24"/>
        <v>1000</v>
      </c>
      <c r="O68" s="19">
        <f t="shared" si="24"/>
        <v>900</v>
      </c>
      <c r="P68" s="19">
        <f t="shared" si="24"/>
        <v>500</v>
      </c>
      <c r="Q68" s="19">
        <f t="shared" si="24"/>
        <v>0</v>
      </c>
    </row>
    <row r="69" spans="1:17" ht="43.5" customHeight="1" x14ac:dyDescent="0.25">
      <c r="A69" s="163" t="s">
        <v>63</v>
      </c>
      <c r="B69" s="164" t="s">
        <v>64</v>
      </c>
      <c r="C69" s="128"/>
      <c r="D69" s="31" t="s">
        <v>21</v>
      </c>
      <c r="E69" s="165" t="s">
        <v>22</v>
      </c>
      <c r="F69" s="116" t="s">
        <v>23</v>
      </c>
      <c r="G69" s="21">
        <f t="shared" si="1"/>
        <v>857</v>
      </c>
      <c r="H69" s="22">
        <v>357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500</v>
      </c>
      <c r="O69" s="22">
        <v>0</v>
      </c>
      <c r="P69" s="22">
        <v>0</v>
      </c>
      <c r="Q69" s="22">
        <v>0</v>
      </c>
    </row>
    <row r="70" spans="1:17" ht="40.700000000000003" customHeight="1" x14ac:dyDescent="0.25">
      <c r="A70" s="159"/>
      <c r="B70" s="161"/>
      <c r="C70" s="128"/>
      <c r="D70" s="31" t="s">
        <v>24</v>
      </c>
      <c r="E70" s="165"/>
      <c r="F70" s="132"/>
      <c r="G70" s="21">
        <f t="shared" si="1"/>
        <v>600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600</v>
      </c>
      <c r="P70" s="22">
        <v>0</v>
      </c>
      <c r="Q70" s="22">
        <v>0</v>
      </c>
    </row>
    <row r="71" spans="1:17" ht="30.75" customHeight="1" x14ac:dyDescent="0.25">
      <c r="A71" s="159"/>
      <c r="B71" s="161"/>
      <c r="C71" s="128"/>
      <c r="D71" s="31" t="s">
        <v>27</v>
      </c>
      <c r="E71" s="165"/>
      <c r="F71" s="132"/>
      <c r="G71" s="21">
        <f t="shared" si="1"/>
        <v>605</v>
      </c>
      <c r="H71" s="22">
        <v>105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500</v>
      </c>
      <c r="Q71" s="22">
        <v>0</v>
      </c>
    </row>
    <row r="72" spans="1:17" ht="30.2" customHeight="1" x14ac:dyDescent="0.25">
      <c r="A72" s="159"/>
      <c r="B72" s="161"/>
      <c r="C72" s="128"/>
      <c r="D72" s="31" t="s">
        <v>28</v>
      </c>
      <c r="E72" s="165"/>
      <c r="F72" s="132"/>
      <c r="G72" s="21">
        <f t="shared" si="1"/>
        <v>318</v>
      </c>
      <c r="H72" s="22">
        <v>289.39999999999998</v>
      </c>
      <c r="I72" s="22">
        <v>0</v>
      </c>
      <c r="J72" s="22">
        <v>0</v>
      </c>
      <c r="K72" s="22">
        <v>28.6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ht="33.75" customHeight="1" x14ac:dyDescent="0.25">
      <c r="A73" s="159"/>
      <c r="B73" s="161"/>
      <c r="C73" s="128"/>
      <c r="D73" s="31" t="s">
        <v>29</v>
      </c>
      <c r="E73" s="165"/>
      <c r="F73" s="132"/>
      <c r="G73" s="21">
        <f t="shared" si="1"/>
        <v>528.6</v>
      </c>
      <c r="H73" s="22">
        <v>0</v>
      </c>
      <c r="I73" s="22">
        <v>0</v>
      </c>
      <c r="J73" s="22">
        <v>0</v>
      </c>
      <c r="K73" s="22">
        <v>28.6</v>
      </c>
      <c r="L73" s="22">
        <v>0</v>
      </c>
      <c r="M73" s="22">
        <v>0</v>
      </c>
      <c r="N73" s="22">
        <v>500</v>
      </c>
      <c r="O73" s="22">
        <v>0</v>
      </c>
      <c r="P73" s="22">
        <v>0</v>
      </c>
      <c r="Q73" s="22">
        <v>0</v>
      </c>
    </row>
    <row r="74" spans="1:17" ht="44.45" customHeight="1" x14ac:dyDescent="0.25">
      <c r="A74" s="160"/>
      <c r="B74" s="162"/>
      <c r="C74" s="128"/>
      <c r="D74" s="47" t="s">
        <v>33</v>
      </c>
      <c r="E74" s="129"/>
      <c r="F74" s="132"/>
      <c r="G74" s="21">
        <f t="shared" si="1"/>
        <v>300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300</v>
      </c>
      <c r="P74" s="22">
        <v>0</v>
      </c>
      <c r="Q74" s="22">
        <v>0</v>
      </c>
    </row>
    <row r="75" spans="1:17" ht="33.75" customHeight="1" x14ac:dyDescent="0.25">
      <c r="A75" s="39" t="s">
        <v>65</v>
      </c>
      <c r="B75" s="45" t="s">
        <v>66</v>
      </c>
      <c r="C75" s="127" t="s">
        <v>19</v>
      </c>
      <c r="D75" s="31"/>
      <c r="E75" s="48"/>
      <c r="F75" s="23" t="s">
        <v>20</v>
      </c>
      <c r="G75" s="19">
        <f t="shared" si="1"/>
        <v>52992.06</v>
      </c>
      <c r="H75" s="19">
        <f>H76+H77</f>
        <v>3950</v>
      </c>
      <c r="I75" s="20">
        <f t="shared" ref="I75" si="25">I76+I77</f>
        <v>5053.3999999999996</v>
      </c>
      <c r="J75" s="19">
        <f>J76+J77</f>
        <v>3895.8599999999997</v>
      </c>
      <c r="K75" s="19">
        <f>K76+K77</f>
        <v>4683</v>
      </c>
      <c r="L75" s="19">
        <f t="shared" ref="L75:M75" si="26">L76+L77</f>
        <v>4520.8</v>
      </c>
      <c r="M75" s="19">
        <f t="shared" si="26"/>
        <v>783</v>
      </c>
      <c r="N75" s="19">
        <f>N76+N77</f>
        <v>6487</v>
      </c>
      <c r="O75" s="19">
        <f t="shared" ref="O75:Q75" si="27">O76+O77</f>
        <v>7136</v>
      </c>
      <c r="P75" s="19">
        <f t="shared" si="27"/>
        <v>7849</v>
      </c>
      <c r="Q75" s="19">
        <f t="shared" si="27"/>
        <v>8634</v>
      </c>
    </row>
    <row r="76" spans="1:17" ht="48.2" customHeight="1" x14ac:dyDescent="0.25">
      <c r="A76" s="163" t="s">
        <v>67</v>
      </c>
      <c r="B76" s="164" t="s">
        <v>68</v>
      </c>
      <c r="C76" s="128"/>
      <c r="D76" s="49" t="s">
        <v>21</v>
      </c>
      <c r="E76" s="128" t="s">
        <v>22</v>
      </c>
      <c r="F76" s="132" t="s">
        <v>23</v>
      </c>
      <c r="G76" s="21">
        <f t="shared" si="1"/>
        <v>41919.39</v>
      </c>
      <c r="H76" s="22">
        <v>3093</v>
      </c>
      <c r="I76" s="33">
        <v>4060.1</v>
      </c>
      <c r="J76" s="22">
        <v>3190.49</v>
      </c>
      <c r="K76" s="22">
        <v>3900</v>
      </c>
      <c r="L76" s="22">
        <v>3737.8</v>
      </c>
      <c r="M76" s="22">
        <v>0</v>
      </c>
      <c r="N76" s="22">
        <v>5158</v>
      </c>
      <c r="O76" s="22">
        <v>5674</v>
      </c>
      <c r="P76" s="22">
        <v>6241</v>
      </c>
      <c r="Q76" s="22">
        <v>6865</v>
      </c>
    </row>
    <row r="77" spans="1:17" ht="38.25" x14ac:dyDescent="0.25">
      <c r="A77" s="160"/>
      <c r="B77" s="162"/>
      <c r="C77" s="142"/>
      <c r="D77" s="31" t="s">
        <v>24</v>
      </c>
      <c r="E77" s="128"/>
      <c r="F77" s="132"/>
      <c r="G77" s="21">
        <f t="shared" si="1"/>
        <v>11072.67</v>
      </c>
      <c r="H77" s="50">
        <v>857</v>
      </c>
      <c r="I77" s="51">
        <v>993.3</v>
      </c>
      <c r="J77" s="50">
        <v>705.37</v>
      </c>
      <c r="K77" s="50">
        <v>783</v>
      </c>
      <c r="L77" s="50">
        <v>783</v>
      </c>
      <c r="M77" s="50">
        <v>783</v>
      </c>
      <c r="N77" s="50">
        <v>1329</v>
      </c>
      <c r="O77" s="50">
        <v>1462</v>
      </c>
      <c r="P77" s="50">
        <v>1608</v>
      </c>
      <c r="Q77" s="50">
        <v>1769</v>
      </c>
    </row>
    <row r="78" spans="1:17" ht="31.7" customHeight="1" x14ac:dyDescent="0.25">
      <c r="A78" s="39" t="s">
        <v>69</v>
      </c>
      <c r="B78" s="52" t="s">
        <v>70</v>
      </c>
      <c r="C78" s="127" t="s">
        <v>19</v>
      </c>
      <c r="D78" s="31"/>
      <c r="E78" s="48"/>
      <c r="F78" s="23" t="s">
        <v>20</v>
      </c>
      <c r="G78" s="19">
        <f t="shared" si="1"/>
        <v>230</v>
      </c>
      <c r="H78" s="19">
        <f t="shared" ref="H78:I78" si="28">SUM(H79:H81)</f>
        <v>0</v>
      </c>
      <c r="I78" s="19">
        <f t="shared" si="28"/>
        <v>0</v>
      </c>
      <c r="J78" s="19">
        <f>SUM(J79:J81)</f>
        <v>0</v>
      </c>
      <c r="K78" s="19">
        <f>SUM(K79:K81)</f>
        <v>0</v>
      </c>
      <c r="L78" s="19">
        <f t="shared" ref="L78:Q78" si="29">SUM(L79:L81)</f>
        <v>0</v>
      </c>
      <c r="M78" s="19">
        <f t="shared" si="29"/>
        <v>0</v>
      </c>
      <c r="N78" s="19">
        <f t="shared" si="29"/>
        <v>100</v>
      </c>
      <c r="O78" s="19">
        <f t="shared" si="29"/>
        <v>30</v>
      </c>
      <c r="P78" s="19">
        <f t="shared" si="29"/>
        <v>100</v>
      </c>
      <c r="Q78" s="19">
        <f t="shared" si="29"/>
        <v>0</v>
      </c>
    </row>
    <row r="79" spans="1:17" ht="33" customHeight="1" x14ac:dyDescent="0.25">
      <c r="A79" s="159" t="s">
        <v>71</v>
      </c>
      <c r="B79" s="166" t="s">
        <v>72</v>
      </c>
      <c r="C79" s="128"/>
      <c r="D79" s="31" t="s">
        <v>27</v>
      </c>
      <c r="E79" s="165" t="s">
        <v>22</v>
      </c>
      <c r="F79" s="120" t="s">
        <v>23</v>
      </c>
      <c r="G79" s="21">
        <f t="shared" ref="G79:G153" si="30">SUM(H79:Q79)</f>
        <v>100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50</v>
      </c>
      <c r="O79" s="22">
        <v>0</v>
      </c>
      <c r="P79" s="22">
        <v>50</v>
      </c>
      <c r="Q79" s="22">
        <v>0</v>
      </c>
    </row>
    <row r="80" spans="1:17" ht="25.5" x14ac:dyDescent="0.25">
      <c r="A80" s="159"/>
      <c r="B80" s="167"/>
      <c r="C80" s="128"/>
      <c r="D80" s="31" t="s">
        <v>28</v>
      </c>
      <c r="E80" s="165"/>
      <c r="F80" s="120"/>
      <c r="G80" s="21">
        <f t="shared" si="30"/>
        <v>30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30</v>
      </c>
      <c r="P80" s="22">
        <v>0</v>
      </c>
      <c r="Q80" s="22">
        <v>0</v>
      </c>
    </row>
    <row r="81" spans="1:17" ht="25.5" x14ac:dyDescent="0.25">
      <c r="A81" s="160"/>
      <c r="B81" s="168"/>
      <c r="C81" s="142"/>
      <c r="D81" s="31" t="s">
        <v>29</v>
      </c>
      <c r="E81" s="165"/>
      <c r="F81" s="120"/>
      <c r="G81" s="21">
        <f t="shared" si="30"/>
        <v>100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50</v>
      </c>
      <c r="O81" s="22">
        <v>0</v>
      </c>
      <c r="P81" s="22">
        <v>50</v>
      </c>
      <c r="Q81" s="22">
        <v>0</v>
      </c>
    </row>
    <row r="82" spans="1:17" s="53" customFormat="1" ht="37.35" customHeight="1" x14ac:dyDescent="0.25">
      <c r="A82" s="39" t="s">
        <v>73</v>
      </c>
      <c r="B82" s="45" t="s">
        <v>74</v>
      </c>
      <c r="C82" s="127" t="s">
        <v>19</v>
      </c>
      <c r="D82" s="39"/>
      <c r="E82" s="39"/>
      <c r="F82" s="23" t="s">
        <v>20</v>
      </c>
      <c r="G82" s="19">
        <f t="shared" si="30"/>
        <v>1969.8</v>
      </c>
      <c r="H82" s="19">
        <f>SUM(H83:H85)</f>
        <v>232.8</v>
      </c>
      <c r="I82" s="19">
        <f t="shared" ref="I82" si="31">SUM(I83:I85)</f>
        <v>212.20000000000002</v>
      </c>
      <c r="J82" s="19">
        <f>SUM(J83:J85)</f>
        <v>165.5</v>
      </c>
      <c r="K82" s="19">
        <f>SUM(K83:K85)</f>
        <v>194.70000000000002</v>
      </c>
      <c r="L82" s="19">
        <f t="shared" ref="L82:Q82" si="32">SUM(L83:L85)</f>
        <v>194.70000000000002</v>
      </c>
      <c r="M82" s="19">
        <f t="shared" si="32"/>
        <v>194.70000000000002</v>
      </c>
      <c r="N82" s="19">
        <f t="shared" si="32"/>
        <v>193.8</v>
      </c>
      <c r="O82" s="19">
        <f t="shared" si="32"/>
        <v>193.8</v>
      </c>
      <c r="P82" s="19">
        <f t="shared" si="32"/>
        <v>193.8</v>
      </c>
      <c r="Q82" s="19">
        <f t="shared" si="32"/>
        <v>193.8</v>
      </c>
    </row>
    <row r="83" spans="1:17" ht="29.25" customHeight="1" x14ac:dyDescent="0.25">
      <c r="A83" s="169" t="s">
        <v>75</v>
      </c>
      <c r="B83" s="164" t="s">
        <v>76</v>
      </c>
      <c r="C83" s="128"/>
      <c r="D83" s="31" t="s">
        <v>27</v>
      </c>
      <c r="E83" s="148" t="s">
        <v>22</v>
      </c>
      <c r="F83" s="120" t="s">
        <v>23</v>
      </c>
      <c r="G83" s="21">
        <f t="shared" si="30"/>
        <v>1424.3999999999999</v>
      </c>
      <c r="H83" s="22">
        <v>180</v>
      </c>
      <c r="I83" s="22">
        <v>165.8</v>
      </c>
      <c r="J83" s="22">
        <v>94</v>
      </c>
      <c r="K83" s="22">
        <v>125.8</v>
      </c>
      <c r="L83" s="22">
        <v>125.8</v>
      </c>
      <c r="M83" s="22">
        <v>125.8</v>
      </c>
      <c r="N83" s="22">
        <v>151.80000000000001</v>
      </c>
      <c r="O83" s="22">
        <v>151.80000000000001</v>
      </c>
      <c r="P83" s="22">
        <v>151.80000000000001</v>
      </c>
      <c r="Q83" s="22">
        <v>151.80000000000001</v>
      </c>
    </row>
    <row r="84" spans="1:17" ht="25.5" x14ac:dyDescent="0.25">
      <c r="A84" s="169"/>
      <c r="B84" s="161"/>
      <c r="C84" s="128"/>
      <c r="D84" s="31" t="s">
        <v>28</v>
      </c>
      <c r="E84" s="148"/>
      <c r="F84" s="120"/>
      <c r="G84" s="21">
        <f t="shared" si="30"/>
        <v>359.2</v>
      </c>
      <c r="H84" s="22">
        <v>34.799999999999997</v>
      </c>
      <c r="I84" s="22">
        <v>30.4</v>
      </c>
      <c r="J84" s="22">
        <v>47.5</v>
      </c>
      <c r="K84" s="22">
        <v>47.5</v>
      </c>
      <c r="L84" s="22">
        <v>47.5</v>
      </c>
      <c r="M84" s="22">
        <v>47.5</v>
      </c>
      <c r="N84" s="22">
        <v>26</v>
      </c>
      <c r="O84" s="22">
        <v>26</v>
      </c>
      <c r="P84" s="22">
        <v>26</v>
      </c>
      <c r="Q84" s="22">
        <v>26</v>
      </c>
    </row>
    <row r="85" spans="1:17" ht="25.5" x14ac:dyDescent="0.25">
      <c r="A85" s="169"/>
      <c r="B85" s="162"/>
      <c r="C85" s="142"/>
      <c r="D85" s="31" t="s">
        <v>29</v>
      </c>
      <c r="E85" s="148"/>
      <c r="F85" s="120"/>
      <c r="G85" s="21">
        <f t="shared" si="30"/>
        <v>186.20000000000002</v>
      </c>
      <c r="H85" s="22">
        <v>18</v>
      </c>
      <c r="I85" s="22">
        <v>16</v>
      </c>
      <c r="J85" s="22">
        <v>24</v>
      </c>
      <c r="K85" s="22">
        <v>21.4</v>
      </c>
      <c r="L85" s="22">
        <v>21.4</v>
      </c>
      <c r="M85" s="22">
        <v>21.4</v>
      </c>
      <c r="N85" s="22">
        <v>16</v>
      </c>
      <c r="O85" s="22">
        <v>16</v>
      </c>
      <c r="P85" s="22">
        <v>16</v>
      </c>
      <c r="Q85" s="22">
        <v>16</v>
      </c>
    </row>
    <row r="86" spans="1:17" ht="60" x14ac:dyDescent="0.25">
      <c r="A86" s="39" t="s">
        <v>77</v>
      </c>
      <c r="B86" s="45" t="s">
        <v>78</v>
      </c>
      <c r="C86" s="127" t="s">
        <v>19</v>
      </c>
      <c r="D86" s="31"/>
      <c r="E86" s="31"/>
      <c r="F86" s="23" t="s">
        <v>20</v>
      </c>
      <c r="G86" s="19">
        <f t="shared" si="30"/>
        <v>158.98000000000002</v>
      </c>
      <c r="H86" s="19">
        <f>SUM(H87:H89)</f>
        <v>0</v>
      </c>
      <c r="I86" s="19">
        <f t="shared" ref="I86" si="33">SUM(I87:I89)</f>
        <v>92</v>
      </c>
      <c r="J86" s="19">
        <f>SUM(J87:J89)</f>
        <v>66.98</v>
      </c>
      <c r="K86" s="19">
        <f t="shared" ref="K86:Q86" si="34">SUM(K87:K89)</f>
        <v>0</v>
      </c>
      <c r="L86" s="19">
        <f t="shared" si="34"/>
        <v>0</v>
      </c>
      <c r="M86" s="19">
        <f t="shared" si="34"/>
        <v>0</v>
      </c>
      <c r="N86" s="19">
        <f t="shared" si="34"/>
        <v>0</v>
      </c>
      <c r="O86" s="19">
        <f t="shared" si="34"/>
        <v>0</v>
      </c>
      <c r="P86" s="19">
        <f t="shared" si="34"/>
        <v>0</v>
      </c>
      <c r="Q86" s="19">
        <f t="shared" si="34"/>
        <v>0</v>
      </c>
    </row>
    <row r="87" spans="1:17" ht="25.5" x14ac:dyDescent="0.25">
      <c r="A87" s="163" t="s">
        <v>79</v>
      </c>
      <c r="B87" s="164" t="s">
        <v>80</v>
      </c>
      <c r="C87" s="128"/>
      <c r="D87" s="31" t="s">
        <v>27</v>
      </c>
      <c r="E87" s="148" t="s">
        <v>22</v>
      </c>
      <c r="F87" s="120" t="s">
        <v>23</v>
      </c>
      <c r="G87" s="21">
        <f t="shared" si="30"/>
        <v>158.98000000000002</v>
      </c>
      <c r="H87" s="22">
        <v>0</v>
      </c>
      <c r="I87" s="22">
        <v>92</v>
      </c>
      <c r="J87" s="22">
        <v>66.98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25.5" x14ac:dyDescent="0.25">
      <c r="A88" s="159"/>
      <c r="B88" s="161"/>
      <c r="C88" s="128"/>
      <c r="D88" s="31" t="s">
        <v>28</v>
      </c>
      <c r="E88" s="148"/>
      <c r="F88" s="120"/>
      <c r="G88" s="21">
        <f t="shared" si="30"/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</row>
    <row r="89" spans="1:17" ht="25.5" x14ac:dyDescent="0.25">
      <c r="A89" s="160"/>
      <c r="B89" s="162"/>
      <c r="C89" s="142"/>
      <c r="D89" s="31" t="s">
        <v>29</v>
      </c>
      <c r="E89" s="148"/>
      <c r="F89" s="120"/>
      <c r="G89" s="21">
        <f t="shared" si="30"/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s="30" customFormat="1" ht="36" customHeight="1" x14ac:dyDescent="0.3">
      <c r="A90" s="36" t="s">
        <v>81</v>
      </c>
      <c r="B90" s="150" t="s">
        <v>82</v>
      </c>
      <c r="C90" s="151"/>
      <c r="D90" s="152"/>
      <c r="E90" s="36"/>
      <c r="F90" s="14" t="s">
        <v>16</v>
      </c>
      <c r="G90" s="15">
        <f t="shared" si="30"/>
        <v>69495.09</v>
      </c>
      <c r="H90" s="15">
        <f>H91+H95</f>
        <v>6043.9</v>
      </c>
      <c r="I90" s="15">
        <f t="shared" ref="I90" si="35">I91+I95</f>
        <v>7848.09</v>
      </c>
      <c r="J90" s="15">
        <f>J91+J95</f>
        <v>8247.39</v>
      </c>
      <c r="K90" s="15">
        <f t="shared" ref="K90:Q90" si="36">K91+K95</f>
        <v>8370.01</v>
      </c>
      <c r="L90" s="15">
        <f t="shared" si="36"/>
        <v>8562.7000000000007</v>
      </c>
      <c r="M90" s="15">
        <f t="shared" si="36"/>
        <v>6307.4</v>
      </c>
      <c r="N90" s="15">
        <f t="shared" si="36"/>
        <v>6028.9</v>
      </c>
      <c r="O90" s="15">
        <f t="shared" si="36"/>
        <v>6028.9</v>
      </c>
      <c r="P90" s="15">
        <f t="shared" si="36"/>
        <v>6028.9</v>
      </c>
      <c r="Q90" s="15">
        <f t="shared" si="36"/>
        <v>6028.9</v>
      </c>
    </row>
    <row r="91" spans="1:17" ht="14.25" customHeight="1" x14ac:dyDescent="0.25">
      <c r="A91" s="170" t="s">
        <v>83</v>
      </c>
      <c r="B91" s="146" t="s">
        <v>84</v>
      </c>
      <c r="C91" s="31"/>
      <c r="D91" s="31"/>
      <c r="E91" s="31"/>
      <c r="F91" s="23" t="s">
        <v>20</v>
      </c>
      <c r="G91" s="19">
        <f t="shared" si="30"/>
        <v>34036.65</v>
      </c>
      <c r="H91" s="19">
        <f>SUM(H92:H94)</f>
        <v>3383.9</v>
      </c>
      <c r="I91" s="19">
        <f t="shared" ref="I91" si="37">SUM(I92:I94)</f>
        <v>3400</v>
      </c>
      <c r="J91" s="19">
        <f>SUM(J92:J94)</f>
        <v>3582.6</v>
      </c>
      <c r="K91" s="19">
        <f t="shared" ref="K91:Q91" si="38">SUM(K92:K94)</f>
        <v>3551.6</v>
      </c>
      <c r="L91" s="19">
        <f t="shared" si="38"/>
        <v>3551.5499999999997</v>
      </c>
      <c r="M91" s="19">
        <f t="shared" si="38"/>
        <v>1095.8</v>
      </c>
      <c r="N91" s="19">
        <f t="shared" si="38"/>
        <v>3867.8</v>
      </c>
      <c r="O91" s="19">
        <f t="shared" si="38"/>
        <v>3867.8</v>
      </c>
      <c r="P91" s="19">
        <f t="shared" si="38"/>
        <v>3867.8</v>
      </c>
      <c r="Q91" s="19">
        <f t="shared" si="38"/>
        <v>3867.8</v>
      </c>
    </row>
    <row r="92" spans="1:17" ht="25.5" x14ac:dyDescent="0.25">
      <c r="A92" s="171"/>
      <c r="B92" s="147"/>
      <c r="C92" s="148" t="s">
        <v>19</v>
      </c>
      <c r="D92" s="31" t="s">
        <v>27</v>
      </c>
      <c r="E92" s="127" t="s">
        <v>22</v>
      </c>
      <c r="F92" s="116" t="s">
        <v>23</v>
      </c>
      <c r="G92" s="21">
        <f t="shared" si="30"/>
        <v>11953.05</v>
      </c>
      <c r="H92" s="22">
        <v>2298.9</v>
      </c>
      <c r="I92" s="22">
        <v>0</v>
      </c>
      <c r="J92" s="22">
        <v>2346</v>
      </c>
      <c r="K92" s="22">
        <v>0</v>
      </c>
      <c r="L92" s="22">
        <v>2314.9499999999998</v>
      </c>
      <c r="M92" s="22">
        <v>0</v>
      </c>
      <c r="N92" s="22">
        <f>2896.6-400</f>
        <v>2496.6</v>
      </c>
      <c r="O92" s="22">
        <v>0</v>
      </c>
      <c r="P92" s="22">
        <f>2896.6-400</f>
        <v>2496.6</v>
      </c>
      <c r="Q92" s="22">
        <v>0</v>
      </c>
    </row>
    <row r="93" spans="1:17" ht="25.5" x14ac:dyDescent="0.25">
      <c r="A93" s="171"/>
      <c r="B93" s="147"/>
      <c r="C93" s="148"/>
      <c r="D93" s="31" t="s">
        <v>28</v>
      </c>
      <c r="E93" s="128"/>
      <c r="F93" s="132"/>
      <c r="G93" s="21">
        <f t="shared" si="30"/>
        <v>12390.100000000002</v>
      </c>
      <c r="H93" s="22">
        <v>1085</v>
      </c>
      <c r="I93" s="22">
        <v>1085</v>
      </c>
      <c r="J93" s="22">
        <v>1236.5999999999999</v>
      </c>
      <c r="K93" s="22">
        <v>1236.5999999999999</v>
      </c>
      <c r="L93" s="22">
        <v>1236.5999999999999</v>
      </c>
      <c r="M93" s="22">
        <v>1025.5</v>
      </c>
      <c r="N93" s="22">
        <f t="shared" ref="N93:Q93" si="39">1771.2-400</f>
        <v>1371.2</v>
      </c>
      <c r="O93" s="22">
        <f t="shared" si="39"/>
        <v>1371.2</v>
      </c>
      <c r="P93" s="22">
        <f t="shared" si="39"/>
        <v>1371.2</v>
      </c>
      <c r="Q93" s="22">
        <f t="shared" si="39"/>
        <v>1371.2</v>
      </c>
    </row>
    <row r="94" spans="1:17" ht="25.5" x14ac:dyDescent="0.25">
      <c r="A94" s="171"/>
      <c r="B94" s="147"/>
      <c r="C94" s="148"/>
      <c r="D94" s="31" t="s">
        <v>29</v>
      </c>
      <c r="E94" s="142"/>
      <c r="F94" s="117"/>
      <c r="G94" s="21">
        <f t="shared" si="30"/>
        <v>9693.5</v>
      </c>
      <c r="H94" s="22">
        <v>0</v>
      </c>
      <c r="I94" s="22">
        <v>2315</v>
      </c>
      <c r="J94" s="22">
        <v>0</v>
      </c>
      <c r="K94" s="22">
        <v>2315</v>
      </c>
      <c r="L94" s="22">
        <v>0</v>
      </c>
      <c r="M94" s="22">
        <v>70.3</v>
      </c>
      <c r="N94" s="22">
        <v>0</v>
      </c>
      <c r="O94" s="22">
        <v>2496.6</v>
      </c>
      <c r="P94" s="22">
        <v>0</v>
      </c>
      <c r="Q94" s="22">
        <v>2496.6</v>
      </c>
    </row>
    <row r="95" spans="1:17" ht="31.5" customHeight="1" x14ac:dyDescent="0.25">
      <c r="A95" s="171"/>
      <c r="B95" s="147"/>
      <c r="C95" s="31"/>
      <c r="D95" s="31"/>
      <c r="E95" s="31"/>
      <c r="F95" s="23" t="s">
        <v>20</v>
      </c>
      <c r="G95" s="19">
        <f t="shared" si="30"/>
        <v>35458.439999999995</v>
      </c>
      <c r="H95" s="19">
        <f>SUM(H96:H98)</f>
        <v>2660</v>
      </c>
      <c r="I95" s="19">
        <f>SUM(I96:I98)</f>
        <v>4448.09</v>
      </c>
      <c r="J95" s="19">
        <f>SUM(J96:J98)</f>
        <v>4664.79</v>
      </c>
      <c r="K95" s="19">
        <f>SUM(K96:K98)</f>
        <v>4818.4100000000008</v>
      </c>
      <c r="L95" s="19">
        <f t="shared" ref="L95:Q95" si="40">SUM(L96:L98)</f>
        <v>5011.1500000000005</v>
      </c>
      <c r="M95" s="19">
        <f t="shared" si="40"/>
        <v>5211.5999999999995</v>
      </c>
      <c r="N95" s="19">
        <f t="shared" si="40"/>
        <v>2161.1</v>
      </c>
      <c r="O95" s="19">
        <f t="shared" si="40"/>
        <v>2161.1</v>
      </c>
      <c r="P95" s="19">
        <f t="shared" si="40"/>
        <v>2161.1</v>
      </c>
      <c r="Q95" s="19">
        <f t="shared" si="40"/>
        <v>2161.1</v>
      </c>
    </row>
    <row r="96" spans="1:17" ht="26.45" customHeight="1" x14ac:dyDescent="0.25">
      <c r="A96" s="171"/>
      <c r="B96" s="147"/>
      <c r="C96" s="127" t="s">
        <v>19</v>
      </c>
      <c r="D96" s="31" t="s">
        <v>27</v>
      </c>
      <c r="E96" s="129" t="s">
        <v>22</v>
      </c>
      <c r="F96" s="116" t="s">
        <v>30</v>
      </c>
      <c r="G96" s="21">
        <f t="shared" si="30"/>
        <v>19316.57</v>
      </c>
      <c r="H96" s="22">
        <v>1893.4</v>
      </c>
      <c r="I96" s="22">
        <v>0</v>
      </c>
      <c r="J96" s="22">
        <v>4095.76</v>
      </c>
      <c r="K96" s="22">
        <v>0</v>
      </c>
      <c r="L96" s="22">
        <v>4482.26</v>
      </c>
      <c r="M96" s="22">
        <v>4661.6499999999996</v>
      </c>
      <c r="N96" s="22">
        <v>1394.5</v>
      </c>
      <c r="O96" s="22">
        <v>0</v>
      </c>
      <c r="P96" s="22">
        <v>1394.5</v>
      </c>
      <c r="Q96" s="22">
        <v>1394.5</v>
      </c>
    </row>
    <row r="97" spans="1:17" ht="25.5" x14ac:dyDescent="0.25">
      <c r="A97" s="171"/>
      <c r="B97" s="147"/>
      <c r="C97" s="128"/>
      <c r="D97" s="31" t="s">
        <v>28</v>
      </c>
      <c r="E97" s="130"/>
      <c r="F97" s="132"/>
      <c r="G97" s="21">
        <f t="shared" si="30"/>
        <v>6880.920000000001</v>
      </c>
      <c r="H97" s="22">
        <v>766.6</v>
      </c>
      <c r="I97" s="22">
        <v>891.49</v>
      </c>
      <c r="J97" s="22">
        <v>569.03</v>
      </c>
      <c r="K97" s="22">
        <v>508.56</v>
      </c>
      <c r="L97" s="22">
        <v>528.89</v>
      </c>
      <c r="M97" s="22">
        <v>549.95000000000005</v>
      </c>
      <c r="N97" s="22">
        <v>766.6</v>
      </c>
      <c r="O97" s="22">
        <v>766.6</v>
      </c>
      <c r="P97" s="22">
        <v>766.6</v>
      </c>
      <c r="Q97" s="22">
        <v>766.6</v>
      </c>
    </row>
    <row r="98" spans="1:17" ht="25.5" x14ac:dyDescent="0.25">
      <c r="A98" s="172"/>
      <c r="B98" s="149"/>
      <c r="C98" s="142"/>
      <c r="D98" s="31" t="s">
        <v>29</v>
      </c>
      <c r="E98" s="131"/>
      <c r="F98" s="117"/>
      <c r="G98" s="21">
        <f t="shared" si="30"/>
        <v>9260.9500000000007</v>
      </c>
      <c r="H98" s="22">
        <v>0</v>
      </c>
      <c r="I98" s="22">
        <v>3556.6</v>
      </c>
      <c r="J98" s="22">
        <v>0</v>
      </c>
      <c r="K98" s="22">
        <v>4309.8500000000004</v>
      </c>
      <c r="L98" s="22">
        <v>0</v>
      </c>
      <c r="M98" s="22">
        <v>0</v>
      </c>
      <c r="N98" s="22">
        <v>0</v>
      </c>
      <c r="O98" s="22">
        <v>1394.5</v>
      </c>
      <c r="P98" s="22">
        <v>0</v>
      </c>
      <c r="Q98" s="22">
        <v>0</v>
      </c>
    </row>
    <row r="99" spans="1:17" s="55" customFormat="1" ht="46.9" customHeight="1" x14ac:dyDescent="0.25">
      <c r="A99" s="176" t="s">
        <v>85</v>
      </c>
      <c r="B99" s="178" t="s">
        <v>86</v>
      </c>
      <c r="C99" s="179"/>
      <c r="D99" s="180"/>
      <c r="E99" s="54"/>
      <c r="F99" s="14" t="s">
        <v>16</v>
      </c>
      <c r="G99" s="15">
        <f>SUM(H99:Q99)</f>
        <v>99.5</v>
      </c>
      <c r="H99" s="15">
        <f>H101+H102+H103</f>
        <v>0</v>
      </c>
      <c r="I99" s="15">
        <f>I101+I102+I103</f>
        <v>99.5</v>
      </c>
      <c r="J99" s="15">
        <f>J101+J102+J103+J104+J105+J106</f>
        <v>0</v>
      </c>
      <c r="K99" s="15">
        <f t="shared" ref="K99:Q99" si="41">K101+K102+K103+K104+K105+K106</f>
        <v>0</v>
      </c>
      <c r="L99" s="15">
        <f t="shared" si="41"/>
        <v>0</v>
      </c>
      <c r="M99" s="15">
        <f t="shared" si="41"/>
        <v>0</v>
      </c>
      <c r="N99" s="15">
        <f t="shared" si="41"/>
        <v>0</v>
      </c>
      <c r="O99" s="15">
        <f t="shared" si="41"/>
        <v>0</v>
      </c>
      <c r="P99" s="15">
        <f t="shared" si="41"/>
        <v>0</v>
      </c>
      <c r="Q99" s="15">
        <f t="shared" si="41"/>
        <v>0</v>
      </c>
    </row>
    <row r="100" spans="1:17" s="59" customFormat="1" ht="15.75" x14ac:dyDescent="0.25">
      <c r="A100" s="177"/>
      <c r="B100" s="181"/>
      <c r="C100" s="182"/>
      <c r="D100" s="183"/>
      <c r="E100" s="56"/>
      <c r="F100" s="57" t="s">
        <v>20</v>
      </c>
      <c r="G100" s="58">
        <f>SUM(H100:Q100)</f>
        <v>99.5</v>
      </c>
      <c r="H100" s="58">
        <f>H101+H102+H103</f>
        <v>0</v>
      </c>
      <c r="I100" s="58">
        <f t="shared" ref="I100" si="42">I101+I102+I103</f>
        <v>99.5</v>
      </c>
      <c r="J100" s="58">
        <f>J101+J102+J103+J104+J105+J106</f>
        <v>0</v>
      </c>
      <c r="K100" s="58">
        <f t="shared" ref="K100:Q100" si="43">K101+K102+K103+K104+K105+K106</f>
        <v>0</v>
      </c>
      <c r="L100" s="58">
        <f t="shared" si="43"/>
        <v>0</v>
      </c>
      <c r="M100" s="58">
        <f t="shared" si="43"/>
        <v>0</v>
      </c>
      <c r="N100" s="58">
        <f t="shared" si="43"/>
        <v>0</v>
      </c>
      <c r="O100" s="58">
        <f t="shared" si="43"/>
        <v>0</v>
      </c>
      <c r="P100" s="58">
        <f t="shared" si="43"/>
        <v>0</v>
      </c>
      <c r="Q100" s="58">
        <f t="shared" si="43"/>
        <v>0</v>
      </c>
    </row>
    <row r="101" spans="1:17" ht="26.45" customHeight="1" x14ac:dyDescent="0.25">
      <c r="A101" s="136" t="s">
        <v>87</v>
      </c>
      <c r="B101" s="146" t="s">
        <v>88</v>
      </c>
      <c r="C101" s="127" t="s">
        <v>19</v>
      </c>
      <c r="D101" s="31" t="s">
        <v>27</v>
      </c>
      <c r="E101" s="127" t="s">
        <v>22</v>
      </c>
      <c r="F101" s="116" t="s">
        <v>23</v>
      </c>
      <c r="G101" s="21">
        <f t="shared" si="30"/>
        <v>0</v>
      </c>
      <c r="H101" s="22">
        <v>0</v>
      </c>
      <c r="I101" s="22">
        <v>0</v>
      </c>
      <c r="J101" s="22">
        <f>52.87-52.87</f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ht="25.5" x14ac:dyDescent="0.25">
      <c r="A102" s="137"/>
      <c r="B102" s="147"/>
      <c r="C102" s="128"/>
      <c r="D102" s="31" t="s">
        <v>28</v>
      </c>
      <c r="E102" s="128"/>
      <c r="F102" s="132"/>
      <c r="G102" s="21">
        <f t="shared" si="30"/>
        <v>24.9</v>
      </c>
      <c r="H102" s="22">
        <v>0</v>
      </c>
      <c r="I102" s="22">
        <v>24.9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</row>
    <row r="103" spans="1:17" ht="25.5" x14ac:dyDescent="0.25">
      <c r="A103" s="137"/>
      <c r="B103" s="147"/>
      <c r="C103" s="128"/>
      <c r="D103" s="31" t="s">
        <v>29</v>
      </c>
      <c r="E103" s="128"/>
      <c r="F103" s="132"/>
      <c r="G103" s="21">
        <f t="shared" si="30"/>
        <v>74.599999999999994</v>
      </c>
      <c r="H103" s="22">
        <v>0</v>
      </c>
      <c r="I103" s="22">
        <v>74.599999999999994</v>
      </c>
      <c r="J103" s="22">
        <f>62.2-62.2</f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ht="38.25" x14ac:dyDescent="0.25">
      <c r="A104" s="137"/>
      <c r="B104" s="147"/>
      <c r="C104" s="128"/>
      <c r="D104" s="31" t="s">
        <v>21</v>
      </c>
      <c r="E104" s="128"/>
      <c r="F104" s="132"/>
      <c r="G104" s="21">
        <f t="shared" si="30"/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ht="38.25" x14ac:dyDescent="0.25">
      <c r="A105" s="137"/>
      <c r="B105" s="147"/>
      <c r="C105" s="128"/>
      <c r="D105" s="31" t="s">
        <v>24</v>
      </c>
      <c r="E105" s="128"/>
      <c r="F105" s="132"/>
      <c r="G105" s="21">
        <f t="shared" si="30"/>
        <v>0</v>
      </c>
      <c r="H105" s="22">
        <v>0</v>
      </c>
      <c r="I105" s="22">
        <v>0</v>
      </c>
      <c r="J105" s="22">
        <f>0.03-0.03</f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</row>
    <row r="106" spans="1:17" ht="25.5" x14ac:dyDescent="0.25">
      <c r="A106" s="138"/>
      <c r="B106" s="149"/>
      <c r="C106" s="142"/>
      <c r="D106" s="47" t="s">
        <v>33</v>
      </c>
      <c r="E106" s="142"/>
      <c r="F106" s="117"/>
      <c r="G106" s="21">
        <f t="shared" si="30"/>
        <v>0</v>
      </c>
      <c r="H106" s="22">
        <v>0</v>
      </c>
      <c r="I106" s="22">
        <v>0</v>
      </c>
      <c r="J106" s="22">
        <f>85.01-85.01</f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s="55" customFormat="1" ht="36" customHeight="1" x14ac:dyDescent="0.25">
      <c r="A107" s="60" t="s">
        <v>89</v>
      </c>
      <c r="B107" s="173" t="s">
        <v>90</v>
      </c>
      <c r="C107" s="173"/>
      <c r="D107" s="173"/>
      <c r="E107" s="61"/>
      <c r="F107" s="62" t="s">
        <v>16</v>
      </c>
      <c r="G107" s="15">
        <v>97653.84</v>
      </c>
      <c r="H107" s="63">
        <f>H108+H111+H118</f>
        <v>7363.58</v>
      </c>
      <c r="I107" s="64">
        <f t="shared" ref="I107" si="44">I108+I111+I118</f>
        <v>6705.6</v>
      </c>
      <c r="J107" s="63">
        <f>J108+J111+J118</f>
        <v>7187.07</v>
      </c>
      <c r="K107" s="63">
        <f t="shared" ref="K107:Q107" si="45">K108+K111+K118</f>
        <v>6413.48</v>
      </c>
      <c r="L107" s="63">
        <f t="shared" si="45"/>
        <v>6215.53</v>
      </c>
      <c r="M107" s="63">
        <f t="shared" si="45"/>
        <v>6215.53</v>
      </c>
      <c r="N107" s="63">
        <f t="shared" si="45"/>
        <v>12648</v>
      </c>
      <c r="O107" s="63">
        <f t="shared" si="45"/>
        <v>13751</v>
      </c>
      <c r="P107" s="63">
        <f t="shared" si="45"/>
        <v>14965</v>
      </c>
      <c r="Q107" s="63">
        <f t="shared" si="45"/>
        <v>16301</v>
      </c>
    </row>
    <row r="108" spans="1:17" ht="16.899999999999999" customHeight="1" x14ac:dyDescent="0.25">
      <c r="A108" s="174" t="s">
        <v>91</v>
      </c>
      <c r="B108" s="139" t="s">
        <v>92</v>
      </c>
      <c r="C108" s="127" t="s">
        <v>19</v>
      </c>
      <c r="D108" s="31"/>
      <c r="E108" s="65"/>
      <c r="F108" s="66" t="s">
        <v>20</v>
      </c>
      <c r="G108" s="19">
        <v>8135.18</v>
      </c>
      <c r="H108" s="19">
        <f t="shared" ref="H108" si="46">SUM(H109:H110)</f>
        <v>936</v>
      </c>
      <c r="I108" s="19">
        <v>631</v>
      </c>
      <c r="J108" s="19">
        <f>SUM(J109:J110)</f>
        <v>375.55</v>
      </c>
      <c r="K108" s="19">
        <f t="shared" ref="K108:Q108" si="47">SUM(K109:K110)</f>
        <v>320.21000000000004</v>
      </c>
      <c r="L108" s="19">
        <f t="shared" si="47"/>
        <v>320.21000000000004</v>
      </c>
      <c r="M108" s="19">
        <f t="shared" si="47"/>
        <v>320.21000000000004</v>
      </c>
      <c r="N108" s="19">
        <f t="shared" si="47"/>
        <v>1308</v>
      </c>
      <c r="O108" s="19">
        <f t="shared" si="47"/>
        <v>1308</v>
      </c>
      <c r="P108" s="19">
        <f t="shared" si="47"/>
        <v>1308</v>
      </c>
      <c r="Q108" s="19">
        <f t="shared" si="47"/>
        <v>1308</v>
      </c>
    </row>
    <row r="109" spans="1:17" ht="38.25" x14ac:dyDescent="0.25">
      <c r="A109" s="175"/>
      <c r="B109" s="140"/>
      <c r="C109" s="128"/>
      <c r="D109" s="31" t="s">
        <v>21</v>
      </c>
      <c r="E109" s="165" t="s">
        <v>22</v>
      </c>
      <c r="F109" s="129" t="s">
        <v>23</v>
      </c>
      <c r="G109" s="21">
        <f t="shared" si="30"/>
        <v>4677.59</v>
      </c>
      <c r="H109" s="22">
        <v>446</v>
      </c>
      <c r="I109" s="22">
        <v>316.39999999999998</v>
      </c>
      <c r="J109" s="22">
        <v>277.29000000000002</v>
      </c>
      <c r="K109" s="22">
        <v>195.3</v>
      </c>
      <c r="L109" s="22">
        <v>195.3</v>
      </c>
      <c r="M109" s="22">
        <v>195.3</v>
      </c>
      <c r="N109" s="22">
        <v>763</v>
      </c>
      <c r="O109" s="22">
        <v>763</v>
      </c>
      <c r="P109" s="22">
        <v>763</v>
      </c>
      <c r="Q109" s="22">
        <v>763</v>
      </c>
    </row>
    <row r="110" spans="1:17" ht="38.25" x14ac:dyDescent="0.25">
      <c r="A110" s="175"/>
      <c r="B110" s="140"/>
      <c r="C110" s="142"/>
      <c r="D110" s="31" t="s">
        <v>24</v>
      </c>
      <c r="E110" s="165"/>
      <c r="F110" s="130"/>
      <c r="G110" s="21">
        <f t="shared" si="30"/>
        <v>3457.59</v>
      </c>
      <c r="H110" s="22">
        <v>490</v>
      </c>
      <c r="I110" s="22">
        <v>314.60000000000002</v>
      </c>
      <c r="J110" s="22">
        <v>98.26</v>
      </c>
      <c r="K110" s="22">
        <v>124.91</v>
      </c>
      <c r="L110" s="22">
        <v>124.91</v>
      </c>
      <c r="M110" s="22">
        <v>124.91</v>
      </c>
      <c r="N110" s="22">
        <v>545</v>
      </c>
      <c r="O110" s="22">
        <v>545</v>
      </c>
      <c r="P110" s="22">
        <v>545</v>
      </c>
      <c r="Q110" s="22">
        <v>545</v>
      </c>
    </row>
    <row r="111" spans="1:17" ht="15.75" x14ac:dyDescent="0.25">
      <c r="A111" s="174" t="s">
        <v>93</v>
      </c>
      <c r="B111" s="139" t="s">
        <v>94</v>
      </c>
      <c r="C111" s="127" t="s">
        <v>19</v>
      </c>
      <c r="D111" s="47"/>
      <c r="E111" s="67"/>
      <c r="F111" s="66" t="s">
        <v>20</v>
      </c>
      <c r="G111" s="19">
        <f t="shared" si="30"/>
        <v>87711.53</v>
      </c>
      <c r="H111" s="68">
        <f>SUM(H112:H117)</f>
        <v>6383.58</v>
      </c>
      <c r="I111" s="68">
        <f t="shared" ref="I111" si="48">SUM(I112:I117)</f>
        <v>5820.8</v>
      </c>
      <c r="J111" s="68">
        <f>SUM(J112:J117)</f>
        <v>6522.8499999999995</v>
      </c>
      <c r="K111" s="68">
        <f t="shared" ref="K111:Q111" si="49">SUM(K112:K117)</f>
        <v>5960.66</v>
      </c>
      <c r="L111" s="68">
        <f t="shared" si="49"/>
        <v>5895.32</v>
      </c>
      <c r="M111" s="68">
        <f t="shared" si="49"/>
        <v>5895.32</v>
      </c>
      <c r="N111" s="68">
        <f t="shared" si="49"/>
        <v>11040</v>
      </c>
      <c r="O111" s="68">
        <f t="shared" si="49"/>
        <v>12143</v>
      </c>
      <c r="P111" s="68">
        <f t="shared" si="49"/>
        <v>13357</v>
      </c>
      <c r="Q111" s="68">
        <f t="shared" si="49"/>
        <v>14693</v>
      </c>
    </row>
    <row r="112" spans="1:17" ht="38.25" x14ac:dyDescent="0.25">
      <c r="A112" s="175"/>
      <c r="B112" s="140"/>
      <c r="C112" s="128"/>
      <c r="D112" s="31" t="s">
        <v>21</v>
      </c>
      <c r="E112" s="129" t="s">
        <v>22</v>
      </c>
      <c r="F112" s="129" t="s">
        <v>23</v>
      </c>
      <c r="G112" s="21">
        <f t="shared" si="30"/>
        <v>25150.78</v>
      </c>
      <c r="H112" s="22">
        <v>1555.4</v>
      </c>
      <c r="I112" s="33">
        <v>1191.76</v>
      </c>
      <c r="J112" s="22">
        <v>1594.62</v>
      </c>
      <c r="K112" s="22">
        <v>1505</v>
      </c>
      <c r="L112" s="22">
        <v>1505</v>
      </c>
      <c r="M112" s="22">
        <v>1505</v>
      </c>
      <c r="N112" s="22">
        <v>3511</v>
      </c>
      <c r="O112" s="22">
        <v>3862</v>
      </c>
      <c r="P112" s="22">
        <v>4248</v>
      </c>
      <c r="Q112" s="22">
        <v>4673</v>
      </c>
    </row>
    <row r="113" spans="1:17" ht="38.25" x14ac:dyDescent="0.25">
      <c r="A113" s="175"/>
      <c r="B113" s="140"/>
      <c r="C113" s="128"/>
      <c r="D113" s="31" t="s">
        <v>24</v>
      </c>
      <c r="E113" s="130"/>
      <c r="F113" s="130"/>
      <c r="G113" s="21">
        <f t="shared" si="30"/>
        <v>7981.45</v>
      </c>
      <c r="H113" s="22">
        <v>690</v>
      </c>
      <c r="I113" s="33">
        <v>775</v>
      </c>
      <c r="J113" s="22">
        <v>535.45000000000005</v>
      </c>
      <c r="K113" s="22">
        <v>430</v>
      </c>
      <c r="L113" s="22">
        <v>430</v>
      </c>
      <c r="M113" s="22">
        <v>430</v>
      </c>
      <c r="N113" s="22">
        <v>1011</v>
      </c>
      <c r="O113" s="22">
        <v>1112</v>
      </c>
      <c r="P113" s="22">
        <v>1223</v>
      </c>
      <c r="Q113" s="22">
        <v>1345</v>
      </c>
    </row>
    <row r="114" spans="1:17" ht="25.5" x14ac:dyDescent="0.25">
      <c r="A114" s="175"/>
      <c r="B114" s="140"/>
      <c r="C114" s="128"/>
      <c r="D114" s="31" t="s">
        <v>27</v>
      </c>
      <c r="E114" s="130"/>
      <c r="F114" s="130"/>
      <c r="G114" s="21">
        <f t="shared" si="30"/>
        <v>14390</v>
      </c>
      <c r="H114" s="22">
        <v>950</v>
      </c>
      <c r="I114" s="22">
        <v>1026</v>
      </c>
      <c r="J114" s="22">
        <v>1449</v>
      </c>
      <c r="K114" s="22">
        <v>1247</v>
      </c>
      <c r="L114" s="22">
        <v>1161</v>
      </c>
      <c r="M114" s="22">
        <v>1161</v>
      </c>
      <c r="N114" s="22">
        <v>1594</v>
      </c>
      <c r="O114" s="22">
        <v>1753</v>
      </c>
      <c r="P114" s="22">
        <v>1928</v>
      </c>
      <c r="Q114" s="22">
        <v>2121</v>
      </c>
    </row>
    <row r="115" spans="1:17" ht="25.5" x14ac:dyDescent="0.25">
      <c r="A115" s="175"/>
      <c r="B115" s="140"/>
      <c r="C115" s="128"/>
      <c r="D115" s="31" t="s">
        <v>28</v>
      </c>
      <c r="E115" s="130"/>
      <c r="F115" s="130"/>
      <c r="G115" s="21">
        <f t="shared" si="30"/>
        <v>10156.18</v>
      </c>
      <c r="H115" s="22">
        <v>1008.18</v>
      </c>
      <c r="I115" s="22">
        <v>774</v>
      </c>
      <c r="J115" s="22">
        <v>903</v>
      </c>
      <c r="K115" s="22">
        <v>860</v>
      </c>
      <c r="L115" s="22">
        <v>860</v>
      </c>
      <c r="M115" s="22">
        <v>860</v>
      </c>
      <c r="N115" s="22">
        <v>1054</v>
      </c>
      <c r="O115" s="22">
        <v>1159</v>
      </c>
      <c r="P115" s="22">
        <v>1275</v>
      </c>
      <c r="Q115" s="22">
        <v>1403</v>
      </c>
    </row>
    <row r="116" spans="1:17" ht="25.5" x14ac:dyDescent="0.25">
      <c r="A116" s="175"/>
      <c r="B116" s="140"/>
      <c r="C116" s="128"/>
      <c r="D116" s="31" t="s">
        <v>29</v>
      </c>
      <c r="E116" s="130"/>
      <c r="F116" s="130"/>
      <c r="G116" s="21">
        <f t="shared" si="30"/>
        <v>13584.32</v>
      </c>
      <c r="H116" s="22">
        <v>1080</v>
      </c>
      <c r="I116" s="22">
        <v>850.04</v>
      </c>
      <c r="J116" s="22">
        <v>1079.32</v>
      </c>
      <c r="K116" s="22">
        <v>1079.32</v>
      </c>
      <c r="L116" s="22">
        <v>1079.32</v>
      </c>
      <c r="M116" s="22">
        <v>1079.32</v>
      </c>
      <c r="N116" s="22">
        <v>1581</v>
      </c>
      <c r="O116" s="22">
        <v>1739</v>
      </c>
      <c r="P116" s="22">
        <v>1913</v>
      </c>
      <c r="Q116" s="22">
        <v>2104</v>
      </c>
    </row>
    <row r="117" spans="1:17" ht="25.5" x14ac:dyDescent="0.25">
      <c r="A117" s="184"/>
      <c r="B117" s="141"/>
      <c r="C117" s="142"/>
      <c r="D117" s="31" t="s">
        <v>33</v>
      </c>
      <c r="E117" s="131"/>
      <c r="F117" s="131"/>
      <c r="G117" s="21">
        <f t="shared" si="30"/>
        <v>16448.8</v>
      </c>
      <c r="H117" s="22">
        <v>1100</v>
      </c>
      <c r="I117" s="22">
        <v>1204</v>
      </c>
      <c r="J117" s="22">
        <v>961.46</v>
      </c>
      <c r="K117" s="22">
        <v>839.34</v>
      </c>
      <c r="L117" s="22">
        <v>860</v>
      </c>
      <c r="M117" s="22">
        <v>860</v>
      </c>
      <c r="N117" s="22">
        <v>2289</v>
      </c>
      <c r="O117" s="22">
        <v>2518</v>
      </c>
      <c r="P117" s="22">
        <v>2770</v>
      </c>
      <c r="Q117" s="22">
        <v>3047</v>
      </c>
    </row>
    <row r="118" spans="1:17" ht="15.75" x14ac:dyDescent="0.25">
      <c r="A118" s="136" t="s">
        <v>95</v>
      </c>
      <c r="B118" s="146" t="s">
        <v>96</v>
      </c>
      <c r="C118" s="127" t="s">
        <v>19</v>
      </c>
      <c r="D118" s="31"/>
      <c r="E118" s="47"/>
      <c r="F118" s="23" t="s">
        <v>20</v>
      </c>
      <c r="G118" s="19">
        <f t="shared" si="30"/>
        <v>1919.08</v>
      </c>
      <c r="H118" s="19">
        <f>SUM(H119:H124)</f>
        <v>44</v>
      </c>
      <c r="I118" s="19">
        <f t="shared" ref="I118" si="50">SUM(I119:I124)</f>
        <v>253.8</v>
      </c>
      <c r="J118" s="19">
        <f>SUM(J119:J124)</f>
        <v>288.67</v>
      </c>
      <c r="K118" s="19">
        <f t="shared" ref="K118:Q118" si="51">SUM(K119:K124)</f>
        <v>132.61000000000001</v>
      </c>
      <c r="L118" s="19">
        <f t="shared" si="51"/>
        <v>0</v>
      </c>
      <c r="M118" s="19">
        <f t="shared" si="51"/>
        <v>0</v>
      </c>
      <c r="N118" s="19">
        <f t="shared" si="51"/>
        <v>300</v>
      </c>
      <c r="O118" s="19">
        <f t="shared" si="51"/>
        <v>300</v>
      </c>
      <c r="P118" s="19">
        <f t="shared" si="51"/>
        <v>300</v>
      </c>
      <c r="Q118" s="19">
        <f t="shared" si="51"/>
        <v>300</v>
      </c>
    </row>
    <row r="119" spans="1:17" ht="38.25" x14ac:dyDescent="0.25">
      <c r="A119" s="137"/>
      <c r="B119" s="147"/>
      <c r="C119" s="128"/>
      <c r="D119" s="31" t="s">
        <v>21</v>
      </c>
      <c r="E119" s="129" t="s">
        <v>22</v>
      </c>
      <c r="F119" s="129" t="s">
        <v>23</v>
      </c>
      <c r="G119" s="21">
        <f t="shared" si="30"/>
        <v>328.84</v>
      </c>
      <c r="H119" s="22">
        <v>0</v>
      </c>
      <c r="I119" s="22">
        <v>28.84</v>
      </c>
      <c r="J119" s="22">
        <v>0</v>
      </c>
      <c r="K119" s="22">
        <v>0</v>
      </c>
      <c r="L119" s="22">
        <v>0</v>
      </c>
      <c r="M119" s="22">
        <v>0</v>
      </c>
      <c r="N119" s="22">
        <v>300</v>
      </c>
      <c r="O119" s="22">
        <v>0</v>
      </c>
      <c r="P119" s="22">
        <v>0</v>
      </c>
      <c r="Q119" s="22">
        <v>0</v>
      </c>
    </row>
    <row r="120" spans="1:17" ht="38.25" x14ac:dyDescent="0.25">
      <c r="A120" s="137"/>
      <c r="B120" s="147"/>
      <c r="C120" s="128"/>
      <c r="D120" s="31" t="s">
        <v>24</v>
      </c>
      <c r="E120" s="130"/>
      <c r="F120" s="130"/>
      <c r="G120" s="21">
        <f t="shared" si="30"/>
        <v>527.1</v>
      </c>
      <c r="H120" s="22">
        <v>0</v>
      </c>
      <c r="I120" s="22">
        <v>0</v>
      </c>
      <c r="J120" s="22">
        <v>94.49</v>
      </c>
      <c r="K120" s="22">
        <v>132.61000000000001</v>
      </c>
      <c r="L120" s="22">
        <v>0</v>
      </c>
      <c r="M120" s="22">
        <v>0</v>
      </c>
      <c r="N120" s="22">
        <v>0</v>
      </c>
      <c r="O120" s="22">
        <v>300</v>
      </c>
      <c r="P120" s="22">
        <v>0</v>
      </c>
      <c r="Q120" s="22">
        <v>0</v>
      </c>
    </row>
    <row r="121" spans="1:17" ht="25.5" x14ac:dyDescent="0.25">
      <c r="A121" s="137"/>
      <c r="B121" s="147"/>
      <c r="C121" s="128"/>
      <c r="D121" s="31" t="s">
        <v>27</v>
      </c>
      <c r="E121" s="130"/>
      <c r="F121" s="130"/>
      <c r="G121" s="21">
        <f t="shared" si="30"/>
        <v>300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300</v>
      </c>
      <c r="Q121" s="22">
        <v>0</v>
      </c>
    </row>
    <row r="122" spans="1:17" ht="25.5" x14ac:dyDescent="0.25">
      <c r="A122" s="137"/>
      <c r="B122" s="147"/>
      <c r="C122" s="128"/>
      <c r="D122" s="31" t="s">
        <v>28</v>
      </c>
      <c r="E122" s="130"/>
      <c r="F122" s="130"/>
      <c r="G122" s="21">
        <f t="shared" si="30"/>
        <v>300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300</v>
      </c>
    </row>
    <row r="123" spans="1:17" ht="25.5" x14ac:dyDescent="0.25">
      <c r="A123" s="137"/>
      <c r="B123" s="147"/>
      <c r="C123" s="128"/>
      <c r="D123" s="31" t="s">
        <v>29</v>
      </c>
      <c r="E123" s="130"/>
      <c r="F123" s="130"/>
      <c r="G123" s="21">
        <f t="shared" si="30"/>
        <v>436.64000000000004</v>
      </c>
      <c r="H123" s="22">
        <v>44</v>
      </c>
      <c r="I123" s="22">
        <v>224.96</v>
      </c>
      <c r="J123" s="22">
        <v>167.68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ht="25.5" x14ac:dyDescent="0.25">
      <c r="A124" s="138"/>
      <c r="B124" s="149"/>
      <c r="C124" s="142"/>
      <c r="D124" s="31" t="s">
        <v>33</v>
      </c>
      <c r="E124" s="131"/>
      <c r="F124" s="131"/>
      <c r="G124" s="21">
        <f t="shared" si="30"/>
        <v>26.5</v>
      </c>
      <c r="H124" s="22">
        <v>0</v>
      </c>
      <c r="I124" s="22">
        <v>0</v>
      </c>
      <c r="J124" s="22">
        <v>26.5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</row>
    <row r="125" spans="1:17" s="55" customFormat="1" ht="37.15" customHeight="1" x14ac:dyDescent="0.25">
      <c r="A125" s="60" t="s">
        <v>97</v>
      </c>
      <c r="B125" s="173" t="s">
        <v>98</v>
      </c>
      <c r="C125" s="173"/>
      <c r="D125" s="173"/>
      <c r="E125" s="69"/>
      <c r="F125" s="14" t="s">
        <v>16</v>
      </c>
      <c r="G125" s="15">
        <f>G126+G131</f>
        <v>51591.210000000006</v>
      </c>
      <c r="H125" s="15">
        <f t="shared" ref="H125:I125" si="52">H126+H131</f>
        <v>291.10000000000002</v>
      </c>
      <c r="I125" s="15">
        <f t="shared" si="52"/>
        <v>4853.41</v>
      </c>
      <c r="J125" s="15">
        <f>J126+J131</f>
        <v>5528.8099999999995</v>
      </c>
      <c r="K125" s="15">
        <f t="shared" ref="K125:Q125" si="53">K126+K131</f>
        <v>5933.33</v>
      </c>
      <c r="L125" s="15">
        <f t="shared" si="53"/>
        <v>6037.61</v>
      </c>
      <c r="M125" s="15">
        <f t="shared" si="53"/>
        <v>6145.3499999999995</v>
      </c>
      <c r="N125" s="15">
        <f t="shared" si="53"/>
        <v>5184.8999999999996</v>
      </c>
      <c r="O125" s="15">
        <f t="shared" si="53"/>
        <v>5505.9</v>
      </c>
      <c r="P125" s="15">
        <f t="shared" si="53"/>
        <v>5859.9</v>
      </c>
      <c r="Q125" s="15">
        <f t="shared" si="53"/>
        <v>6250.9</v>
      </c>
    </row>
    <row r="126" spans="1:17" ht="16.899999999999999" customHeight="1" x14ac:dyDescent="0.25">
      <c r="A126" s="185" t="s">
        <v>99</v>
      </c>
      <c r="B126" s="187" t="s">
        <v>100</v>
      </c>
      <c r="C126" s="127" t="s">
        <v>19</v>
      </c>
      <c r="D126" s="70"/>
      <c r="E126" s="71"/>
      <c r="F126" s="23" t="s">
        <v>20</v>
      </c>
      <c r="G126" s="19">
        <f>G127+G128+G129+G130</f>
        <v>32330.370000000003</v>
      </c>
      <c r="H126" s="19">
        <f t="shared" ref="H126:I126" si="54">H127+H128+H129+H130</f>
        <v>124.4</v>
      </c>
      <c r="I126" s="19">
        <f t="shared" si="54"/>
        <v>3174.42</v>
      </c>
      <c r="J126" s="19">
        <f>J127+J128+J129+J130</f>
        <v>3391.61</v>
      </c>
      <c r="K126" s="19">
        <f t="shared" ref="K126:Q126" si="55">K127+K128+K129+K130</f>
        <v>3394.8999999999996</v>
      </c>
      <c r="L126" s="19">
        <f t="shared" si="55"/>
        <v>3397.6499999999996</v>
      </c>
      <c r="M126" s="19">
        <f t="shared" si="55"/>
        <v>3399.79</v>
      </c>
      <c r="N126" s="19">
        <f t="shared" si="55"/>
        <v>3346.4</v>
      </c>
      <c r="O126" s="19">
        <f t="shared" si="55"/>
        <v>3667.4</v>
      </c>
      <c r="P126" s="19">
        <f t="shared" si="55"/>
        <v>4021.4</v>
      </c>
      <c r="Q126" s="19">
        <f t="shared" si="55"/>
        <v>4412.3999999999996</v>
      </c>
    </row>
    <row r="127" spans="1:17" ht="48" customHeight="1" x14ac:dyDescent="0.25">
      <c r="A127" s="186"/>
      <c r="B127" s="188"/>
      <c r="C127" s="128"/>
      <c r="D127" s="72" t="s">
        <v>21</v>
      </c>
      <c r="E127" s="116" t="s">
        <v>22</v>
      </c>
      <c r="F127" s="116" t="s">
        <v>23</v>
      </c>
      <c r="G127" s="21">
        <f t="shared" si="30"/>
        <v>853.91</v>
      </c>
      <c r="H127" s="73">
        <v>124.4</v>
      </c>
      <c r="I127" s="73">
        <v>12.6</v>
      </c>
      <c r="J127" s="73">
        <v>41.9</v>
      </c>
      <c r="K127" s="73">
        <v>56.59</v>
      </c>
      <c r="L127" s="73">
        <v>59.34</v>
      </c>
      <c r="M127" s="73">
        <v>61.48</v>
      </c>
      <c r="N127" s="73">
        <v>124.4</v>
      </c>
      <c r="O127" s="73">
        <v>124.4</v>
      </c>
      <c r="P127" s="73">
        <v>124.4</v>
      </c>
      <c r="Q127" s="73">
        <v>124.4</v>
      </c>
    </row>
    <row r="128" spans="1:17" ht="25.5" x14ac:dyDescent="0.25">
      <c r="A128" s="186"/>
      <c r="B128" s="188"/>
      <c r="C128" s="128"/>
      <c r="D128" s="74" t="s">
        <v>27</v>
      </c>
      <c r="E128" s="132"/>
      <c r="F128" s="132"/>
      <c r="G128" s="21">
        <f t="shared" ref="G128:G130" si="56">SUM(H128:Q128)</f>
        <v>18016.080000000002</v>
      </c>
      <c r="H128" s="22">
        <v>0</v>
      </c>
      <c r="I128" s="22">
        <v>1763.6</v>
      </c>
      <c r="J128" s="22">
        <v>1834.1</v>
      </c>
      <c r="K128" s="22">
        <v>1907.46</v>
      </c>
      <c r="L128" s="22">
        <v>1907.46</v>
      </c>
      <c r="M128" s="22">
        <v>1907.46</v>
      </c>
      <c r="N128" s="22">
        <v>1874</v>
      </c>
      <c r="O128" s="22">
        <v>2061</v>
      </c>
      <c r="P128" s="22">
        <v>2267</v>
      </c>
      <c r="Q128" s="22">
        <v>2494</v>
      </c>
    </row>
    <row r="129" spans="1:17" ht="25.5" x14ac:dyDescent="0.25">
      <c r="A129" s="186"/>
      <c r="B129" s="188"/>
      <c r="C129" s="128"/>
      <c r="D129" s="74" t="s">
        <v>28</v>
      </c>
      <c r="E129" s="132"/>
      <c r="F129" s="132"/>
      <c r="G129" s="21">
        <f t="shared" si="56"/>
        <v>6634.5400000000009</v>
      </c>
      <c r="H129" s="22">
        <v>0</v>
      </c>
      <c r="I129" s="22">
        <v>733.5</v>
      </c>
      <c r="J129" s="22">
        <v>762.84</v>
      </c>
      <c r="K129" s="22">
        <v>670.4</v>
      </c>
      <c r="L129" s="22">
        <v>670.4</v>
      </c>
      <c r="M129" s="22">
        <v>670.4</v>
      </c>
      <c r="N129" s="22">
        <v>674</v>
      </c>
      <c r="O129" s="22">
        <v>741</v>
      </c>
      <c r="P129" s="22">
        <v>815</v>
      </c>
      <c r="Q129" s="22">
        <v>897</v>
      </c>
    </row>
    <row r="130" spans="1:17" ht="25.5" x14ac:dyDescent="0.25">
      <c r="A130" s="186"/>
      <c r="B130" s="188"/>
      <c r="C130" s="128"/>
      <c r="D130" s="74" t="s">
        <v>29</v>
      </c>
      <c r="E130" s="117"/>
      <c r="F130" s="117"/>
      <c r="G130" s="21">
        <f t="shared" si="56"/>
        <v>6825.84</v>
      </c>
      <c r="H130" s="22">
        <v>0</v>
      </c>
      <c r="I130" s="22">
        <v>664.72</v>
      </c>
      <c r="J130" s="22">
        <v>752.77</v>
      </c>
      <c r="K130" s="22">
        <v>760.45</v>
      </c>
      <c r="L130" s="22">
        <v>760.45</v>
      </c>
      <c r="M130" s="22">
        <v>760.45</v>
      </c>
      <c r="N130" s="22">
        <v>674</v>
      </c>
      <c r="O130" s="22">
        <v>741</v>
      </c>
      <c r="P130" s="22">
        <v>815</v>
      </c>
      <c r="Q130" s="22">
        <v>897</v>
      </c>
    </row>
    <row r="131" spans="1:17" ht="16.899999999999999" customHeight="1" x14ac:dyDescent="0.25">
      <c r="A131" s="186"/>
      <c r="B131" s="188"/>
      <c r="C131" s="128"/>
      <c r="D131" s="75"/>
      <c r="E131" s="76"/>
      <c r="F131" s="23" t="s">
        <v>20</v>
      </c>
      <c r="G131" s="19">
        <f>G132+G133+G134+G135</f>
        <v>19260.84</v>
      </c>
      <c r="H131" s="19">
        <f t="shared" ref="H131:I131" si="57">H132+H133+H134+H135</f>
        <v>166.7</v>
      </c>
      <c r="I131" s="19">
        <f t="shared" si="57"/>
        <v>1678.99</v>
      </c>
      <c r="J131" s="19">
        <f>J132+J133+J134+J135</f>
        <v>2137.1999999999998</v>
      </c>
      <c r="K131" s="19">
        <f t="shared" ref="K131:Q131" si="58">K132+K133+K134+K135</f>
        <v>2538.4299999999998</v>
      </c>
      <c r="L131" s="19">
        <f t="shared" si="58"/>
        <v>2639.96</v>
      </c>
      <c r="M131" s="19">
        <f t="shared" si="58"/>
        <v>2745.5599999999995</v>
      </c>
      <c r="N131" s="19">
        <f t="shared" si="58"/>
        <v>1838.5</v>
      </c>
      <c r="O131" s="19">
        <f t="shared" si="58"/>
        <v>1838.5</v>
      </c>
      <c r="P131" s="19">
        <f t="shared" si="58"/>
        <v>1838.5</v>
      </c>
      <c r="Q131" s="19">
        <f t="shared" si="58"/>
        <v>1838.5</v>
      </c>
    </row>
    <row r="132" spans="1:17" ht="38.25" x14ac:dyDescent="0.25">
      <c r="A132" s="186"/>
      <c r="B132" s="188"/>
      <c r="C132" s="128"/>
      <c r="D132" s="46" t="s">
        <v>21</v>
      </c>
      <c r="E132" s="127" t="s">
        <v>22</v>
      </c>
      <c r="F132" s="116" t="s">
        <v>30</v>
      </c>
      <c r="G132" s="21">
        <f t="shared" ref="G132:G135" si="59">SUM(H132:Q132)</f>
        <v>3763.4000000000005</v>
      </c>
      <c r="H132" s="73">
        <v>166.7</v>
      </c>
      <c r="I132" s="73">
        <v>190</v>
      </c>
      <c r="J132" s="73">
        <v>356.5</v>
      </c>
      <c r="K132" s="73">
        <v>751.79</v>
      </c>
      <c r="L132" s="73">
        <v>788.43</v>
      </c>
      <c r="M132" s="73">
        <v>816.78</v>
      </c>
      <c r="N132" s="73">
        <v>173.3</v>
      </c>
      <c r="O132" s="73">
        <v>173.3</v>
      </c>
      <c r="P132" s="73">
        <v>173.3</v>
      </c>
      <c r="Q132" s="73">
        <v>173.3</v>
      </c>
    </row>
    <row r="133" spans="1:17" ht="25.5" x14ac:dyDescent="0.25">
      <c r="A133" s="186"/>
      <c r="B133" s="188"/>
      <c r="C133" s="128"/>
      <c r="D133" s="31" t="s">
        <v>27</v>
      </c>
      <c r="E133" s="128"/>
      <c r="F133" s="132"/>
      <c r="G133" s="21">
        <f t="shared" si="59"/>
        <v>8931.5099999999984</v>
      </c>
      <c r="H133" s="22">
        <v>0</v>
      </c>
      <c r="I133" s="22">
        <v>928.99</v>
      </c>
      <c r="J133" s="22">
        <v>1229.83</v>
      </c>
      <c r="K133" s="22">
        <v>939.72</v>
      </c>
      <c r="L133" s="22">
        <v>954.8</v>
      </c>
      <c r="M133" s="22">
        <v>998.57</v>
      </c>
      <c r="N133" s="22">
        <v>969.9</v>
      </c>
      <c r="O133" s="22">
        <v>969.9</v>
      </c>
      <c r="P133" s="22">
        <v>969.9</v>
      </c>
      <c r="Q133" s="22">
        <v>969.9</v>
      </c>
    </row>
    <row r="134" spans="1:17" ht="25.5" x14ac:dyDescent="0.25">
      <c r="A134" s="186"/>
      <c r="B134" s="188"/>
      <c r="C134" s="128"/>
      <c r="D134" s="31" t="s">
        <v>28</v>
      </c>
      <c r="E134" s="128"/>
      <c r="F134" s="132"/>
      <c r="G134" s="21">
        <f t="shared" si="59"/>
        <v>2299.4700000000003</v>
      </c>
      <c r="H134" s="22">
        <v>0</v>
      </c>
      <c r="I134" s="22">
        <v>110</v>
      </c>
      <c r="J134" s="22">
        <v>198.69</v>
      </c>
      <c r="K134" s="22">
        <v>237.99</v>
      </c>
      <c r="L134" s="22">
        <v>271.01</v>
      </c>
      <c r="M134" s="22">
        <v>244.18</v>
      </c>
      <c r="N134" s="22">
        <v>309.39999999999998</v>
      </c>
      <c r="O134" s="22">
        <v>309.39999999999998</v>
      </c>
      <c r="P134" s="22">
        <v>309.39999999999998</v>
      </c>
      <c r="Q134" s="22">
        <v>309.39999999999998</v>
      </c>
    </row>
    <row r="135" spans="1:17" ht="25.5" x14ac:dyDescent="0.25">
      <c r="A135" s="186"/>
      <c r="B135" s="188"/>
      <c r="C135" s="142"/>
      <c r="D135" s="31" t="s">
        <v>29</v>
      </c>
      <c r="E135" s="142"/>
      <c r="F135" s="117"/>
      <c r="G135" s="21">
        <f t="shared" si="59"/>
        <v>4266.46</v>
      </c>
      <c r="H135" s="22">
        <v>0</v>
      </c>
      <c r="I135" s="22">
        <v>450</v>
      </c>
      <c r="J135" s="22">
        <v>352.18</v>
      </c>
      <c r="K135" s="22">
        <v>608.92999999999995</v>
      </c>
      <c r="L135" s="22">
        <v>625.72</v>
      </c>
      <c r="M135" s="22">
        <v>686.03</v>
      </c>
      <c r="N135" s="22">
        <v>385.9</v>
      </c>
      <c r="O135" s="22">
        <v>385.9</v>
      </c>
      <c r="P135" s="22">
        <v>385.9</v>
      </c>
      <c r="Q135" s="22">
        <v>385.9</v>
      </c>
    </row>
    <row r="136" spans="1:17" s="55" customFormat="1" ht="33.950000000000003" customHeight="1" x14ac:dyDescent="0.25">
      <c r="A136" s="36" t="s">
        <v>101</v>
      </c>
      <c r="B136" s="173" t="s">
        <v>102</v>
      </c>
      <c r="C136" s="173"/>
      <c r="D136" s="173"/>
      <c r="E136" s="77"/>
      <c r="F136" s="14" t="s">
        <v>16</v>
      </c>
      <c r="G136" s="15">
        <f>SUM(H136:Q136)</f>
        <v>3001.8</v>
      </c>
      <c r="H136" s="15">
        <f>H137+H141</f>
        <v>3001.8</v>
      </c>
      <c r="I136" s="38">
        <f>I137+I141</f>
        <v>0</v>
      </c>
      <c r="J136" s="15">
        <f>J137+J141</f>
        <v>0</v>
      </c>
      <c r="K136" s="15">
        <f t="shared" ref="K136:Q136" si="60">K137+K141</f>
        <v>0</v>
      </c>
      <c r="L136" s="15">
        <f t="shared" si="60"/>
        <v>0</v>
      </c>
      <c r="M136" s="15">
        <f t="shared" si="60"/>
        <v>0</v>
      </c>
      <c r="N136" s="15">
        <f t="shared" si="60"/>
        <v>0</v>
      </c>
      <c r="O136" s="15">
        <f t="shared" si="60"/>
        <v>0</v>
      </c>
      <c r="P136" s="15">
        <f t="shared" si="60"/>
        <v>0</v>
      </c>
      <c r="Q136" s="15">
        <f t="shared" si="60"/>
        <v>0</v>
      </c>
    </row>
    <row r="137" spans="1:17" ht="14.25" customHeight="1" x14ac:dyDescent="0.25">
      <c r="A137" s="136" t="s">
        <v>103</v>
      </c>
      <c r="B137" s="146" t="s">
        <v>104</v>
      </c>
      <c r="C137" s="127" t="s">
        <v>19</v>
      </c>
      <c r="D137" s="31"/>
      <c r="E137" s="31"/>
      <c r="F137" s="23" t="s">
        <v>20</v>
      </c>
      <c r="G137" s="19">
        <f t="shared" si="30"/>
        <v>2000</v>
      </c>
      <c r="H137" s="19">
        <f>SUM(H138:H140)</f>
        <v>2000</v>
      </c>
      <c r="I137" s="19">
        <f t="shared" ref="I137" si="61">SUM(I138:I140)</f>
        <v>0</v>
      </c>
      <c r="J137" s="19">
        <f>SUM(J138:J140)</f>
        <v>0</v>
      </c>
      <c r="K137" s="19">
        <f t="shared" ref="K137:Q137" si="62">SUM(K138:K140)</f>
        <v>0</v>
      </c>
      <c r="L137" s="19">
        <f t="shared" si="62"/>
        <v>0</v>
      </c>
      <c r="M137" s="19">
        <f t="shared" si="62"/>
        <v>0</v>
      </c>
      <c r="N137" s="19">
        <f t="shared" si="62"/>
        <v>0</v>
      </c>
      <c r="O137" s="19">
        <f t="shared" si="62"/>
        <v>0</v>
      </c>
      <c r="P137" s="19">
        <f t="shared" si="62"/>
        <v>0</v>
      </c>
      <c r="Q137" s="19">
        <f t="shared" si="62"/>
        <v>0</v>
      </c>
    </row>
    <row r="138" spans="1:17" ht="30.75" customHeight="1" x14ac:dyDescent="0.25">
      <c r="A138" s="137"/>
      <c r="B138" s="147"/>
      <c r="C138" s="128"/>
      <c r="D138" s="31" t="s">
        <v>27</v>
      </c>
      <c r="E138" s="148" t="s">
        <v>22</v>
      </c>
      <c r="F138" s="120" t="s">
        <v>23</v>
      </c>
      <c r="G138" s="21">
        <f t="shared" si="30"/>
        <v>1080</v>
      </c>
      <c r="H138" s="22">
        <v>1080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</row>
    <row r="139" spans="1:17" ht="33" customHeight="1" x14ac:dyDescent="0.25">
      <c r="A139" s="137"/>
      <c r="B139" s="147"/>
      <c r="C139" s="128"/>
      <c r="D139" s="31" t="s">
        <v>28</v>
      </c>
      <c r="E139" s="148"/>
      <c r="F139" s="120"/>
      <c r="G139" s="21">
        <f t="shared" si="30"/>
        <v>460</v>
      </c>
      <c r="H139" s="22">
        <v>460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ht="25.5" x14ac:dyDescent="0.25">
      <c r="A140" s="137"/>
      <c r="B140" s="147"/>
      <c r="C140" s="128"/>
      <c r="D140" s="31" t="s">
        <v>29</v>
      </c>
      <c r="E140" s="148"/>
      <c r="F140" s="120"/>
      <c r="G140" s="21">
        <f t="shared" si="30"/>
        <v>460</v>
      </c>
      <c r="H140" s="22">
        <v>460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ht="17.45" customHeight="1" x14ac:dyDescent="0.25">
      <c r="A141" s="137"/>
      <c r="B141" s="147"/>
      <c r="C141" s="128"/>
      <c r="D141" s="31"/>
      <c r="E141" s="31"/>
      <c r="F141" s="23" t="s">
        <v>20</v>
      </c>
      <c r="G141" s="19">
        <f t="shared" si="30"/>
        <v>1001.8</v>
      </c>
      <c r="H141" s="19">
        <f>SUM(H142:H144)</f>
        <v>1001.8</v>
      </c>
      <c r="I141" s="19">
        <f t="shared" ref="I141" si="63">SUM(I142:I144)</f>
        <v>0</v>
      </c>
      <c r="J141" s="19">
        <f>SUM(J142:J144)</f>
        <v>0</v>
      </c>
      <c r="K141" s="19">
        <f t="shared" ref="K141:Q141" si="64">SUM(K142:K144)</f>
        <v>0</v>
      </c>
      <c r="L141" s="19">
        <f t="shared" si="64"/>
        <v>0</v>
      </c>
      <c r="M141" s="19">
        <f t="shared" si="64"/>
        <v>0</v>
      </c>
      <c r="N141" s="19">
        <f t="shared" si="64"/>
        <v>0</v>
      </c>
      <c r="O141" s="19">
        <f t="shared" si="64"/>
        <v>0</v>
      </c>
      <c r="P141" s="19">
        <f t="shared" si="64"/>
        <v>0</v>
      </c>
      <c r="Q141" s="19">
        <f t="shared" si="64"/>
        <v>0</v>
      </c>
    </row>
    <row r="142" spans="1:17" ht="25.5" x14ac:dyDescent="0.25">
      <c r="A142" s="137"/>
      <c r="B142" s="147"/>
      <c r="C142" s="128"/>
      <c r="D142" s="31" t="s">
        <v>27</v>
      </c>
      <c r="E142" s="148" t="s">
        <v>22</v>
      </c>
      <c r="F142" s="120" t="s">
        <v>30</v>
      </c>
      <c r="G142" s="21">
        <f t="shared" si="30"/>
        <v>311.8</v>
      </c>
      <c r="H142" s="22">
        <v>311.8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25.5" x14ac:dyDescent="0.25">
      <c r="A143" s="137"/>
      <c r="B143" s="147"/>
      <c r="C143" s="128"/>
      <c r="D143" s="31" t="s">
        <v>28</v>
      </c>
      <c r="E143" s="148"/>
      <c r="F143" s="120"/>
      <c r="G143" s="21">
        <f t="shared" si="30"/>
        <v>360</v>
      </c>
      <c r="H143" s="22">
        <v>360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5.5" x14ac:dyDescent="0.25">
      <c r="A144" s="138"/>
      <c r="B144" s="149"/>
      <c r="C144" s="142"/>
      <c r="D144" s="31" t="s">
        <v>29</v>
      </c>
      <c r="E144" s="148"/>
      <c r="F144" s="120"/>
      <c r="G144" s="21">
        <f t="shared" si="30"/>
        <v>330</v>
      </c>
      <c r="H144" s="22">
        <v>330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</row>
    <row r="145" spans="1:17" s="30" customFormat="1" ht="33" customHeight="1" x14ac:dyDescent="0.3">
      <c r="A145" s="36" t="s">
        <v>105</v>
      </c>
      <c r="B145" s="173" t="s">
        <v>106</v>
      </c>
      <c r="C145" s="173"/>
      <c r="D145" s="173"/>
      <c r="E145" s="78"/>
      <c r="F145" s="14" t="s">
        <v>16</v>
      </c>
      <c r="G145" s="15">
        <f t="shared" si="30"/>
        <v>1384.6</v>
      </c>
      <c r="H145" s="15">
        <f>H146+H150</f>
        <v>1384.6</v>
      </c>
      <c r="I145" s="15">
        <f t="shared" ref="I145" si="65">I146+I150</f>
        <v>0</v>
      </c>
      <c r="J145" s="15">
        <f>J146+J150</f>
        <v>0</v>
      </c>
      <c r="K145" s="15">
        <f t="shared" ref="K145:Q145" si="66">K146+K150</f>
        <v>0</v>
      </c>
      <c r="L145" s="15">
        <f t="shared" si="66"/>
        <v>0</v>
      </c>
      <c r="M145" s="15">
        <f t="shared" si="66"/>
        <v>0</v>
      </c>
      <c r="N145" s="15">
        <f t="shared" si="66"/>
        <v>0</v>
      </c>
      <c r="O145" s="15">
        <f t="shared" si="66"/>
        <v>0</v>
      </c>
      <c r="P145" s="15">
        <f t="shared" si="66"/>
        <v>0</v>
      </c>
      <c r="Q145" s="15">
        <f t="shared" si="66"/>
        <v>0</v>
      </c>
    </row>
    <row r="146" spans="1:17" ht="14.25" customHeight="1" x14ac:dyDescent="0.25">
      <c r="A146" s="136" t="s">
        <v>107</v>
      </c>
      <c r="B146" s="146" t="s">
        <v>108</v>
      </c>
      <c r="C146" s="127" t="s">
        <v>19</v>
      </c>
      <c r="D146" s="31"/>
      <c r="E146" s="31"/>
      <c r="F146" s="23" t="s">
        <v>20</v>
      </c>
      <c r="G146" s="19">
        <f t="shared" si="30"/>
        <v>868</v>
      </c>
      <c r="H146" s="19">
        <f>SUM(H147:H149)</f>
        <v>868</v>
      </c>
      <c r="I146" s="19">
        <f t="shared" ref="I146" si="67">SUM(I147:I149)</f>
        <v>0</v>
      </c>
      <c r="J146" s="19">
        <f>SUM(J147:J149)</f>
        <v>0</v>
      </c>
      <c r="K146" s="19">
        <f t="shared" ref="K146:Q146" si="68">SUM(K147:K149)</f>
        <v>0</v>
      </c>
      <c r="L146" s="19">
        <f t="shared" si="68"/>
        <v>0</v>
      </c>
      <c r="M146" s="19">
        <f t="shared" si="68"/>
        <v>0</v>
      </c>
      <c r="N146" s="19">
        <f t="shared" si="68"/>
        <v>0</v>
      </c>
      <c r="O146" s="19">
        <f t="shared" si="68"/>
        <v>0</v>
      </c>
      <c r="P146" s="19">
        <f t="shared" si="68"/>
        <v>0</v>
      </c>
      <c r="Q146" s="19">
        <f t="shared" si="68"/>
        <v>0</v>
      </c>
    </row>
    <row r="147" spans="1:17" ht="25.5" x14ac:dyDescent="0.25">
      <c r="A147" s="137"/>
      <c r="B147" s="147"/>
      <c r="C147" s="128"/>
      <c r="D147" s="31" t="s">
        <v>27</v>
      </c>
      <c r="E147" s="148" t="s">
        <v>22</v>
      </c>
      <c r="F147" s="120" t="s">
        <v>23</v>
      </c>
      <c r="G147" s="21">
        <f t="shared" si="30"/>
        <v>560</v>
      </c>
      <c r="H147" s="22">
        <v>560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25.5" x14ac:dyDescent="0.25">
      <c r="A148" s="137"/>
      <c r="B148" s="147"/>
      <c r="C148" s="128"/>
      <c r="D148" s="31" t="s">
        <v>28</v>
      </c>
      <c r="E148" s="148"/>
      <c r="F148" s="120"/>
      <c r="G148" s="21">
        <f t="shared" si="30"/>
        <v>110</v>
      </c>
      <c r="H148" s="22">
        <v>110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</row>
    <row r="149" spans="1:17" ht="25.5" x14ac:dyDescent="0.25">
      <c r="A149" s="137"/>
      <c r="B149" s="147"/>
      <c r="C149" s="128"/>
      <c r="D149" s="31" t="s">
        <v>29</v>
      </c>
      <c r="E149" s="148"/>
      <c r="F149" s="120"/>
      <c r="G149" s="21">
        <f t="shared" si="30"/>
        <v>198</v>
      </c>
      <c r="H149" s="22">
        <v>198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14.25" customHeight="1" x14ac:dyDescent="0.25">
      <c r="A150" s="137"/>
      <c r="B150" s="147"/>
      <c r="C150" s="128"/>
      <c r="D150" s="31"/>
      <c r="E150" s="31"/>
      <c r="F150" s="23" t="s">
        <v>20</v>
      </c>
      <c r="G150" s="19">
        <f t="shared" si="30"/>
        <v>516.6</v>
      </c>
      <c r="H150" s="19">
        <f>SUM(H151:H153)</f>
        <v>516.6</v>
      </c>
      <c r="I150" s="19">
        <f t="shared" ref="I150" si="69">SUM(I151:I153)</f>
        <v>0</v>
      </c>
      <c r="J150" s="19">
        <f>SUM(J151:J153)</f>
        <v>0</v>
      </c>
      <c r="K150" s="19">
        <f t="shared" ref="K150:Q150" si="70">SUM(K151:K153)</f>
        <v>0</v>
      </c>
      <c r="L150" s="19">
        <f t="shared" si="70"/>
        <v>0</v>
      </c>
      <c r="M150" s="19">
        <f t="shared" si="70"/>
        <v>0</v>
      </c>
      <c r="N150" s="19">
        <f t="shared" si="70"/>
        <v>0</v>
      </c>
      <c r="O150" s="19">
        <f t="shared" si="70"/>
        <v>0</v>
      </c>
      <c r="P150" s="19">
        <f t="shared" si="70"/>
        <v>0</v>
      </c>
      <c r="Q150" s="19">
        <f t="shared" si="70"/>
        <v>0</v>
      </c>
    </row>
    <row r="151" spans="1:17" ht="25.5" x14ac:dyDescent="0.25">
      <c r="A151" s="137"/>
      <c r="B151" s="147"/>
      <c r="C151" s="128"/>
      <c r="D151" s="31" t="s">
        <v>27</v>
      </c>
      <c r="E151" s="165" t="s">
        <v>22</v>
      </c>
      <c r="F151" s="120" t="s">
        <v>30</v>
      </c>
      <c r="G151" s="21">
        <f t="shared" si="30"/>
        <v>280</v>
      </c>
      <c r="H151" s="22">
        <v>280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</row>
    <row r="152" spans="1:17" ht="25.5" x14ac:dyDescent="0.25">
      <c r="A152" s="137"/>
      <c r="B152" s="147"/>
      <c r="C152" s="128"/>
      <c r="D152" s="31" t="s">
        <v>28</v>
      </c>
      <c r="E152" s="165"/>
      <c r="F152" s="120"/>
      <c r="G152" s="21">
        <f t="shared" si="30"/>
        <v>80</v>
      </c>
      <c r="H152" s="22">
        <v>80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</row>
    <row r="153" spans="1:17" ht="25.5" x14ac:dyDescent="0.25">
      <c r="A153" s="138"/>
      <c r="B153" s="149"/>
      <c r="C153" s="142"/>
      <c r="D153" s="31" t="s">
        <v>29</v>
      </c>
      <c r="E153" s="165"/>
      <c r="F153" s="120"/>
      <c r="G153" s="21">
        <f t="shared" si="30"/>
        <v>156.6</v>
      </c>
      <c r="H153" s="22">
        <v>156.6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</row>
    <row r="154" spans="1:17" s="30" customFormat="1" ht="30.75" customHeight="1" x14ac:dyDescent="0.3">
      <c r="A154" s="36" t="s">
        <v>109</v>
      </c>
      <c r="B154" s="189" t="s">
        <v>110</v>
      </c>
      <c r="C154" s="189"/>
      <c r="D154" s="189"/>
      <c r="E154" s="79"/>
      <c r="F154" s="14" t="s">
        <v>16</v>
      </c>
      <c r="G154" s="15">
        <f t="shared" ref="G154:G204" si="71">SUM(H154:Q154)</f>
        <v>752.9</v>
      </c>
      <c r="H154" s="15">
        <f>H159+H155</f>
        <v>752.9</v>
      </c>
      <c r="I154" s="15">
        <f>I155+I159</f>
        <v>0</v>
      </c>
      <c r="J154" s="15">
        <f>J155+J159</f>
        <v>0</v>
      </c>
      <c r="K154" s="15">
        <f t="shared" ref="K154:Q154" si="72">K155+K159</f>
        <v>0</v>
      </c>
      <c r="L154" s="15">
        <f t="shared" si="72"/>
        <v>0</v>
      </c>
      <c r="M154" s="15">
        <f t="shared" si="72"/>
        <v>0</v>
      </c>
      <c r="N154" s="15">
        <f t="shared" si="72"/>
        <v>0</v>
      </c>
      <c r="O154" s="15">
        <f t="shared" si="72"/>
        <v>0</v>
      </c>
      <c r="P154" s="15">
        <f t="shared" si="72"/>
        <v>0</v>
      </c>
      <c r="Q154" s="15">
        <f t="shared" si="72"/>
        <v>0</v>
      </c>
    </row>
    <row r="155" spans="1:17" ht="16.350000000000001" customHeight="1" x14ac:dyDescent="0.25">
      <c r="A155" s="136" t="s">
        <v>111</v>
      </c>
      <c r="B155" s="190" t="s">
        <v>112</v>
      </c>
      <c r="C155" s="148" t="s">
        <v>19</v>
      </c>
      <c r="D155" s="31"/>
      <c r="E155" s="31"/>
      <c r="F155" s="23" t="s">
        <v>20</v>
      </c>
      <c r="G155" s="19">
        <f t="shared" si="71"/>
        <v>678</v>
      </c>
      <c r="H155" s="19">
        <f>SUM(H156:H158)</f>
        <v>678</v>
      </c>
      <c r="I155" s="19">
        <f t="shared" ref="I155" si="73">SUM(I156:I158)</f>
        <v>0</v>
      </c>
      <c r="J155" s="19">
        <f>SUM(J156:J158)</f>
        <v>0</v>
      </c>
      <c r="K155" s="19">
        <f t="shared" ref="K155:Q155" si="74">SUM(K156:K158)</f>
        <v>0</v>
      </c>
      <c r="L155" s="19">
        <f t="shared" si="74"/>
        <v>0</v>
      </c>
      <c r="M155" s="19">
        <f t="shared" si="74"/>
        <v>0</v>
      </c>
      <c r="N155" s="19">
        <f t="shared" si="74"/>
        <v>0</v>
      </c>
      <c r="O155" s="19">
        <f t="shared" si="74"/>
        <v>0</v>
      </c>
      <c r="P155" s="19">
        <f t="shared" si="74"/>
        <v>0</v>
      </c>
      <c r="Q155" s="19">
        <f t="shared" si="74"/>
        <v>0</v>
      </c>
    </row>
    <row r="156" spans="1:17" ht="30.75" customHeight="1" x14ac:dyDescent="0.25">
      <c r="A156" s="137"/>
      <c r="B156" s="190"/>
      <c r="C156" s="148"/>
      <c r="D156" s="31" t="s">
        <v>27</v>
      </c>
      <c r="E156" s="127" t="s">
        <v>22</v>
      </c>
      <c r="F156" s="120" t="s">
        <v>23</v>
      </c>
      <c r="G156" s="21">
        <f t="shared" si="71"/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</row>
    <row r="157" spans="1:17" ht="30.2" customHeight="1" x14ac:dyDescent="0.25">
      <c r="A157" s="137"/>
      <c r="B157" s="190"/>
      <c r="C157" s="148"/>
      <c r="D157" s="31" t="s">
        <v>28</v>
      </c>
      <c r="E157" s="128"/>
      <c r="F157" s="120"/>
      <c r="G157" s="21">
        <f t="shared" si="71"/>
        <v>183.9</v>
      </c>
      <c r="H157" s="22">
        <v>183.9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</row>
    <row r="158" spans="1:17" ht="34.5" customHeight="1" x14ac:dyDescent="0.25">
      <c r="A158" s="137"/>
      <c r="B158" s="190"/>
      <c r="C158" s="148"/>
      <c r="D158" s="31" t="s">
        <v>29</v>
      </c>
      <c r="E158" s="128"/>
      <c r="F158" s="120"/>
      <c r="G158" s="21">
        <f t="shared" si="71"/>
        <v>494.1</v>
      </c>
      <c r="H158" s="22">
        <v>494.1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</row>
    <row r="159" spans="1:17" ht="27.95" customHeight="1" x14ac:dyDescent="0.25">
      <c r="A159" s="138"/>
      <c r="B159" s="191"/>
      <c r="C159" s="192"/>
      <c r="D159" s="31" t="s">
        <v>29</v>
      </c>
      <c r="E159" s="193"/>
      <c r="F159" s="28" t="s">
        <v>30</v>
      </c>
      <c r="G159" s="21">
        <f t="shared" si="71"/>
        <v>74.900000000000006</v>
      </c>
      <c r="H159" s="19">
        <v>74.900000000000006</v>
      </c>
      <c r="I159" s="19">
        <v>0</v>
      </c>
      <c r="J159" s="19">
        <v>0</v>
      </c>
      <c r="K159" s="19">
        <v>0</v>
      </c>
      <c r="L159" s="19">
        <f t="shared" ref="L159:Q159" si="75">K159</f>
        <v>0</v>
      </c>
      <c r="M159" s="19">
        <f t="shared" si="75"/>
        <v>0</v>
      </c>
      <c r="N159" s="19">
        <f t="shared" si="75"/>
        <v>0</v>
      </c>
      <c r="O159" s="19">
        <f t="shared" si="75"/>
        <v>0</v>
      </c>
      <c r="P159" s="19">
        <f t="shared" si="75"/>
        <v>0</v>
      </c>
      <c r="Q159" s="19">
        <f t="shared" si="75"/>
        <v>0</v>
      </c>
    </row>
    <row r="160" spans="1:17" s="55" customFormat="1" ht="82.9" customHeight="1" x14ac:dyDescent="0.25">
      <c r="A160" s="36" t="s">
        <v>113</v>
      </c>
      <c r="B160" s="133" t="s">
        <v>114</v>
      </c>
      <c r="C160" s="134"/>
      <c r="D160" s="135"/>
      <c r="E160" s="80"/>
      <c r="F160" s="14" t="s">
        <v>16</v>
      </c>
      <c r="G160" s="15">
        <f t="shared" si="71"/>
        <v>10535.875</v>
      </c>
      <c r="H160" s="15">
        <f>H161+H162</f>
        <v>1738</v>
      </c>
      <c r="I160" s="15">
        <f t="shared" ref="I160" si="76">I161+I162</f>
        <v>1144.31</v>
      </c>
      <c r="J160" s="15">
        <f>J161+J162</f>
        <v>705.08500000000004</v>
      </c>
      <c r="K160" s="15">
        <f t="shared" ref="K160:Q160" si="77">K161+K162</f>
        <v>1096.1599999999999</v>
      </c>
      <c r="L160" s="15">
        <f t="shared" si="77"/>
        <v>1096.1599999999999</v>
      </c>
      <c r="M160" s="15">
        <f t="shared" si="77"/>
        <v>1096.1599999999999</v>
      </c>
      <c r="N160" s="15">
        <f t="shared" si="77"/>
        <v>915</v>
      </c>
      <c r="O160" s="15">
        <f t="shared" si="77"/>
        <v>915</v>
      </c>
      <c r="P160" s="15">
        <f t="shared" si="77"/>
        <v>915</v>
      </c>
      <c r="Q160" s="15">
        <f t="shared" si="77"/>
        <v>915</v>
      </c>
    </row>
    <row r="161" spans="1:17" ht="78.75" customHeight="1" x14ac:dyDescent="0.25">
      <c r="A161" s="125" t="s">
        <v>115</v>
      </c>
      <c r="B161" s="194" t="s">
        <v>116</v>
      </c>
      <c r="C161" s="127" t="s">
        <v>19</v>
      </c>
      <c r="D161" s="127" t="s">
        <v>21</v>
      </c>
      <c r="E161" s="128" t="s">
        <v>22</v>
      </c>
      <c r="F161" s="28" t="s">
        <v>30</v>
      </c>
      <c r="G161" s="21">
        <f t="shared" si="71"/>
        <v>10081.100000000002</v>
      </c>
      <c r="H161" s="73">
        <v>1666.6</v>
      </c>
      <c r="I161" s="73">
        <v>1040.2</v>
      </c>
      <c r="J161" s="73">
        <v>656.01</v>
      </c>
      <c r="K161" s="73">
        <v>1019.43</v>
      </c>
      <c r="L161" s="73">
        <v>1019.43</v>
      </c>
      <c r="M161" s="73">
        <v>1019.43</v>
      </c>
      <c r="N161" s="73">
        <v>915</v>
      </c>
      <c r="O161" s="73">
        <v>915</v>
      </c>
      <c r="P161" s="73">
        <v>915</v>
      </c>
      <c r="Q161" s="73">
        <v>915</v>
      </c>
    </row>
    <row r="162" spans="1:17" ht="47.65" customHeight="1" x14ac:dyDescent="0.25">
      <c r="A162" s="125"/>
      <c r="B162" s="196"/>
      <c r="C162" s="142"/>
      <c r="D162" s="142"/>
      <c r="E162" s="142"/>
      <c r="F162" s="28" t="s">
        <v>23</v>
      </c>
      <c r="G162" s="21">
        <f t="shared" si="71"/>
        <v>454.77500000000003</v>
      </c>
      <c r="H162" s="73">
        <v>71.400000000000006</v>
      </c>
      <c r="I162" s="73">
        <v>104.11</v>
      </c>
      <c r="J162" s="73">
        <v>49.075000000000003</v>
      </c>
      <c r="K162" s="73">
        <v>76.73</v>
      </c>
      <c r="L162" s="73">
        <v>76.73</v>
      </c>
      <c r="M162" s="73">
        <v>76.73</v>
      </c>
      <c r="N162" s="73">
        <v>0</v>
      </c>
      <c r="O162" s="73">
        <v>0</v>
      </c>
      <c r="P162" s="73">
        <v>0</v>
      </c>
      <c r="Q162" s="73">
        <v>0</v>
      </c>
    </row>
    <row r="163" spans="1:17" s="30" customFormat="1" ht="37.5" customHeight="1" x14ac:dyDescent="0.3">
      <c r="A163" s="81" t="s">
        <v>117</v>
      </c>
      <c r="B163" s="173" t="s">
        <v>118</v>
      </c>
      <c r="C163" s="173"/>
      <c r="D163" s="173"/>
      <c r="E163" s="82"/>
      <c r="F163" s="14" t="s">
        <v>16</v>
      </c>
      <c r="G163" s="15">
        <f t="shared" si="71"/>
        <v>33234.439999999995</v>
      </c>
      <c r="H163" s="63">
        <f>H164+H168</f>
        <v>5296.5999999999995</v>
      </c>
      <c r="I163" s="63">
        <f t="shared" ref="I163" si="78">I164+I168</f>
        <v>5584.5999999999995</v>
      </c>
      <c r="J163" s="63">
        <f>J164+J168</f>
        <v>5213.21</v>
      </c>
      <c r="K163" s="63">
        <f t="shared" ref="K163:Q163" si="79">K164+K168</f>
        <v>5370.6100000000006</v>
      </c>
      <c r="L163" s="63">
        <f t="shared" si="79"/>
        <v>5463.01</v>
      </c>
      <c r="M163" s="63">
        <f t="shared" si="79"/>
        <v>5463.01</v>
      </c>
      <c r="N163" s="63">
        <f t="shared" si="79"/>
        <v>210.85</v>
      </c>
      <c r="O163" s="63">
        <f t="shared" si="79"/>
        <v>210.85</v>
      </c>
      <c r="P163" s="63">
        <f t="shared" si="79"/>
        <v>210.85</v>
      </c>
      <c r="Q163" s="63">
        <f t="shared" si="79"/>
        <v>210.85</v>
      </c>
    </row>
    <row r="164" spans="1:17" ht="17.100000000000001" customHeight="1" x14ac:dyDescent="0.25">
      <c r="A164" s="136" t="s">
        <v>119</v>
      </c>
      <c r="B164" s="194" t="s">
        <v>120</v>
      </c>
      <c r="C164" s="127" t="s">
        <v>19</v>
      </c>
      <c r="D164" s="83"/>
      <c r="E164" s="84"/>
      <c r="F164" s="23" t="s">
        <v>20</v>
      </c>
      <c r="G164" s="19">
        <f t="shared" si="71"/>
        <v>2788.0399999999995</v>
      </c>
      <c r="H164" s="85">
        <f>H165+H166+H167</f>
        <v>217.2</v>
      </c>
      <c r="I164" s="85">
        <f t="shared" ref="I164" si="80">I165+I166+I167</f>
        <v>391</v>
      </c>
      <c r="J164" s="85">
        <f>J165+J166+J167</f>
        <v>281.60999999999996</v>
      </c>
      <c r="K164" s="85">
        <f t="shared" ref="K164:Q164" si="81">K165+K166+K167</f>
        <v>290.01</v>
      </c>
      <c r="L164" s="85">
        <f t="shared" si="81"/>
        <v>382.40999999999997</v>
      </c>
      <c r="M164" s="85">
        <f t="shared" si="81"/>
        <v>382.40999999999997</v>
      </c>
      <c r="N164" s="85">
        <f t="shared" si="81"/>
        <v>210.85</v>
      </c>
      <c r="O164" s="85">
        <f t="shared" si="81"/>
        <v>210.85</v>
      </c>
      <c r="P164" s="85">
        <f t="shared" si="81"/>
        <v>210.85</v>
      </c>
      <c r="Q164" s="85">
        <f t="shared" si="81"/>
        <v>210.85</v>
      </c>
    </row>
    <row r="165" spans="1:17" ht="31.35" customHeight="1" x14ac:dyDescent="0.25">
      <c r="A165" s="137"/>
      <c r="B165" s="195"/>
      <c r="C165" s="128"/>
      <c r="D165" s="31" t="s">
        <v>27</v>
      </c>
      <c r="E165" s="127" t="s">
        <v>22</v>
      </c>
      <c r="F165" s="116" t="s">
        <v>23</v>
      </c>
      <c r="G165" s="21">
        <f t="shared" si="71"/>
        <v>1690.87</v>
      </c>
      <c r="H165" s="73">
        <v>115</v>
      </c>
      <c r="I165" s="73">
        <v>216.03</v>
      </c>
      <c r="J165" s="73">
        <v>235.76</v>
      </c>
      <c r="K165" s="73">
        <v>176.66</v>
      </c>
      <c r="L165" s="73">
        <v>243.21</v>
      </c>
      <c r="M165" s="73">
        <v>243.21</v>
      </c>
      <c r="N165" s="73">
        <v>115.25</v>
      </c>
      <c r="O165" s="73">
        <v>115.25</v>
      </c>
      <c r="P165" s="73">
        <v>115.25</v>
      </c>
      <c r="Q165" s="73">
        <v>115.25</v>
      </c>
    </row>
    <row r="166" spans="1:17" ht="31.35" customHeight="1" x14ac:dyDescent="0.25">
      <c r="A166" s="137"/>
      <c r="B166" s="195"/>
      <c r="C166" s="128"/>
      <c r="D166" s="31" t="s">
        <v>28</v>
      </c>
      <c r="E166" s="128"/>
      <c r="F166" s="197"/>
      <c r="G166" s="21">
        <f t="shared" si="71"/>
        <v>359.98000000000008</v>
      </c>
      <c r="H166" s="73">
        <v>35.4</v>
      </c>
      <c r="I166" s="73">
        <v>60.51</v>
      </c>
      <c r="J166" s="73">
        <v>19.45</v>
      </c>
      <c r="K166" s="73">
        <v>44.74</v>
      </c>
      <c r="L166" s="73">
        <v>44.74</v>
      </c>
      <c r="M166" s="73">
        <v>44.74</v>
      </c>
      <c r="N166" s="73">
        <v>27.6</v>
      </c>
      <c r="O166" s="73">
        <v>27.6</v>
      </c>
      <c r="P166" s="73">
        <v>27.6</v>
      </c>
      <c r="Q166" s="73">
        <v>27.6</v>
      </c>
    </row>
    <row r="167" spans="1:17" ht="27.2" customHeight="1" x14ac:dyDescent="0.25">
      <c r="A167" s="137"/>
      <c r="B167" s="195"/>
      <c r="C167" s="128"/>
      <c r="D167" s="31" t="s">
        <v>29</v>
      </c>
      <c r="E167" s="128"/>
      <c r="F167" s="193"/>
      <c r="G167" s="21">
        <f t="shared" si="71"/>
        <v>737.18999999999994</v>
      </c>
      <c r="H167" s="73">
        <v>66.8</v>
      </c>
      <c r="I167" s="73">
        <v>114.46</v>
      </c>
      <c r="J167" s="73">
        <v>26.4</v>
      </c>
      <c r="K167" s="73">
        <v>68.61</v>
      </c>
      <c r="L167" s="73">
        <v>94.46</v>
      </c>
      <c r="M167" s="73">
        <v>94.46</v>
      </c>
      <c r="N167" s="73">
        <v>68</v>
      </c>
      <c r="O167" s="73">
        <v>68</v>
      </c>
      <c r="P167" s="73">
        <v>68</v>
      </c>
      <c r="Q167" s="73">
        <v>68</v>
      </c>
    </row>
    <row r="168" spans="1:17" ht="37.5" customHeight="1" x14ac:dyDescent="0.25">
      <c r="A168" s="137"/>
      <c r="B168" s="195"/>
      <c r="C168" s="128"/>
      <c r="D168" s="31"/>
      <c r="E168" s="128"/>
      <c r="F168" s="23" t="s">
        <v>20</v>
      </c>
      <c r="G168" s="19">
        <f t="shared" si="71"/>
        <v>30446.400000000001</v>
      </c>
      <c r="H168" s="85">
        <f>H169+H170+H171</f>
        <v>5079.3999999999996</v>
      </c>
      <c r="I168" s="85">
        <f t="shared" ref="I168" si="82">I169+I170+I171</f>
        <v>5193.5999999999995</v>
      </c>
      <c r="J168" s="85">
        <f>J169+J170+J171</f>
        <v>4931.6000000000004</v>
      </c>
      <c r="K168" s="85">
        <f>K169+K170+K171</f>
        <v>5080.6000000000004</v>
      </c>
      <c r="L168" s="85">
        <f>L169+L170+L171</f>
        <v>5080.6000000000004</v>
      </c>
      <c r="M168" s="85">
        <f>M169+M170+M171</f>
        <v>5080.6000000000004</v>
      </c>
      <c r="N168" s="85">
        <f>N169+N170+N171</f>
        <v>0</v>
      </c>
      <c r="O168" s="85">
        <f t="shared" ref="O168:Q168" si="83">O169+O170+O171</f>
        <v>0</v>
      </c>
      <c r="P168" s="85">
        <f t="shared" si="83"/>
        <v>0</v>
      </c>
      <c r="Q168" s="85">
        <f t="shared" si="83"/>
        <v>0</v>
      </c>
    </row>
    <row r="169" spans="1:17" ht="31.35" customHeight="1" x14ac:dyDescent="0.25">
      <c r="A169" s="137"/>
      <c r="B169" s="195"/>
      <c r="C169" s="128"/>
      <c r="D169" s="31" t="s">
        <v>27</v>
      </c>
      <c r="E169" s="197"/>
      <c r="F169" s="116" t="s">
        <v>30</v>
      </c>
      <c r="G169" s="21">
        <f t="shared" si="71"/>
        <v>18393.86</v>
      </c>
      <c r="H169" s="73">
        <v>2699.1</v>
      </c>
      <c r="I169" s="73">
        <v>2869.47</v>
      </c>
      <c r="J169" s="73">
        <v>3131.51</v>
      </c>
      <c r="K169" s="73">
        <v>3231.26</v>
      </c>
      <c r="L169" s="73">
        <v>3231.26</v>
      </c>
      <c r="M169" s="73">
        <v>3231.26</v>
      </c>
      <c r="N169" s="73">
        <v>0</v>
      </c>
      <c r="O169" s="73">
        <v>0</v>
      </c>
      <c r="P169" s="73">
        <v>0</v>
      </c>
      <c r="Q169" s="73">
        <v>0</v>
      </c>
    </row>
    <row r="170" spans="1:17" ht="32.65" customHeight="1" x14ac:dyDescent="0.25">
      <c r="A170" s="137"/>
      <c r="B170" s="195"/>
      <c r="C170" s="128"/>
      <c r="D170" s="31" t="s">
        <v>28</v>
      </c>
      <c r="E170" s="197"/>
      <c r="F170" s="197"/>
      <c r="G170" s="21">
        <f t="shared" si="71"/>
        <v>4101.53</v>
      </c>
      <c r="H170" s="73">
        <v>828.9</v>
      </c>
      <c r="I170" s="73">
        <v>803.79</v>
      </c>
      <c r="J170" s="73">
        <v>685.55</v>
      </c>
      <c r="K170" s="73">
        <v>594.42999999999995</v>
      </c>
      <c r="L170" s="73">
        <v>594.42999999999995</v>
      </c>
      <c r="M170" s="73">
        <v>594.42999999999995</v>
      </c>
      <c r="N170" s="73">
        <v>0</v>
      </c>
      <c r="O170" s="73">
        <v>0</v>
      </c>
      <c r="P170" s="73">
        <v>0</v>
      </c>
      <c r="Q170" s="73">
        <v>0</v>
      </c>
    </row>
    <row r="171" spans="1:17" ht="29.25" customHeight="1" x14ac:dyDescent="0.25">
      <c r="A171" s="138"/>
      <c r="B171" s="196"/>
      <c r="C171" s="142"/>
      <c r="D171" s="31" t="s">
        <v>29</v>
      </c>
      <c r="E171" s="193"/>
      <c r="F171" s="193"/>
      <c r="G171" s="21">
        <f t="shared" si="71"/>
        <v>7951.0099999999993</v>
      </c>
      <c r="H171" s="73">
        <v>1551.4</v>
      </c>
      <c r="I171" s="73">
        <v>1520.34</v>
      </c>
      <c r="J171" s="73">
        <v>1114.54</v>
      </c>
      <c r="K171" s="73">
        <v>1254.9100000000001</v>
      </c>
      <c r="L171" s="73">
        <v>1254.9100000000001</v>
      </c>
      <c r="M171" s="73">
        <v>1254.9100000000001</v>
      </c>
      <c r="N171" s="73">
        <v>0</v>
      </c>
      <c r="O171" s="73">
        <v>0</v>
      </c>
      <c r="P171" s="73">
        <v>0</v>
      </c>
      <c r="Q171" s="73">
        <v>0</v>
      </c>
    </row>
    <row r="172" spans="1:17" s="30" customFormat="1" ht="40.5" customHeight="1" x14ac:dyDescent="0.3">
      <c r="A172" s="81" t="s">
        <v>121</v>
      </c>
      <c r="B172" s="173" t="s">
        <v>122</v>
      </c>
      <c r="C172" s="173"/>
      <c r="D172" s="173"/>
      <c r="E172" s="86"/>
      <c r="F172" s="14" t="s">
        <v>16</v>
      </c>
      <c r="G172" s="15">
        <f t="shared" si="71"/>
        <v>2691.65</v>
      </c>
      <c r="H172" s="63">
        <f>H173+H174</f>
        <v>2691.65</v>
      </c>
      <c r="I172" s="63">
        <f t="shared" ref="I172" si="84">I173+I174</f>
        <v>0</v>
      </c>
      <c r="J172" s="63">
        <f>J173+J174</f>
        <v>0</v>
      </c>
      <c r="K172" s="63">
        <f t="shared" ref="K172:Q172" si="85">K173+K174</f>
        <v>0</v>
      </c>
      <c r="L172" s="63">
        <f t="shared" si="85"/>
        <v>0</v>
      </c>
      <c r="M172" s="63">
        <f t="shared" si="85"/>
        <v>0</v>
      </c>
      <c r="N172" s="63">
        <f t="shared" si="85"/>
        <v>0</v>
      </c>
      <c r="O172" s="63">
        <f t="shared" si="85"/>
        <v>0</v>
      </c>
      <c r="P172" s="63">
        <f t="shared" si="85"/>
        <v>0</v>
      </c>
      <c r="Q172" s="63">
        <f t="shared" si="85"/>
        <v>0</v>
      </c>
    </row>
    <row r="173" spans="1:17" ht="19.7" customHeight="1" x14ac:dyDescent="0.25">
      <c r="A173" s="136" t="s">
        <v>123</v>
      </c>
      <c r="B173" s="194" t="s">
        <v>124</v>
      </c>
      <c r="C173" s="198" t="s">
        <v>19</v>
      </c>
      <c r="D173" s="127" t="s">
        <v>28</v>
      </c>
      <c r="E173" s="129">
        <v>2021</v>
      </c>
      <c r="F173" s="87" t="s">
        <v>23</v>
      </c>
      <c r="G173" s="21">
        <f t="shared" si="71"/>
        <v>110.4</v>
      </c>
      <c r="H173" s="73">
        <v>110.4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</row>
    <row r="174" spans="1:17" ht="48.95" customHeight="1" x14ac:dyDescent="0.25">
      <c r="A174" s="138"/>
      <c r="B174" s="200"/>
      <c r="C174" s="199"/>
      <c r="D174" s="142"/>
      <c r="E174" s="131"/>
      <c r="F174" s="28" t="s">
        <v>30</v>
      </c>
      <c r="G174" s="21">
        <f t="shared" si="71"/>
        <v>2581.25</v>
      </c>
      <c r="H174" s="73">
        <v>2581.25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73">
        <v>0</v>
      </c>
    </row>
    <row r="175" spans="1:17" s="30" customFormat="1" ht="42" customHeight="1" x14ac:dyDescent="0.3">
      <c r="A175" s="81" t="s">
        <v>125</v>
      </c>
      <c r="B175" s="173" t="s">
        <v>126</v>
      </c>
      <c r="C175" s="173"/>
      <c r="D175" s="173"/>
      <c r="E175" s="82"/>
      <c r="F175" s="14" t="s">
        <v>16</v>
      </c>
      <c r="G175" s="15">
        <f>SUM(H175:Q175)</f>
        <v>1555.65</v>
      </c>
      <c r="H175" s="63">
        <f>H176+H177</f>
        <v>1555.65</v>
      </c>
      <c r="I175" s="63">
        <f t="shared" ref="I175" si="86">I176+I177</f>
        <v>0</v>
      </c>
      <c r="J175" s="63">
        <f>J176+J177</f>
        <v>0</v>
      </c>
      <c r="K175" s="63">
        <f t="shared" ref="K175:Q175" si="87">K176+K177</f>
        <v>0</v>
      </c>
      <c r="L175" s="63">
        <f t="shared" si="87"/>
        <v>0</v>
      </c>
      <c r="M175" s="63">
        <f t="shared" si="87"/>
        <v>0</v>
      </c>
      <c r="N175" s="63">
        <f t="shared" si="87"/>
        <v>0</v>
      </c>
      <c r="O175" s="63">
        <f t="shared" si="87"/>
        <v>0</v>
      </c>
      <c r="P175" s="63">
        <f t="shared" si="87"/>
        <v>0</v>
      </c>
      <c r="Q175" s="63">
        <f t="shared" si="87"/>
        <v>0</v>
      </c>
    </row>
    <row r="176" spans="1:17" ht="38.85" customHeight="1" x14ac:dyDescent="0.25">
      <c r="A176" s="136" t="s">
        <v>127</v>
      </c>
      <c r="B176" s="139" t="s">
        <v>128</v>
      </c>
      <c r="C176" s="198" t="s">
        <v>19</v>
      </c>
      <c r="D176" s="127" t="s">
        <v>28</v>
      </c>
      <c r="E176" s="165">
        <v>2021</v>
      </c>
      <c r="F176" s="87" t="s">
        <v>23</v>
      </c>
      <c r="G176" s="21">
        <f t="shared" si="71"/>
        <v>64.400000000000006</v>
      </c>
      <c r="H176" s="73">
        <v>64.400000000000006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73">
        <v>0</v>
      </c>
    </row>
    <row r="177" spans="1:17" ht="46.9" customHeight="1" x14ac:dyDescent="0.25">
      <c r="A177" s="138"/>
      <c r="B177" s="141"/>
      <c r="C177" s="199"/>
      <c r="D177" s="142"/>
      <c r="E177" s="165"/>
      <c r="F177" s="28" t="s">
        <v>30</v>
      </c>
      <c r="G177" s="21">
        <f t="shared" si="71"/>
        <v>1491.25</v>
      </c>
      <c r="H177" s="73">
        <v>1491.25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73">
        <v>0</v>
      </c>
    </row>
    <row r="178" spans="1:17" s="30" customFormat="1" ht="45.75" customHeight="1" x14ac:dyDescent="0.3">
      <c r="A178" s="81" t="s">
        <v>129</v>
      </c>
      <c r="B178" s="173" t="s">
        <v>130</v>
      </c>
      <c r="C178" s="173"/>
      <c r="D178" s="173"/>
      <c r="E178" s="78"/>
      <c r="F178" s="14" t="s">
        <v>16</v>
      </c>
      <c r="G178" s="15">
        <f t="shared" si="71"/>
        <v>3482.4900000000002</v>
      </c>
      <c r="H178" s="63">
        <f>H179+H183</f>
        <v>0</v>
      </c>
      <c r="I178" s="63">
        <f t="shared" ref="I178" si="88">I179+I183</f>
        <v>1802.98</v>
      </c>
      <c r="J178" s="63">
        <f>J179+J183</f>
        <v>1679.5100000000002</v>
      </c>
      <c r="K178" s="63">
        <f t="shared" ref="K178:Q178" si="89">K179+K183</f>
        <v>0</v>
      </c>
      <c r="L178" s="63">
        <f t="shared" si="89"/>
        <v>0</v>
      </c>
      <c r="M178" s="63">
        <f t="shared" si="89"/>
        <v>0</v>
      </c>
      <c r="N178" s="63">
        <f t="shared" si="89"/>
        <v>0</v>
      </c>
      <c r="O178" s="63">
        <f t="shared" si="89"/>
        <v>0</v>
      </c>
      <c r="P178" s="63">
        <f t="shared" si="89"/>
        <v>0</v>
      </c>
      <c r="Q178" s="63">
        <f t="shared" si="89"/>
        <v>0</v>
      </c>
    </row>
    <row r="179" spans="1:17" ht="17.649999999999999" customHeight="1" x14ac:dyDescent="0.25">
      <c r="A179" s="136" t="s">
        <v>131</v>
      </c>
      <c r="B179" s="139" t="s">
        <v>132</v>
      </c>
      <c r="C179" s="201" t="s">
        <v>19</v>
      </c>
      <c r="D179" s="83"/>
      <c r="E179" s="31"/>
      <c r="F179" s="88" t="s">
        <v>20</v>
      </c>
      <c r="G179" s="19">
        <f t="shared" si="71"/>
        <v>270.20000000000005</v>
      </c>
      <c r="H179" s="85">
        <f>H180+H181+H182</f>
        <v>0</v>
      </c>
      <c r="I179" s="85">
        <f t="shared" ref="I179" si="90">I180+I181+I182</f>
        <v>126.28</v>
      </c>
      <c r="J179" s="85">
        <f>J180+J181+J182</f>
        <v>143.92000000000002</v>
      </c>
      <c r="K179" s="85">
        <f t="shared" ref="K179:Q179" si="91">K180+K181+K182</f>
        <v>0</v>
      </c>
      <c r="L179" s="85">
        <f t="shared" si="91"/>
        <v>0</v>
      </c>
      <c r="M179" s="85">
        <f t="shared" si="91"/>
        <v>0</v>
      </c>
      <c r="N179" s="85">
        <f t="shared" si="91"/>
        <v>0</v>
      </c>
      <c r="O179" s="85">
        <f t="shared" si="91"/>
        <v>0</v>
      </c>
      <c r="P179" s="85">
        <f t="shared" si="91"/>
        <v>0</v>
      </c>
      <c r="Q179" s="85">
        <f t="shared" si="91"/>
        <v>0</v>
      </c>
    </row>
    <row r="180" spans="1:17" ht="32.65" customHeight="1" x14ac:dyDescent="0.25">
      <c r="A180" s="137"/>
      <c r="B180" s="140"/>
      <c r="C180" s="202"/>
      <c r="D180" s="31" t="s">
        <v>27</v>
      </c>
      <c r="E180" s="148" t="s">
        <v>133</v>
      </c>
      <c r="F180" s="116" t="s">
        <v>23</v>
      </c>
      <c r="G180" s="21">
        <f t="shared" si="71"/>
        <v>126.28</v>
      </c>
      <c r="H180" s="73">
        <v>0</v>
      </c>
      <c r="I180" s="73">
        <v>126.28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3">
        <v>0</v>
      </c>
      <c r="Q180" s="73">
        <v>0</v>
      </c>
    </row>
    <row r="181" spans="1:17" ht="28.5" customHeight="1" x14ac:dyDescent="0.25">
      <c r="A181" s="137"/>
      <c r="B181" s="140"/>
      <c r="C181" s="202"/>
      <c r="D181" s="31" t="s">
        <v>28</v>
      </c>
      <c r="E181" s="192"/>
      <c r="F181" s="132"/>
      <c r="G181" s="21">
        <f t="shared" si="71"/>
        <v>72</v>
      </c>
      <c r="H181" s="73">
        <v>0</v>
      </c>
      <c r="I181" s="73">
        <v>0</v>
      </c>
      <c r="J181" s="73">
        <v>72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73">
        <v>0</v>
      </c>
      <c r="Q181" s="73">
        <v>0</v>
      </c>
    </row>
    <row r="182" spans="1:17" ht="30.6" customHeight="1" x14ac:dyDescent="0.25">
      <c r="A182" s="137"/>
      <c r="B182" s="140"/>
      <c r="C182" s="202"/>
      <c r="D182" s="31" t="s">
        <v>29</v>
      </c>
      <c r="E182" s="192"/>
      <c r="F182" s="117"/>
      <c r="G182" s="21">
        <f t="shared" si="71"/>
        <v>71.92</v>
      </c>
      <c r="H182" s="73">
        <v>0</v>
      </c>
      <c r="I182" s="73">
        <v>0</v>
      </c>
      <c r="J182" s="73">
        <v>71.92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73">
        <v>0</v>
      </c>
      <c r="Q182" s="73">
        <v>0</v>
      </c>
    </row>
    <row r="183" spans="1:17" ht="16.350000000000001" customHeight="1" x14ac:dyDescent="0.25">
      <c r="A183" s="137"/>
      <c r="B183" s="140"/>
      <c r="C183" s="202"/>
      <c r="D183" s="31"/>
      <c r="E183" s="192"/>
      <c r="F183" s="88" t="s">
        <v>20</v>
      </c>
      <c r="G183" s="19">
        <f t="shared" si="71"/>
        <v>3212.29</v>
      </c>
      <c r="H183" s="85">
        <f t="shared" ref="H183:J183" si="92">H184+H185+H186</f>
        <v>0</v>
      </c>
      <c r="I183" s="85">
        <f t="shared" si="92"/>
        <v>1676.7</v>
      </c>
      <c r="J183" s="85">
        <f t="shared" si="92"/>
        <v>1535.5900000000001</v>
      </c>
      <c r="K183" s="85">
        <f>K184+K185+K186</f>
        <v>0</v>
      </c>
      <c r="L183" s="85">
        <f t="shared" ref="L183:Q183" si="93">L184+L185+L186</f>
        <v>0</v>
      </c>
      <c r="M183" s="85">
        <f t="shared" si="93"/>
        <v>0</v>
      </c>
      <c r="N183" s="85">
        <f t="shared" si="93"/>
        <v>0</v>
      </c>
      <c r="O183" s="85">
        <f t="shared" si="93"/>
        <v>0</v>
      </c>
      <c r="P183" s="85">
        <f t="shared" si="93"/>
        <v>0</v>
      </c>
      <c r="Q183" s="85">
        <f t="shared" si="93"/>
        <v>0</v>
      </c>
    </row>
    <row r="184" spans="1:17" ht="30.6" customHeight="1" x14ac:dyDescent="0.25">
      <c r="A184" s="137"/>
      <c r="B184" s="140"/>
      <c r="C184" s="202"/>
      <c r="D184" s="31" t="s">
        <v>27</v>
      </c>
      <c r="E184" s="192"/>
      <c r="F184" s="116" t="s">
        <v>30</v>
      </c>
      <c r="G184" s="21">
        <f t="shared" si="71"/>
        <v>1676.7</v>
      </c>
      <c r="H184" s="73">
        <v>0</v>
      </c>
      <c r="I184" s="73">
        <v>1676.7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73">
        <v>0</v>
      </c>
      <c r="Q184" s="73">
        <v>0</v>
      </c>
    </row>
    <row r="185" spans="1:17" ht="29.25" customHeight="1" x14ac:dyDescent="0.25">
      <c r="A185" s="137"/>
      <c r="B185" s="140"/>
      <c r="C185" s="202"/>
      <c r="D185" s="31" t="s">
        <v>28</v>
      </c>
      <c r="E185" s="192"/>
      <c r="F185" s="197"/>
      <c r="G185" s="21">
        <f t="shared" si="71"/>
        <v>767.71</v>
      </c>
      <c r="H185" s="73">
        <v>0</v>
      </c>
      <c r="I185" s="73">
        <v>0</v>
      </c>
      <c r="J185" s="73">
        <v>767.71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3">
        <v>0</v>
      </c>
      <c r="Q185" s="73">
        <v>0</v>
      </c>
    </row>
    <row r="186" spans="1:17" ht="31.9" customHeight="1" x14ac:dyDescent="0.25">
      <c r="A186" s="138"/>
      <c r="B186" s="141"/>
      <c r="C186" s="203"/>
      <c r="D186" s="31" t="s">
        <v>29</v>
      </c>
      <c r="E186" s="192"/>
      <c r="F186" s="193"/>
      <c r="G186" s="21">
        <f t="shared" si="71"/>
        <v>767.88</v>
      </c>
      <c r="H186" s="73">
        <v>0</v>
      </c>
      <c r="I186" s="73">
        <v>0</v>
      </c>
      <c r="J186" s="73">
        <v>767.88</v>
      </c>
      <c r="K186" s="73">
        <v>0</v>
      </c>
      <c r="L186" s="73">
        <v>0</v>
      </c>
      <c r="M186" s="73">
        <v>0</v>
      </c>
      <c r="N186" s="73">
        <v>0</v>
      </c>
      <c r="O186" s="73">
        <v>0</v>
      </c>
      <c r="P186" s="73">
        <v>0</v>
      </c>
      <c r="Q186" s="73">
        <v>0</v>
      </c>
    </row>
    <row r="187" spans="1:17" s="30" customFormat="1" ht="40.5" customHeight="1" x14ac:dyDescent="0.3">
      <c r="A187" s="89" t="s">
        <v>134</v>
      </c>
      <c r="B187" s="204" t="s">
        <v>135</v>
      </c>
      <c r="C187" s="205"/>
      <c r="D187" s="206"/>
      <c r="E187" s="90"/>
      <c r="F187" s="14" t="s">
        <v>16</v>
      </c>
      <c r="G187" s="15">
        <f t="shared" si="71"/>
        <v>298.11</v>
      </c>
      <c r="H187" s="63">
        <f>H188+H193</f>
        <v>298.11</v>
      </c>
      <c r="I187" s="63">
        <f t="shared" ref="I187:Q187" si="94">I188+I193</f>
        <v>0</v>
      </c>
      <c r="J187" s="63">
        <f>J188+J193</f>
        <v>0</v>
      </c>
      <c r="K187" s="63">
        <f t="shared" si="94"/>
        <v>0</v>
      </c>
      <c r="L187" s="63">
        <f t="shared" si="94"/>
        <v>0</v>
      </c>
      <c r="M187" s="63">
        <f t="shared" si="94"/>
        <v>0</v>
      </c>
      <c r="N187" s="63">
        <f t="shared" si="94"/>
        <v>0</v>
      </c>
      <c r="O187" s="63">
        <f t="shared" si="94"/>
        <v>0</v>
      </c>
      <c r="P187" s="63">
        <f t="shared" si="94"/>
        <v>0</v>
      </c>
      <c r="Q187" s="63">
        <f t="shared" si="94"/>
        <v>0</v>
      </c>
    </row>
    <row r="188" spans="1:17" ht="18.600000000000001" customHeight="1" x14ac:dyDescent="0.25">
      <c r="A188" s="136" t="s">
        <v>136</v>
      </c>
      <c r="B188" s="207" t="s">
        <v>137</v>
      </c>
      <c r="C188" s="201" t="s">
        <v>19</v>
      </c>
      <c r="D188" s="31"/>
      <c r="E188" s="210">
        <v>2021</v>
      </c>
      <c r="F188" s="23" t="s">
        <v>20</v>
      </c>
      <c r="G188" s="19">
        <f t="shared" si="71"/>
        <v>13.110000000000001</v>
      </c>
      <c r="H188" s="85">
        <f>SUM(H189:H192)</f>
        <v>13.110000000000001</v>
      </c>
      <c r="I188" s="85">
        <f t="shared" ref="I188:Q188" si="95">SUM(I189:I192)</f>
        <v>0</v>
      </c>
      <c r="J188" s="85">
        <f t="shared" si="95"/>
        <v>0</v>
      </c>
      <c r="K188" s="85">
        <f t="shared" si="95"/>
        <v>0</v>
      </c>
      <c r="L188" s="85">
        <f t="shared" si="95"/>
        <v>0</v>
      </c>
      <c r="M188" s="85">
        <f t="shared" si="95"/>
        <v>0</v>
      </c>
      <c r="N188" s="85">
        <f t="shared" si="95"/>
        <v>0</v>
      </c>
      <c r="O188" s="85">
        <f t="shared" si="95"/>
        <v>0</v>
      </c>
      <c r="P188" s="85">
        <f t="shared" si="95"/>
        <v>0</v>
      </c>
      <c r="Q188" s="85">
        <f t="shared" si="95"/>
        <v>0</v>
      </c>
    </row>
    <row r="189" spans="1:17" s="91" customFormat="1" ht="39.6" customHeight="1" x14ac:dyDescent="0.2">
      <c r="A189" s="137"/>
      <c r="B189" s="208"/>
      <c r="C189" s="202"/>
      <c r="D189" s="31" t="s">
        <v>21</v>
      </c>
      <c r="E189" s="197"/>
      <c r="F189" s="116" t="s">
        <v>23</v>
      </c>
      <c r="G189" s="21">
        <f t="shared" si="71"/>
        <v>9.82</v>
      </c>
      <c r="H189" s="73">
        <v>9.82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</row>
    <row r="190" spans="1:17" s="91" customFormat="1" ht="31.9" customHeight="1" x14ac:dyDescent="0.2">
      <c r="A190" s="137"/>
      <c r="B190" s="208"/>
      <c r="C190" s="202"/>
      <c r="D190" s="31" t="s">
        <v>27</v>
      </c>
      <c r="E190" s="197"/>
      <c r="F190" s="132"/>
      <c r="G190" s="21">
        <f t="shared" si="71"/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73">
        <v>0</v>
      </c>
      <c r="Q190" s="73">
        <v>0</v>
      </c>
    </row>
    <row r="191" spans="1:17" s="91" customFormat="1" ht="31.9" customHeight="1" x14ac:dyDescent="0.2">
      <c r="A191" s="137"/>
      <c r="B191" s="208"/>
      <c r="C191" s="202"/>
      <c r="D191" s="31" t="s">
        <v>28</v>
      </c>
      <c r="E191" s="197"/>
      <c r="F191" s="132"/>
      <c r="G191" s="21">
        <f t="shared" si="71"/>
        <v>2.2200000000000002</v>
      </c>
      <c r="H191" s="73">
        <v>2.2200000000000002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</row>
    <row r="192" spans="1:17" s="91" customFormat="1" ht="31.9" customHeight="1" x14ac:dyDescent="0.2">
      <c r="A192" s="137"/>
      <c r="B192" s="208"/>
      <c r="C192" s="202"/>
      <c r="D192" s="31" t="s">
        <v>29</v>
      </c>
      <c r="E192" s="197"/>
      <c r="F192" s="117"/>
      <c r="G192" s="21">
        <f t="shared" si="71"/>
        <v>1.07</v>
      </c>
      <c r="H192" s="73">
        <v>1.07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</row>
    <row r="193" spans="1:17" s="91" customFormat="1" ht="15.6" customHeight="1" x14ac:dyDescent="0.2">
      <c r="A193" s="137"/>
      <c r="B193" s="208"/>
      <c r="C193" s="202"/>
      <c r="D193" s="31"/>
      <c r="E193" s="197"/>
      <c r="F193" s="23" t="s">
        <v>20</v>
      </c>
      <c r="G193" s="19">
        <f t="shared" si="71"/>
        <v>285</v>
      </c>
      <c r="H193" s="85">
        <f>SUM(H194:H197)</f>
        <v>285</v>
      </c>
      <c r="I193" s="85">
        <f t="shared" ref="I193" si="96">SUM(I194:I197)</f>
        <v>0</v>
      </c>
      <c r="J193" s="85">
        <f>SUM(J194:J197)</f>
        <v>0</v>
      </c>
      <c r="K193" s="85">
        <f t="shared" ref="K193:Q193" si="97">SUM(K194:K197)</f>
        <v>0</v>
      </c>
      <c r="L193" s="85">
        <f t="shared" si="97"/>
        <v>0</v>
      </c>
      <c r="M193" s="85">
        <f t="shared" si="97"/>
        <v>0</v>
      </c>
      <c r="N193" s="85">
        <f t="shared" si="97"/>
        <v>0</v>
      </c>
      <c r="O193" s="85">
        <f t="shared" si="97"/>
        <v>0</v>
      </c>
      <c r="P193" s="85">
        <f t="shared" si="97"/>
        <v>0</v>
      </c>
      <c r="Q193" s="85">
        <f t="shared" si="97"/>
        <v>0</v>
      </c>
    </row>
    <row r="194" spans="1:17" s="91" customFormat="1" ht="38.450000000000003" customHeight="1" x14ac:dyDescent="0.2">
      <c r="A194" s="137"/>
      <c r="B194" s="208"/>
      <c r="C194" s="202"/>
      <c r="D194" s="31" t="s">
        <v>21</v>
      </c>
      <c r="E194" s="197"/>
      <c r="F194" s="116" t="s">
        <v>30</v>
      </c>
      <c r="G194" s="21">
        <f t="shared" si="71"/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  <c r="P194" s="73">
        <v>0</v>
      </c>
      <c r="Q194" s="73">
        <v>0</v>
      </c>
    </row>
    <row r="195" spans="1:17" s="91" customFormat="1" ht="31.9" customHeight="1" x14ac:dyDescent="0.2">
      <c r="A195" s="137"/>
      <c r="B195" s="208"/>
      <c r="C195" s="202"/>
      <c r="D195" s="31" t="s">
        <v>27</v>
      </c>
      <c r="E195" s="197"/>
      <c r="F195" s="132"/>
      <c r="G195" s="21">
        <f t="shared" si="71"/>
        <v>208</v>
      </c>
      <c r="H195" s="73">
        <v>208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73">
        <v>0</v>
      </c>
      <c r="Q195" s="73">
        <v>0</v>
      </c>
    </row>
    <row r="196" spans="1:17" s="91" customFormat="1" ht="31.9" customHeight="1" x14ac:dyDescent="0.2">
      <c r="A196" s="137"/>
      <c r="B196" s="208"/>
      <c r="C196" s="202"/>
      <c r="D196" s="31" t="s">
        <v>28</v>
      </c>
      <c r="E196" s="197"/>
      <c r="F196" s="132"/>
      <c r="G196" s="21">
        <f t="shared" si="71"/>
        <v>52</v>
      </c>
      <c r="H196" s="73">
        <v>52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0</v>
      </c>
      <c r="P196" s="73">
        <v>0</v>
      </c>
      <c r="Q196" s="73">
        <v>0</v>
      </c>
    </row>
    <row r="197" spans="1:17" s="91" customFormat="1" ht="31.9" customHeight="1" x14ac:dyDescent="0.2">
      <c r="A197" s="138"/>
      <c r="B197" s="209"/>
      <c r="C197" s="203"/>
      <c r="D197" s="31" t="s">
        <v>29</v>
      </c>
      <c r="E197" s="193"/>
      <c r="F197" s="117"/>
      <c r="G197" s="21">
        <f t="shared" si="71"/>
        <v>25</v>
      </c>
      <c r="H197" s="73">
        <v>25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</row>
    <row r="198" spans="1:17" s="93" customFormat="1" ht="51" customHeight="1" x14ac:dyDescent="0.25">
      <c r="A198" s="89" t="s">
        <v>138</v>
      </c>
      <c r="B198" s="204" t="s">
        <v>139</v>
      </c>
      <c r="C198" s="205"/>
      <c r="D198" s="206"/>
      <c r="E198" s="92"/>
      <c r="F198" s="14" t="s">
        <v>16</v>
      </c>
      <c r="G198" s="15">
        <f t="shared" si="71"/>
        <v>2606.89</v>
      </c>
      <c r="H198" s="63">
        <f>SUM(H199:H200)</f>
        <v>2606.89</v>
      </c>
      <c r="I198" s="63">
        <f t="shared" ref="I198" si="98">SUM(I199:I200)</f>
        <v>0</v>
      </c>
      <c r="J198" s="63">
        <f>SUM(J199:J200)</f>
        <v>0</v>
      </c>
      <c r="K198" s="63">
        <f t="shared" ref="K198:Q198" si="99">SUM(K199:K200)</f>
        <v>0</v>
      </c>
      <c r="L198" s="63">
        <f t="shared" si="99"/>
        <v>0</v>
      </c>
      <c r="M198" s="63">
        <f t="shared" si="99"/>
        <v>0</v>
      </c>
      <c r="N198" s="63">
        <f t="shared" si="99"/>
        <v>0</v>
      </c>
      <c r="O198" s="63">
        <f t="shared" si="99"/>
        <v>0</v>
      </c>
      <c r="P198" s="63">
        <f t="shared" si="99"/>
        <v>0</v>
      </c>
      <c r="Q198" s="63">
        <f t="shared" si="99"/>
        <v>0</v>
      </c>
    </row>
    <row r="199" spans="1:17" s="91" customFormat="1" ht="39.6" customHeight="1" x14ac:dyDescent="0.2">
      <c r="A199" s="136" t="s">
        <v>140</v>
      </c>
      <c r="B199" s="139" t="s">
        <v>141</v>
      </c>
      <c r="C199" s="116" t="s">
        <v>19</v>
      </c>
      <c r="D199" s="127" t="s">
        <v>21</v>
      </c>
      <c r="E199" s="116">
        <v>2021</v>
      </c>
      <c r="F199" s="28" t="s">
        <v>23</v>
      </c>
      <c r="G199" s="21">
        <f t="shared" si="71"/>
        <v>106.89</v>
      </c>
      <c r="H199" s="73">
        <v>106.89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</row>
    <row r="200" spans="1:17" s="91" customFormat="1" ht="31.9" customHeight="1" x14ac:dyDescent="0.2">
      <c r="A200" s="138"/>
      <c r="B200" s="141"/>
      <c r="C200" s="117"/>
      <c r="D200" s="142"/>
      <c r="E200" s="117"/>
      <c r="F200" s="25" t="s">
        <v>30</v>
      </c>
      <c r="G200" s="21">
        <f t="shared" si="71"/>
        <v>2500</v>
      </c>
      <c r="H200" s="73">
        <v>2500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73">
        <v>0</v>
      </c>
      <c r="Q200" s="73">
        <v>0</v>
      </c>
    </row>
    <row r="201" spans="1:17" s="95" customFormat="1" ht="44.25" customHeight="1" x14ac:dyDescent="0.25">
      <c r="A201" s="89" t="s">
        <v>142</v>
      </c>
      <c r="B201" s="204" t="s">
        <v>143</v>
      </c>
      <c r="C201" s="205"/>
      <c r="D201" s="206"/>
      <c r="E201" s="94"/>
      <c r="F201" s="14" t="s">
        <v>16</v>
      </c>
      <c r="G201" s="15">
        <f t="shared" si="71"/>
        <v>2864.76</v>
      </c>
      <c r="H201" s="63">
        <f>SUM(H202:H203)</f>
        <v>2864.76</v>
      </c>
      <c r="I201" s="63">
        <f t="shared" ref="I201" si="100">SUM(I202:I203)</f>
        <v>0</v>
      </c>
      <c r="J201" s="63">
        <f>SUM(J202:J203)</f>
        <v>0</v>
      </c>
      <c r="K201" s="63">
        <f t="shared" ref="K201:Q201" si="101">SUM(K202:K203)</f>
        <v>0</v>
      </c>
      <c r="L201" s="63">
        <f t="shared" si="101"/>
        <v>0</v>
      </c>
      <c r="M201" s="63">
        <f t="shared" si="101"/>
        <v>0</v>
      </c>
      <c r="N201" s="63">
        <f t="shared" si="101"/>
        <v>0</v>
      </c>
      <c r="O201" s="63">
        <f t="shared" si="101"/>
        <v>0</v>
      </c>
      <c r="P201" s="63">
        <f t="shared" si="101"/>
        <v>0</v>
      </c>
      <c r="Q201" s="63">
        <f t="shared" si="101"/>
        <v>0</v>
      </c>
    </row>
    <row r="202" spans="1:17" s="91" customFormat="1" ht="43.15" customHeight="1" x14ac:dyDescent="0.2">
      <c r="A202" s="136" t="s">
        <v>144</v>
      </c>
      <c r="B202" s="139" t="s">
        <v>145</v>
      </c>
      <c r="C202" s="116" t="s">
        <v>19</v>
      </c>
      <c r="D202" s="127" t="s">
        <v>29</v>
      </c>
      <c r="E202" s="116">
        <v>2021</v>
      </c>
      <c r="F202" s="28" t="s">
        <v>23</v>
      </c>
      <c r="G202" s="21">
        <f t="shared" si="71"/>
        <v>135.5</v>
      </c>
      <c r="H202" s="73">
        <v>135.5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</row>
    <row r="203" spans="1:17" s="91" customFormat="1" ht="31.9" customHeight="1" x14ac:dyDescent="0.2">
      <c r="A203" s="138"/>
      <c r="B203" s="141"/>
      <c r="C203" s="117"/>
      <c r="D203" s="142"/>
      <c r="E203" s="117"/>
      <c r="F203" s="25" t="s">
        <v>30</v>
      </c>
      <c r="G203" s="21">
        <f t="shared" si="71"/>
        <v>2729.26</v>
      </c>
      <c r="H203" s="73">
        <v>2729.26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</row>
    <row r="204" spans="1:17" s="30" customFormat="1" ht="48" customHeight="1" x14ac:dyDescent="0.3">
      <c r="A204" s="96" t="s">
        <v>146</v>
      </c>
      <c r="B204" s="173" t="s">
        <v>147</v>
      </c>
      <c r="C204" s="173"/>
      <c r="D204" s="173"/>
      <c r="E204" s="78"/>
      <c r="F204" s="14" t="s">
        <v>148</v>
      </c>
      <c r="G204" s="15">
        <f t="shared" si="71"/>
        <v>16020.4</v>
      </c>
      <c r="H204" s="63">
        <f>H205</f>
        <v>324.93</v>
      </c>
      <c r="I204" s="63">
        <f t="shared" ref="I204" si="102">I205</f>
        <v>1000.9</v>
      </c>
      <c r="J204" s="63">
        <f>J205</f>
        <v>404.38</v>
      </c>
      <c r="K204" s="63">
        <f t="shared" ref="K204:Q204" si="103">K205</f>
        <v>812.31</v>
      </c>
      <c r="L204" s="63">
        <f t="shared" si="103"/>
        <v>812.31</v>
      </c>
      <c r="M204" s="63">
        <f t="shared" si="103"/>
        <v>812.31</v>
      </c>
      <c r="N204" s="63">
        <f t="shared" si="103"/>
        <v>2612.39</v>
      </c>
      <c r="O204" s="63">
        <f t="shared" si="103"/>
        <v>2846.34</v>
      </c>
      <c r="P204" s="63">
        <f t="shared" si="103"/>
        <v>3080.29</v>
      </c>
      <c r="Q204" s="63">
        <f t="shared" si="103"/>
        <v>3314.24</v>
      </c>
    </row>
    <row r="205" spans="1:17" ht="45" x14ac:dyDescent="0.25">
      <c r="A205" s="97" t="s">
        <v>149</v>
      </c>
      <c r="B205" s="98" t="s">
        <v>150</v>
      </c>
      <c r="C205" s="99" t="s">
        <v>19</v>
      </c>
      <c r="D205" s="100" t="s">
        <v>33</v>
      </c>
      <c r="E205" s="101" t="s">
        <v>22</v>
      </c>
      <c r="F205" s="102" t="s">
        <v>23</v>
      </c>
      <c r="G205" s="103">
        <f>H205+I205+J205+K205+L205+M205+N205+O205+P205+Q205</f>
        <v>16020.4</v>
      </c>
      <c r="H205" s="103">
        <v>324.93</v>
      </c>
      <c r="I205" s="103">
        <v>1000.9</v>
      </c>
      <c r="J205" s="103">
        <v>404.38</v>
      </c>
      <c r="K205" s="103">
        <v>812.31</v>
      </c>
      <c r="L205" s="103">
        <v>812.31</v>
      </c>
      <c r="M205" s="103">
        <v>812.31</v>
      </c>
      <c r="N205" s="103">
        <v>2612.39</v>
      </c>
      <c r="O205" s="103">
        <v>2846.34</v>
      </c>
      <c r="P205" s="103">
        <v>3080.29</v>
      </c>
      <c r="Q205" s="103">
        <v>3314.24</v>
      </c>
    </row>
    <row r="206" spans="1:17" s="55" customFormat="1" ht="65.45" customHeight="1" x14ac:dyDescent="0.25">
      <c r="A206" s="96" t="s">
        <v>151</v>
      </c>
      <c r="B206" s="173" t="s">
        <v>152</v>
      </c>
      <c r="C206" s="173"/>
      <c r="D206" s="173"/>
      <c r="E206" s="77"/>
      <c r="F206" s="14" t="s">
        <v>148</v>
      </c>
      <c r="G206" s="15">
        <f t="shared" ref="G206" si="104">SUM(H206:Q206)</f>
        <v>921.21</v>
      </c>
      <c r="H206" s="15">
        <f t="shared" ref="H206:J206" si="105">SUM(H207:H207)</f>
        <v>0</v>
      </c>
      <c r="I206" s="38">
        <f t="shared" si="105"/>
        <v>0</v>
      </c>
      <c r="J206" s="38">
        <f t="shared" si="105"/>
        <v>131.6</v>
      </c>
      <c r="K206" s="15">
        <f>K207+K208</f>
        <v>789.61</v>
      </c>
      <c r="L206" s="15">
        <f t="shared" ref="L206:Q206" si="106">L207+L208</f>
        <v>0</v>
      </c>
      <c r="M206" s="15">
        <f t="shared" si="106"/>
        <v>0</v>
      </c>
      <c r="N206" s="15">
        <f t="shared" si="106"/>
        <v>0</v>
      </c>
      <c r="O206" s="15">
        <f t="shared" si="106"/>
        <v>0</v>
      </c>
      <c r="P206" s="15">
        <f t="shared" si="106"/>
        <v>0</v>
      </c>
      <c r="Q206" s="15">
        <f t="shared" si="106"/>
        <v>0</v>
      </c>
    </row>
    <row r="207" spans="1:17" ht="25.5" x14ac:dyDescent="0.25">
      <c r="A207" s="217" t="s">
        <v>153</v>
      </c>
      <c r="B207" s="218" t="s">
        <v>154</v>
      </c>
      <c r="C207" s="219" t="s">
        <v>19</v>
      </c>
      <c r="D207" s="99" t="s">
        <v>155</v>
      </c>
      <c r="E207" s="148" t="s">
        <v>22</v>
      </c>
      <c r="F207" s="116" t="s">
        <v>30</v>
      </c>
      <c r="G207" s="19">
        <f>SUM(H207:Q207)</f>
        <v>526.41</v>
      </c>
      <c r="H207" s="104">
        <v>0</v>
      </c>
      <c r="I207" s="105">
        <v>0</v>
      </c>
      <c r="J207" s="104">
        <v>131.6</v>
      </c>
      <c r="K207" s="104">
        <v>394.81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0</v>
      </c>
    </row>
    <row r="208" spans="1:17" ht="25.5" x14ac:dyDescent="0.25">
      <c r="A208" s="217"/>
      <c r="B208" s="218"/>
      <c r="C208" s="219"/>
      <c r="D208" s="99" t="s">
        <v>156</v>
      </c>
      <c r="E208" s="148"/>
      <c r="F208" s="117"/>
      <c r="G208" s="19"/>
      <c r="H208" s="104">
        <v>0</v>
      </c>
      <c r="I208" s="105">
        <v>0</v>
      </c>
      <c r="J208" s="104">
        <v>0</v>
      </c>
      <c r="K208" s="104">
        <v>394.8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0</v>
      </c>
    </row>
    <row r="209" spans="1:17" s="108" customFormat="1" ht="21.75" customHeight="1" x14ac:dyDescent="0.3">
      <c r="A209" s="211" t="s">
        <v>157</v>
      </c>
      <c r="B209" s="212"/>
      <c r="C209" s="212"/>
      <c r="D209" s="212"/>
      <c r="E209" s="212"/>
      <c r="F209" s="106" t="s">
        <v>20</v>
      </c>
      <c r="G209" s="107">
        <f>H209+I209+J209+K209+L209+M209+N209+O209+P209+Q209</f>
        <v>3772112.2450000001</v>
      </c>
      <c r="H209" s="107">
        <f>H12+H23+H60+H90+H99+H107+H125+H136+H145+H154+H160+H163+H172+H175+H178+H187+H198+H201+H204+H206</f>
        <v>354344.59</v>
      </c>
      <c r="I209" s="107">
        <f t="shared" ref="I209" si="107">I12+I23+I60+I90+I99+I107+I125+I136+I145+I154+I160+I163+I172+I175+I178+I187+I198+I201+I204+I206</f>
        <v>345122.24999999994</v>
      </c>
      <c r="J209" s="107">
        <f>J12+J23+J60+J90+J99+J107+J125+J136+J145+J154+J160+J163+J172+J175+J178+J187+J198+J201+J204+J206</f>
        <v>370742.52500000002</v>
      </c>
      <c r="K209" s="107">
        <f t="shared" ref="K209:Q209" si="108">K12+K23+K60+K90+K99+K107+K125+K136+K145+K154+K160+K163+K172+K175+K178+K187+K198+K201+K204+K206</f>
        <v>420350.33999999991</v>
      </c>
      <c r="L209" s="107">
        <f t="shared" si="108"/>
        <v>394141.17</v>
      </c>
      <c r="M209" s="107">
        <f t="shared" si="108"/>
        <v>389495.61</v>
      </c>
      <c r="N209" s="107">
        <f t="shared" si="108"/>
        <v>363758.02</v>
      </c>
      <c r="O209" s="107">
        <f t="shared" si="108"/>
        <v>371055.12</v>
      </c>
      <c r="P209" s="107">
        <f t="shared" si="108"/>
        <v>378146.82999999996</v>
      </c>
      <c r="Q209" s="107">
        <f t="shared" si="108"/>
        <v>384955.79</v>
      </c>
    </row>
    <row r="210" spans="1:17" s="108" customFormat="1" ht="34.9" customHeight="1" x14ac:dyDescent="0.3">
      <c r="A210" s="213"/>
      <c r="B210" s="214"/>
      <c r="C210" s="214"/>
      <c r="D210" s="214"/>
      <c r="E210" s="214"/>
      <c r="F210" s="109" t="s">
        <v>23</v>
      </c>
      <c r="G210" s="107">
        <f t="shared" ref="G210:G211" si="109">H210+I210+J210+K210+L210+M210+N210+O210+P210+Q210</f>
        <v>1191662.7450000001</v>
      </c>
      <c r="H210" s="21">
        <f>H13+H16+H22+H61+H68+H75+H78+H82+H86+H91+H100+H108+H111+H118+H126+H137+H146+H155+H162+H164+H176+H179+H188+H199+H202+H205+H173</f>
        <v>105796.21999999996</v>
      </c>
      <c r="I210" s="21">
        <f t="shared" ref="I210" si="110">I13+I16+I22+I61+I68+I75+I78+I82+I86+I91+I100+I108+I111+I118+I126+I137+I146+I155+I162+I164+I176+I179+I188+I199+I202+I205</f>
        <v>109197.70999999999</v>
      </c>
      <c r="J210" s="21">
        <f>J13+J16+J22+J61+J68+J75+J78+J82+J86+J91+J100+J108+J111+J118+J126+J137+J146+J155+J162+J164+J176+J179+J188+J199+J202+J205</f>
        <v>109835.97500000001</v>
      </c>
      <c r="K210" s="21">
        <f t="shared" ref="K210:Q210" si="111">K13+K16+K22+K61+K68+K75+K78+K82+K86+K91+K100+K108+K111+K118+K126+K137+K146+K155+K162+K164+K176+K179+K188+K199+K202+K205</f>
        <v>112870.52</v>
      </c>
      <c r="L210" s="21">
        <f t="shared" si="111"/>
        <v>110400.41000000002</v>
      </c>
      <c r="M210" s="21">
        <f t="shared" si="111"/>
        <v>95654.15</v>
      </c>
      <c r="N210" s="21">
        <f t="shared" si="111"/>
        <v>126256.02</v>
      </c>
      <c r="O210" s="21">
        <f t="shared" si="111"/>
        <v>133553.12</v>
      </c>
      <c r="P210" s="21">
        <f t="shared" si="111"/>
        <v>140644.83000000002</v>
      </c>
      <c r="Q210" s="21">
        <f t="shared" si="111"/>
        <v>147453.78999999998</v>
      </c>
    </row>
    <row r="211" spans="1:17" s="108" customFormat="1" ht="51" customHeight="1" x14ac:dyDescent="0.3">
      <c r="A211" s="215"/>
      <c r="B211" s="216"/>
      <c r="C211" s="216"/>
      <c r="D211" s="216"/>
      <c r="E211" s="216"/>
      <c r="F211" s="110" t="s">
        <v>30</v>
      </c>
      <c r="G211" s="107">
        <f t="shared" si="109"/>
        <v>2580449.5</v>
      </c>
      <c r="H211" s="21">
        <f>H24+H31+H38+H41+H45+H52+H56+H95+H131+H141+H150+H159+H161+H168+H174+H177+H183+H193+H200+H203+H207</f>
        <v>248548.37</v>
      </c>
      <c r="I211" s="21">
        <f t="shared" ref="I211:Q211" si="112">I209-I210</f>
        <v>235924.53999999995</v>
      </c>
      <c r="J211" s="21">
        <f t="shared" si="112"/>
        <v>260906.55000000002</v>
      </c>
      <c r="K211" s="21">
        <f t="shared" si="112"/>
        <v>307479.81999999989</v>
      </c>
      <c r="L211" s="21">
        <f t="shared" si="112"/>
        <v>283740.75999999995</v>
      </c>
      <c r="M211" s="21">
        <f t="shared" si="112"/>
        <v>293841.45999999996</v>
      </c>
      <c r="N211" s="21">
        <f t="shared" si="112"/>
        <v>237502</v>
      </c>
      <c r="O211" s="21">
        <f t="shared" si="112"/>
        <v>237502</v>
      </c>
      <c r="P211" s="21">
        <f t="shared" si="112"/>
        <v>237501.99999999994</v>
      </c>
      <c r="Q211" s="21">
        <f t="shared" si="112"/>
        <v>237502</v>
      </c>
    </row>
    <row r="212" spans="1:17" ht="14.45" x14ac:dyDescent="0.3">
      <c r="J212" s="4"/>
      <c r="M212" s="4"/>
    </row>
    <row r="213" spans="1:17" ht="14.45" x14ac:dyDescent="0.3">
      <c r="J213" s="4"/>
      <c r="M213" s="4"/>
    </row>
    <row r="214" spans="1:17" ht="14.45" x14ac:dyDescent="0.3">
      <c r="J214" s="4"/>
      <c r="M214" s="4"/>
    </row>
  </sheetData>
  <mergeCells count="206">
    <mergeCell ref="F207:F208"/>
    <mergeCell ref="A209:E211"/>
    <mergeCell ref="B204:D204"/>
    <mergeCell ref="B206:D206"/>
    <mergeCell ref="A207:A208"/>
    <mergeCell ref="B207:B208"/>
    <mergeCell ref="C207:C208"/>
    <mergeCell ref="E207:E208"/>
    <mergeCell ref="B201:D201"/>
    <mergeCell ref="A202:A203"/>
    <mergeCell ref="B202:B203"/>
    <mergeCell ref="C202:C203"/>
    <mergeCell ref="D202:D203"/>
    <mergeCell ref="E202:E203"/>
    <mergeCell ref="B198:D198"/>
    <mergeCell ref="A199:A200"/>
    <mergeCell ref="B199:B200"/>
    <mergeCell ref="C199:C200"/>
    <mergeCell ref="D199:D200"/>
    <mergeCell ref="E199:E200"/>
    <mergeCell ref="B187:D187"/>
    <mergeCell ref="A188:A197"/>
    <mergeCell ref="B188:B197"/>
    <mergeCell ref="C188:C197"/>
    <mergeCell ref="E188:E197"/>
    <mergeCell ref="F189:F192"/>
    <mergeCell ref="F194:F197"/>
    <mergeCell ref="B178:D178"/>
    <mergeCell ref="A179:A186"/>
    <mergeCell ref="B179:B186"/>
    <mergeCell ref="C179:C186"/>
    <mergeCell ref="E180:E186"/>
    <mergeCell ref="F180:F182"/>
    <mergeCell ref="F184:F186"/>
    <mergeCell ref="B175:D175"/>
    <mergeCell ref="A176:A177"/>
    <mergeCell ref="B176:B177"/>
    <mergeCell ref="C176:C177"/>
    <mergeCell ref="D176:D177"/>
    <mergeCell ref="E176:E177"/>
    <mergeCell ref="B172:D172"/>
    <mergeCell ref="A173:A174"/>
    <mergeCell ref="B173:B174"/>
    <mergeCell ref="C173:C174"/>
    <mergeCell ref="D173:D174"/>
    <mergeCell ref="E173:E174"/>
    <mergeCell ref="B163:D163"/>
    <mergeCell ref="A164:A171"/>
    <mergeCell ref="B164:B171"/>
    <mergeCell ref="C164:C171"/>
    <mergeCell ref="E165:E171"/>
    <mergeCell ref="F165:F167"/>
    <mergeCell ref="F169:F171"/>
    <mergeCell ref="B160:D160"/>
    <mergeCell ref="A161:A162"/>
    <mergeCell ref="B161:B162"/>
    <mergeCell ref="C161:C162"/>
    <mergeCell ref="D161:D162"/>
    <mergeCell ref="E161:E162"/>
    <mergeCell ref="B154:D154"/>
    <mergeCell ref="A155:A159"/>
    <mergeCell ref="B155:B159"/>
    <mergeCell ref="C155:C159"/>
    <mergeCell ref="E156:E159"/>
    <mergeCell ref="F156:F158"/>
    <mergeCell ref="B145:D145"/>
    <mergeCell ref="A146:A153"/>
    <mergeCell ref="B146:B153"/>
    <mergeCell ref="C146:C153"/>
    <mergeCell ref="E147:E149"/>
    <mergeCell ref="F147:F149"/>
    <mergeCell ref="E151:E153"/>
    <mergeCell ref="F151:F153"/>
    <mergeCell ref="B136:D136"/>
    <mergeCell ref="A137:A144"/>
    <mergeCell ref="B137:B144"/>
    <mergeCell ref="C137:C144"/>
    <mergeCell ref="E138:E140"/>
    <mergeCell ref="F138:F140"/>
    <mergeCell ref="E142:E144"/>
    <mergeCell ref="F142:F144"/>
    <mergeCell ref="B125:D125"/>
    <mergeCell ref="A126:A135"/>
    <mergeCell ref="B126:B135"/>
    <mergeCell ref="C126:C135"/>
    <mergeCell ref="E127:E130"/>
    <mergeCell ref="F127:F130"/>
    <mergeCell ref="E132:E135"/>
    <mergeCell ref="F132:F135"/>
    <mergeCell ref="A111:A117"/>
    <mergeCell ref="B111:B117"/>
    <mergeCell ref="C111:C117"/>
    <mergeCell ref="E112:E117"/>
    <mergeCell ref="F112:F117"/>
    <mergeCell ref="A118:A124"/>
    <mergeCell ref="B118:B124"/>
    <mergeCell ref="C118:C124"/>
    <mergeCell ref="E119:E124"/>
    <mergeCell ref="F119:F124"/>
    <mergeCell ref="F101:F106"/>
    <mergeCell ref="B107:D107"/>
    <mergeCell ref="A108:A110"/>
    <mergeCell ref="B108:B110"/>
    <mergeCell ref="C108:C110"/>
    <mergeCell ref="E109:E110"/>
    <mergeCell ref="F109:F110"/>
    <mergeCell ref="A99:A100"/>
    <mergeCell ref="B99:D100"/>
    <mergeCell ref="A101:A106"/>
    <mergeCell ref="B101:B106"/>
    <mergeCell ref="C101:C106"/>
    <mergeCell ref="E101:E106"/>
    <mergeCell ref="A91:A98"/>
    <mergeCell ref="B91:B98"/>
    <mergeCell ref="C92:C94"/>
    <mergeCell ref="E92:E94"/>
    <mergeCell ref="F92:F94"/>
    <mergeCell ref="C96:C98"/>
    <mergeCell ref="E96:E98"/>
    <mergeCell ref="F96:F98"/>
    <mergeCell ref="C86:C89"/>
    <mergeCell ref="A87:A89"/>
    <mergeCell ref="B87:B89"/>
    <mergeCell ref="E87:E89"/>
    <mergeCell ref="F87:F89"/>
    <mergeCell ref="B90:D90"/>
    <mergeCell ref="C78:C81"/>
    <mergeCell ref="A79:A81"/>
    <mergeCell ref="B79:B81"/>
    <mergeCell ref="E79:E81"/>
    <mergeCell ref="F79:F81"/>
    <mergeCell ref="C82:C85"/>
    <mergeCell ref="A83:A85"/>
    <mergeCell ref="B83:B85"/>
    <mergeCell ref="E83:E85"/>
    <mergeCell ref="F83:F85"/>
    <mergeCell ref="C68:C74"/>
    <mergeCell ref="A69:A74"/>
    <mergeCell ref="B69:B74"/>
    <mergeCell ref="E69:E74"/>
    <mergeCell ref="F69:F74"/>
    <mergeCell ref="C75:C77"/>
    <mergeCell ref="A76:A77"/>
    <mergeCell ref="B76:B77"/>
    <mergeCell ref="E76:E77"/>
    <mergeCell ref="F76:F77"/>
    <mergeCell ref="B60:D60"/>
    <mergeCell ref="C61:C67"/>
    <mergeCell ref="A62:A67"/>
    <mergeCell ref="B62:B67"/>
    <mergeCell ref="E62:E67"/>
    <mergeCell ref="F62:F67"/>
    <mergeCell ref="A52:A55"/>
    <mergeCell ref="B52:B55"/>
    <mergeCell ref="C52:C59"/>
    <mergeCell ref="E52:E59"/>
    <mergeCell ref="F53:F55"/>
    <mergeCell ref="A56:A59"/>
    <mergeCell ref="B56:B59"/>
    <mergeCell ref="F57:F59"/>
    <mergeCell ref="A41:A44"/>
    <mergeCell ref="B41:B44"/>
    <mergeCell ref="C41:C44"/>
    <mergeCell ref="E42:E44"/>
    <mergeCell ref="F42:F44"/>
    <mergeCell ref="A45:A51"/>
    <mergeCell ref="B45:B51"/>
    <mergeCell ref="C45:C51"/>
    <mergeCell ref="E46:E51"/>
    <mergeCell ref="F46:F51"/>
    <mergeCell ref="A31:A37"/>
    <mergeCell ref="B31:B37"/>
    <mergeCell ref="C31:C37"/>
    <mergeCell ref="E32:E37"/>
    <mergeCell ref="F32:F37"/>
    <mergeCell ref="A38:A40"/>
    <mergeCell ref="B38:B40"/>
    <mergeCell ref="C38:C40"/>
    <mergeCell ref="E39:E40"/>
    <mergeCell ref="F39:F40"/>
    <mergeCell ref="B23:D23"/>
    <mergeCell ref="A24:A30"/>
    <mergeCell ref="B24:B30"/>
    <mergeCell ref="C24:C30"/>
    <mergeCell ref="E25:E30"/>
    <mergeCell ref="F25:F30"/>
    <mergeCell ref="B12:D12"/>
    <mergeCell ref="A13:A15"/>
    <mergeCell ref="B13:B15"/>
    <mergeCell ref="C13:C22"/>
    <mergeCell ref="E14:E15"/>
    <mergeCell ref="F14:F15"/>
    <mergeCell ref="A16:A21"/>
    <mergeCell ref="B16:B21"/>
    <mergeCell ref="E17:E21"/>
    <mergeCell ref="F17:F19"/>
    <mergeCell ref="P4:Q4"/>
    <mergeCell ref="P5:Q5"/>
    <mergeCell ref="A8:Q8"/>
    <mergeCell ref="A10:A11"/>
    <mergeCell ref="B10:B11"/>
    <mergeCell ref="C10:C11"/>
    <mergeCell ref="D10:D11"/>
    <mergeCell ref="E10:E11"/>
    <mergeCell ref="F10:F11"/>
    <mergeCell ref="G10:Q10"/>
  </mergeCells>
  <pageMargins left="0.62992125984251968" right="0.23622047244094491" top="0.35433070866141736" bottom="0.19685039370078741" header="0.31496062992125984" footer="0.31496062992125984"/>
  <pageSetup paperSize="9" scale="43" orientation="landscape" verticalDpi="180" r:id="rId1"/>
  <rowBreaks count="4" manualBreakCount="4">
    <brk id="40" max="16" man="1"/>
    <brk id="113" max="16" man="1"/>
    <brk id="159" max="16" man="1"/>
    <brk id="19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12.04.2024</vt:lpstr>
      <vt:lpstr>'на 12.04.2024'!Область_печати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MashBur</cp:lastModifiedBy>
  <cp:lastPrinted>2024-04-12T01:59:13Z</cp:lastPrinted>
  <dcterms:created xsi:type="dcterms:W3CDTF">2024-04-12T01:58:32Z</dcterms:created>
  <dcterms:modified xsi:type="dcterms:W3CDTF">2024-04-15T23:08:54Z</dcterms:modified>
</cp:coreProperties>
</file>