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285" windowWidth="15120" windowHeight="7830"/>
  </bookViews>
  <sheets>
    <sheet name="Лист1 (2)" sheetId="4" r:id="rId1"/>
  </sheets>
  <externalReferences>
    <externalReference r:id="rId2"/>
  </externalReferences>
  <definedNames>
    <definedName name="_xlnm.Print_Area" localSheetId="0">'Лист1 (2)'!$A$1:$T$219</definedName>
  </definedNames>
  <calcPr calcId="145621"/>
</workbook>
</file>

<file path=xl/calcChain.xml><?xml version="1.0" encoding="utf-8"?>
<calcChain xmlns="http://schemas.openxmlformats.org/spreadsheetml/2006/main">
  <c r="T116" i="4" l="1"/>
  <c r="T54" i="4"/>
  <c r="T52" i="4"/>
  <c r="T56" i="4"/>
  <c r="K169" i="4" l="1"/>
  <c r="K167" i="4"/>
  <c r="K13" i="4" s="1"/>
  <c r="O13" i="4" l="1"/>
  <c r="O12" i="4"/>
  <c r="M143" i="4"/>
  <c r="H19" i="4"/>
  <c r="O144" i="4"/>
  <c r="I140" i="4"/>
  <c r="I145" i="4"/>
  <c r="I144" i="4"/>
  <c r="M142" i="4"/>
  <c r="Q137" i="4" l="1"/>
  <c r="Q136" i="4"/>
  <c r="Q135" i="4"/>
  <c r="Q134" i="4"/>
  <c r="B134" i="4"/>
  <c r="B135" i="4"/>
  <c r="B136" i="4"/>
  <c r="B137" i="4"/>
  <c r="Q133" i="4"/>
  <c r="Q132" i="4"/>
  <c r="S116" i="4"/>
  <c r="S52" i="4"/>
  <c r="Q80" i="4"/>
  <c r="S191" i="4"/>
  <c r="Q201" i="4"/>
  <c r="S208" i="4"/>
  <c r="T37" i="4"/>
  <c r="Q39" i="4"/>
  <c r="O195" i="4" l="1"/>
  <c r="O214" i="4" l="1"/>
  <c r="N175" i="4" l="1"/>
  <c r="O54" i="4"/>
  <c r="O52" i="4" s="1"/>
  <c r="P54" i="4"/>
  <c r="P52" i="4" s="1"/>
  <c r="M57" i="4"/>
  <c r="P116" i="4"/>
  <c r="O116" i="4"/>
  <c r="I127" i="4"/>
  <c r="M127" i="4"/>
  <c r="Q127" i="4"/>
  <c r="Q138" i="4"/>
  <c r="M138" i="4"/>
  <c r="I138" i="4"/>
  <c r="Q131" i="4"/>
  <c r="M131" i="4"/>
  <c r="I131" i="4"/>
  <c r="Q130" i="4"/>
  <c r="M130" i="4"/>
  <c r="I130" i="4"/>
  <c r="Q129" i="4"/>
  <c r="M129" i="4"/>
  <c r="I129" i="4"/>
  <c r="Q128" i="4"/>
  <c r="M128" i="4"/>
  <c r="I128" i="4"/>
  <c r="O169" i="4"/>
  <c r="M189" i="4"/>
  <c r="M216" i="4"/>
  <c r="M58" i="4"/>
  <c r="P96" i="4"/>
  <c r="O96" i="4"/>
  <c r="N96" i="4"/>
  <c r="M102" i="4"/>
  <c r="M101" i="4"/>
  <c r="M96" i="4" l="1"/>
  <c r="I210" i="4" l="1"/>
  <c r="K208" i="4" l="1"/>
  <c r="L37" i="4" l="1"/>
  <c r="K37" i="4"/>
  <c r="I51" i="4"/>
  <c r="K12" i="4" l="1"/>
  <c r="I37" i="4"/>
  <c r="K144" i="4"/>
  <c r="K158" i="4"/>
  <c r="L158" i="4"/>
  <c r="I161" i="4"/>
  <c r="L83" i="4"/>
  <c r="L116" i="4"/>
  <c r="L169" i="4"/>
  <c r="I186" i="4"/>
  <c r="I187" i="4"/>
  <c r="I94" i="4"/>
  <c r="L54" i="4"/>
  <c r="M217" i="4" l="1"/>
  <c r="Q217" i="4"/>
  <c r="Q215" i="4"/>
  <c r="Q213" i="4"/>
  <c r="Q212" i="4"/>
  <c r="Q209" i="4"/>
  <c r="Q207" i="4"/>
  <c r="Q206" i="4"/>
  <c r="Q205" i="4"/>
  <c r="Q204" i="4"/>
  <c r="Q203" i="4"/>
  <c r="Q202" i="4"/>
  <c r="Q200" i="4"/>
  <c r="Q199" i="4"/>
  <c r="Q198" i="4"/>
  <c r="Q197" i="4"/>
  <c r="Q196" i="4"/>
  <c r="Q195" i="4"/>
  <c r="Q194" i="4"/>
  <c r="Q193" i="4"/>
  <c r="Q192" i="4"/>
  <c r="Q190" i="4"/>
  <c r="Q188" i="4"/>
  <c r="Q185" i="4"/>
  <c r="Q184" i="4"/>
  <c r="Q183" i="4"/>
  <c r="Q182" i="4"/>
  <c r="Q181" i="4"/>
  <c r="Q180" i="4"/>
  <c r="Q179" i="4"/>
  <c r="Q178" i="4"/>
  <c r="Q177" i="4"/>
  <c r="Q176" i="4"/>
  <c r="Q175" i="4"/>
  <c r="Q174" i="4"/>
  <c r="Q173" i="4"/>
  <c r="Q172" i="4"/>
  <c r="Q171" i="4"/>
  <c r="Q170" i="4"/>
  <c r="Q168" i="4"/>
  <c r="Q166" i="4"/>
  <c r="Q165" i="4"/>
  <c r="Q164" i="4"/>
  <c r="Q163" i="4"/>
  <c r="Q162" i="4"/>
  <c r="Q160" i="4"/>
  <c r="Q159" i="4"/>
  <c r="Q157" i="4"/>
  <c r="Q156" i="4"/>
  <c r="Q155" i="4"/>
  <c r="Q154" i="4"/>
  <c r="Q153" i="4"/>
  <c r="Q151" i="4"/>
  <c r="Q150" i="4"/>
  <c r="Q149" i="4"/>
  <c r="Q147" i="4"/>
  <c r="Q146" i="4"/>
  <c r="M215" i="4"/>
  <c r="M213" i="4"/>
  <c r="M212" i="4"/>
  <c r="M209" i="4"/>
  <c r="M207" i="4"/>
  <c r="M206" i="4"/>
  <c r="M205" i="4"/>
  <c r="M204" i="4"/>
  <c r="M203" i="4"/>
  <c r="M202" i="4"/>
  <c r="M200" i="4"/>
  <c r="M199" i="4"/>
  <c r="M198" i="4"/>
  <c r="M197" i="4"/>
  <c r="M196" i="4"/>
  <c r="M195" i="4"/>
  <c r="M194" i="4"/>
  <c r="M193" i="4"/>
  <c r="M192" i="4"/>
  <c r="M190" i="4"/>
  <c r="M188" i="4"/>
  <c r="M185" i="4"/>
  <c r="M184" i="4"/>
  <c r="M183" i="4"/>
  <c r="M182" i="4"/>
  <c r="M181" i="4"/>
  <c r="M180" i="4"/>
  <c r="M179" i="4"/>
  <c r="M178" i="4"/>
  <c r="M177" i="4"/>
  <c r="M176" i="4"/>
  <c r="M175" i="4"/>
  <c r="M174" i="4"/>
  <c r="M173" i="4"/>
  <c r="M172" i="4"/>
  <c r="M171" i="4"/>
  <c r="M170" i="4"/>
  <c r="M168" i="4"/>
  <c r="M166" i="4"/>
  <c r="M165" i="4"/>
  <c r="M164" i="4"/>
  <c r="M163" i="4"/>
  <c r="M162" i="4"/>
  <c r="M160" i="4"/>
  <c r="M159" i="4"/>
  <c r="M157" i="4"/>
  <c r="M156" i="4"/>
  <c r="M155" i="4"/>
  <c r="M154" i="4"/>
  <c r="M153" i="4"/>
  <c r="M151" i="4"/>
  <c r="M150" i="4"/>
  <c r="M149" i="4"/>
  <c r="M147" i="4"/>
  <c r="M146" i="4"/>
  <c r="I217" i="4"/>
  <c r="I215" i="4"/>
  <c r="I213" i="4"/>
  <c r="I212" i="4"/>
  <c r="I209" i="4"/>
  <c r="I207" i="4"/>
  <c r="I206" i="4"/>
  <c r="I205" i="4"/>
  <c r="I203" i="4"/>
  <c r="I202" i="4"/>
  <c r="I200" i="4"/>
  <c r="I199" i="4"/>
  <c r="I198" i="4"/>
  <c r="I197" i="4"/>
  <c r="I196" i="4"/>
  <c r="I195" i="4"/>
  <c r="I194" i="4"/>
  <c r="I193" i="4"/>
  <c r="I192" i="4"/>
  <c r="I190" i="4"/>
  <c r="I188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8" i="4"/>
  <c r="I166" i="4"/>
  <c r="I165" i="4"/>
  <c r="I164" i="4"/>
  <c r="I163" i="4"/>
  <c r="I162" i="4"/>
  <c r="I160" i="4"/>
  <c r="I159" i="4"/>
  <c r="I157" i="4"/>
  <c r="I156" i="4"/>
  <c r="I155" i="4"/>
  <c r="I154" i="4"/>
  <c r="I153" i="4"/>
  <c r="I151" i="4"/>
  <c r="I150" i="4"/>
  <c r="I149" i="4"/>
  <c r="Q143" i="4"/>
  <c r="Q142" i="4"/>
  <c r="S37" i="4"/>
  <c r="P37" i="4"/>
  <c r="O37" i="4"/>
  <c r="Q49" i="4"/>
  <c r="M49" i="4"/>
  <c r="Q140" i="4"/>
  <c r="Q126" i="4"/>
  <c r="Q125" i="4"/>
  <c r="Q124" i="4"/>
  <c r="Q123" i="4"/>
  <c r="Q122" i="4"/>
  <c r="Q121" i="4"/>
  <c r="Q120" i="4"/>
  <c r="Q119" i="4"/>
  <c r="Q118" i="4"/>
  <c r="M140" i="4"/>
  <c r="M126" i="4"/>
  <c r="M125" i="4"/>
  <c r="M124" i="4"/>
  <c r="M123" i="4"/>
  <c r="M122" i="4"/>
  <c r="M121" i="4"/>
  <c r="M120" i="4"/>
  <c r="M119" i="4"/>
  <c r="M118" i="4"/>
  <c r="I126" i="4"/>
  <c r="I125" i="4"/>
  <c r="I124" i="4"/>
  <c r="I123" i="4"/>
  <c r="I122" i="4"/>
  <c r="I121" i="4"/>
  <c r="I120" i="4"/>
  <c r="I119" i="4"/>
  <c r="I118" i="4"/>
  <c r="Q112" i="4"/>
  <c r="Q108" i="4"/>
  <c r="Q107" i="4"/>
  <c r="Q106" i="4"/>
  <c r="Q105" i="4"/>
  <c r="Q103" i="4"/>
  <c r="Q100" i="4"/>
  <c r="Q99" i="4"/>
  <c r="Q98" i="4"/>
  <c r="Q97" i="4"/>
  <c r="Q95" i="4"/>
  <c r="Q93" i="4"/>
  <c r="Q92" i="4"/>
  <c r="Q91" i="4"/>
  <c r="Q90" i="4"/>
  <c r="Q89" i="4"/>
  <c r="Q88" i="4"/>
  <c r="Q87" i="4"/>
  <c r="Q86" i="4"/>
  <c r="Q85" i="4"/>
  <c r="Q84" i="4"/>
  <c r="Q81" i="4"/>
  <c r="Q79" i="4"/>
  <c r="Q78" i="4"/>
  <c r="Q77" i="4"/>
  <c r="Q76" i="4"/>
  <c r="Q75" i="4"/>
  <c r="Q74" i="4"/>
  <c r="Q73" i="4"/>
  <c r="Q72" i="4"/>
  <c r="Q71" i="4"/>
  <c r="Q70" i="4"/>
  <c r="Q69" i="4"/>
  <c r="Q68" i="4"/>
  <c r="Q67" i="4"/>
  <c r="Q66" i="4"/>
  <c r="Q65" i="4"/>
  <c r="Q64" i="4"/>
  <c r="Q63" i="4"/>
  <c r="Q62" i="4"/>
  <c r="Q61" i="4"/>
  <c r="Q60" i="4"/>
  <c r="Q59" i="4"/>
  <c r="Q56" i="4"/>
  <c r="Q55" i="4"/>
  <c r="Q50" i="4"/>
  <c r="Q48" i="4"/>
  <c r="Q47" i="4"/>
  <c r="Q46" i="4"/>
  <c r="Q45" i="4"/>
  <c r="Q44" i="4"/>
  <c r="Q43" i="4"/>
  <c r="Q42" i="4"/>
  <c r="Q41" i="4"/>
  <c r="Q40" i="4"/>
  <c r="Q38" i="4"/>
  <c r="Q36" i="4"/>
  <c r="Q35" i="4"/>
  <c r="Q34" i="4"/>
  <c r="Q33" i="4"/>
  <c r="Q32" i="4"/>
  <c r="Q31" i="4"/>
  <c r="Q30" i="4"/>
  <c r="Q27" i="4"/>
  <c r="Q26" i="4"/>
  <c r="M112" i="4"/>
  <c r="M108" i="4"/>
  <c r="M107" i="4"/>
  <c r="M106" i="4"/>
  <c r="M105" i="4"/>
  <c r="M103" i="4"/>
  <c r="M100" i="4"/>
  <c r="M99" i="4"/>
  <c r="M98" i="4"/>
  <c r="M97" i="4"/>
  <c r="M95" i="4"/>
  <c r="M93" i="4"/>
  <c r="M92" i="4"/>
  <c r="M91" i="4"/>
  <c r="M90" i="4"/>
  <c r="M89" i="4"/>
  <c r="M88" i="4"/>
  <c r="M87" i="4"/>
  <c r="M86" i="4"/>
  <c r="M85" i="4"/>
  <c r="M84" i="4"/>
  <c r="M81" i="4"/>
  <c r="M79" i="4"/>
  <c r="M78" i="4"/>
  <c r="M77" i="4"/>
  <c r="M76" i="4"/>
  <c r="M75" i="4"/>
  <c r="M74" i="4"/>
  <c r="M73" i="4"/>
  <c r="M72" i="4"/>
  <c r="M71" i="4"/>
  <c r="M70" i="4"/>
  <c r="M69" i="4"/>
  <c r="M68" i="4"/>
  <c r="M67" i="4"/>
  <c r="M66" i="4"/>
  <c r="M65" i="4"/>
  <c r="M64" i="4"/>
  <c r="M63" i="4"/>
  <c r="M62" i="4"/>
  <c r="M61" i="4"/>
  <c r="M60" i="4"/>
  <c r="M59" i="4"/>
  <c r="M56" i="4"/>
  <c r="M55" i="4"/>
  <c r="M50" i="4"/>
  <c r="M48" i="4"/>
  <c r="M47" i="4"/>
  <c r="M46" i="4"/>
  <c r="M45" i="4"/>
  <c r="M44" i="4"/>
  <c r="M43" i="4"/>
  <c r="M42" i="4"/>
  <c r="M41" i="4"/>
  <c r="M40" i="4"/>
  <c r="M38" i="4"/>
  <c r="M36" i="4"/>
  <c r="M35" i="4"/>
  <c r="M34" i="4"/>
  <c r="M33" i="4"/>
  <c r="M32" i="4"/>
  <c r="M31" i="4"/>
  <c r="M30" i="4"/>
  <c r="M27" i="4"/>
  <c r="M26" i="4"/>
  <c r="I112" i="4"/>
  <c r="I108" i="4"/>
  <c r="I107" i="4"/>
  <c r="I106" i="4"/>
  <c r="I105" i="4"/>
  <c r="I103" i="4"/>
  <c r="I100" i="4"/>
  <c r="I99" i="4"/>
  <c r="I98" i="4"/>
  <c r="I97" i="4"/>
  <c r="I95" i="4"/>
  <c r="I93" i="4"/>
  <c r="I92" i="4"/>
  <c r="I91" i="4"/>
  <c r="I90" i="4"/>
  <c r="I89" i="4"/>
  <c r="I88" i="4"/>
  <c r="I87" i="4"/>
  <c r="I86" i="4"/>
  <c r="I85" i="4"/>
  <c r="I84" i="4"/>
  <c r="I81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6" i="4"/>
  <c r="I55" i="4"/>
  <c r="I50" i="4"/>
  <c r="I48" i="4"/>
  <c r="I47" i="4"/>
  <c r="I46" i="4"/>
  <c r="I45" i="4"/>
  <c r="I44" i="4"/>
  <c r="I43" i="4"/>
  <c r="I42" i="4"/>
  <c r="I41" i="4"/>
  <c r="I40" i="4"/>
  <c r="I38" i="4"/>
  <c r="I36" i="4"/>
  <c r="I35" i="4"/>
  <c r="I34" i="4"/>
  <c r="I33" i="4"/>
  <c r="I32" i="4"/>
  <c r="I31" i="4"/>
  <c r="I30" i="4"/>
  <c r="I27" i="4"/>
  <c r="I26" i="4"/>
  <c r="T214" i="4"/>
  <c r="S214" i="4"/>
  <c r="R214" i="4"/>
  <c r="T208" i="4"/>
  <c r="T13" i="4" s="1"/>
  <c r="R208" i="4"/>
  <c r="T191" i="4"/>
  <c r="R191" i="4"/>
  <c r="T169" i="4"/>
  <c r="S169" i="4"/>
  <c r="R169" i="4"/>
  <c r="T158" i="4"/>
  <c r="S158" i="4"/>
  <c r="R158" i="4"/>
  <c r="T152" i="4"/>
  <c r="T148" i="4" s="1"/>
  <c r="S152" i="4"/>
  <c r="S148" i="4" s="1"/>
  <c r="S13" i="4" s="1"/>
  <c r="R152" i="4"/>
  <c r="R148" i="4" s="1"/>
  <c r="T144" i="4"/>
  <c r="S144" i="4"/>
  <c r="R144" i="4"/>
  <c r="T139" i="4"/>
  <c r="S139" i="4"/>
  <c r="R139" i="4"/>
  <c r="R116" i="4"/>
  <c r="Q116" i="4" s="1"/>
  <c r="R111" i="4"/>
  <c r="Q111" i="4" s="1"/>
  <c r="T104" i="4"/>
  <c r="S104" i="4"/>
  <c r="R104" i="4"/>
  <c r="T96" i="4"/>
  <c r="S96" i="4"/>
  <c r="R96" i="4"/>
  <c r="T83" i="4"/>
  <c r="S83" i="4"/>
  <c r="R83" i="4"/>
  <c r="T12" i="4"/>
  <c r="S54" i="4"/>
  <c r="R54" i="4"/>
  <c r="R37" i="4"/>
  <c r="T28" i="4"/>
  <c r="S28" i="4"/>
  <c r="R28" i="4"/>
  <c r="T24" i="4"/>
  <c r="S24" i="4"/>
  <c r="R24" i="4"/>
  <c r="T18" i="4"/>
  <c r="S18" i="4"/>
  <c r="T16" i="4"/>
  <c r="S16" i="4"/>
  <c r="R16" i="4"/>
  <c r="P214" i="4"/>
  <c r="N214" i="4"/>
  <c r="P208" i="4"/>
  <c r="O208" i="4"/>
  <c r="N208" i="4"/>
  <c r="P191" i="4"/>
  <c r="O191" i="4"/>
  <c r="N191" i="4"/>
  <c r="P169" i="4"/>
  <c r="N169" i="4"/>
  <c r="P158" i="4"/>
  <c r="O158" i="4"/>
  <c r="N158" i="4"/>
  <c r="P152" i="4"/>
  <c r="P148" i="4" s="1"/>
  <c r="O152" i="4"/>
  <c r="O148" i="4" s="1"/>
  <c r="N152" i="4"/>
  <c r="N148" i="4" s="1"/>
  <c r="P144" i="4"/>
  <c r="N144" i="4"/>
  <c r="P139" i="4"/>
  <c r="O139" i="4"/>
  <c r="N139" i="4"/>
  <c r="N116" i="4"/>
  <c r="N111" i="4"/>
  <c r="P104" i="4"/>
  <c r="O104" i="4"/>
  <c r="N104" i="4"/>
  <c r="P83" i="4"/>
  <c r="O83" i="4"/>
  <c r="N83" i="4"/>
  <c r="N54" i="4"/>
  <c r="N37" i="4"/>
  <c r="P28" i="4"/>
  <c r="O28" i="4"/>
  <c r="N28" i="4"/>
  <c r="P24" i="4"/>
  <c r="O24" i="4"/>
  <c r="N24" i="4"/>
  <c r="P18" i="4"/>
  <c r="O18" i="4"/>
  <c r="P16" i="4"/>
  <c r="O16" i="4"/>
  <c r="N16" i="4"/>
  <c r="M158" i="4" l="1"/>
  <c r="M37" i="4"/>
  <c r="M191" i="4"/>
  <c r="T23" i="4"/>
  <c r="T15" i="4" s="1"/>
  <c r="S167" i="4"/>
  <c r="Q148" i="4"/>
  <c r="Q191" i="4"/>
  <c r="M214" i="4"/>
  <c r="Q54" i="4"/>
  <c r="Q104" i="4"/>
  <c r="Q158" i="4"/>
  <c r="Q208" i="4"/>
  <c r="M148" i="4"/>
  <c r="Q214" i="4"/>
  <c r="M54" i="4"/>
  <c r="M208" i="4"/>
  <c r="Q96" i="4"/>
  <c r="M24" i="4"/>
  <c r="Q37" i="4"/>
  <c r="M28" i="4"/>
  <c r="M139" i="4"/>
  <c r="Q28" i="4"/>
  <c r="Q83" i="4"/>
  <c r="M152" i="4"/>
  <c r="T167" i="4"/>
  <c r="R167" i="4"/>
  <c r="P23" i="4"/>
  <c r="P15" i="4" s="1"/>
  <c r="M83" i="4"/>
  <c r="M104" i="4"/>
  <c r="Q152" i="4"/>
  <c r="Q169" i="4"/>
  <c r="M169" i="4"/>
  <c r="Q139" i="4"/>
  <c r="Q24" i="4"/>
  <c r="R17" i="4"/>
  <c r="P12" i="4"/>
  <c r="T14" i="4"/>
  <c r="O167" i="4"/>
  <c r="N17" i="4"/>
  <c r="R23" i="4"/>
  <c r="N167" i="4"/>
  <c r="N13" i="4" s="1"/>
  <c r="S23" i="4"/>
  <c r="M111" i="4"/>
  <c r="N23" i="4"/>
  <c r="N52" i="4"/>
  <c r="R52" i="4"/>
  <c r="O23" i="4"/>
  <c r="O15" i="4" s="1"/>
  <c r="P167" i="4"/>
  <c r="K152" i="4"/>
  <c r="K148" i="4" s="1"/>
  <c r="K116" i="4"/>
  <c r="K54" i="4"/>
  <c r="E217" i="4"/>
  <c r="E215" i="4"/>
  <c r="L214" i="4"/>
  <c r="K214" i="4"/>
  <c r="J214" i="4"/>
  <c r="E209" i="4"/>
  <c r="L208" i="4"/>
  <c r="J208" i="4"/>
  <c r="E205" i="4"/>
  <c r="J204" i="4"/>
  <c r="E200" i="4"/>
  <c r="E199" i="4"/>
  <c r="E198" i="4"/>
  <c r="E197" i="4"/>
  <c r="E196" i="4"/>
  <c r="E195" i="4"/>
  <c r="E194" i="4"/>
  <c r="E193" i="4"/>
  <c r="E192" i="4"/>
  <c r="L191" i="4"/>
  <c r="K191" i="4"/>
  <c r="J191" i="4"/>
  <c r="I191" i="4" s="1"/>
  <c r="E190" i="4"/>
  <c r="E188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J169" i="4"/>
  <c r="E166" i="4"/>
  <c r="E165" i="4"/>
  <c r="E164" i="4"/>
  <c r="E163" i="4"/>
  <c r="E162" i="4"/>
  <c r="E160" i="4"/>
  <c r="E159" i="4"/>
  <c r="J158" i="4"/>
  <c r="E157" i="4"/>
  <c r="E156" i="4"/>
  <c r="E154" i="4"/>
  <c r="L152" i="4"/>
  <c r="L148" i="4" s="1"/>
  <c r="J152" i="4"/>
  <c r="E146" i="4"/>
  <c r="L144" i="4"/>
  <c r="J144" i="4"/>
  <c r="E140" i="4"/>
  <c r="L139" i="4"/>
  <c r="K139" i="4"/>
  <c r="J139" i="4"/>
  <c r="E126" i="4"/>
  <c r="E125" i="4"/>
  <c r="E124" i="4"/>
  <c r="E123" i="4"/>
  <c r="E122" i="4"/>
  <c r="E120" i="4"/>
  <c r="E119" i="4"/>
  <c r="E118" i="4"/>
  <c r="J116" i="4"/>
  <c r="E112" i="4"/>
  <c r="J111" i="4"/>
  <c r="E108" i="4"/>
  <c r="E107" i="4"/>
  <c r="E106" i="4"/>
  <c r="E105" i="4"/>
  <c r="L104" i="4"/>
  <c r="K104" i="4"/>
  <c r="J104" i="4"/>
  <c r="E103" i="4"/>
  <c r="E100" i="4"/>
  <c r="E99" i="4"/>
  <c r="E98" i="4"/>
  <c r="E97" i="4"/>
  <c r="L96" i="4"/>
  <c r="K96" i="4"/>
  <c r="J96" i="4"/>
  <c r="E95" i="4"/>
  <c r="E93" i="4"/>
  <c r="E92" i="4"/>
  <c r="E91" i="4"/>
  <c r="E90" i="4"/>
  <c r="E89" i="4"/>
  <c r="E88" i="4"/>
  <c r="E87" i="4"/>
  <c r="E86" i="4"/>
  <c r="E85" i="4"/>
  <c r="E84" i="4"/>
  <c r="K83" i="4"/>
  <c r="J83" i="4"/>
  <c r="E81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J54" i="4"/>
  <c r="E50" i="4"/>
  <c r="E48" i="4"/>
  <c r="E47" i="4"/>
  <c r="E46" i="4"/>
  <c r="E45" i="4"/>
  <c r="E44" i="4"/>
  <c r="E43" i="4"/>
  <c r="E42" i="4"/>
  <c r="E41" i="4"/>
  <c r="E40" i="4"/>
  <c r="E38" i="4"/>
  <c r="J37" i="4"/>
  <c r="E36" i="4"/>
  <c r="E35" i="4"/>
  <c r="E34" i="4"/>
  <c r="E33" i="4"/>
  <c r="E32" i="4"/>
  <c r="E31" i="4"/>
  <c r="E30" i="4"/>
  <c r="L28" i="4"/>
  <c r="K28" i="4"/>
  <c r="J28" i="4"/>
  <c r="E27" i="4"/>
  <c r="E26" i="4"/>
  <c r="L24" i="4"/>
  <c r="K24" i="4"/>
  <c r="J24" i="4"/>
  <c r="L18" i="4"/>
  <c r="K18" i="4"/>
  <c r="L16" i="4"/>
  <c r="K16" i="4"/>
  <c r="J16" i="4"/>
  <c r="S15" i="4" l="1"/>
  <c r="S12" i="4"/>
  <c r="S11" i="4" s="1"/>
  <c r="K52" i="4"/>
  <c r="P14" i="4"/>
  <c r="I139" i="4"/>
  <c r="Q167" i="4"/>
  <c r="I28" i="4"/>
  <c r="I96" i="4"/>
  <c r="I104" i="4"/>
  <c r="I158" i="4"/>
  <c r="M23" i="4"/>
  <c r="Q23" i="4"/>
  <c r="I24" i="4"/>
  <c r="J148" i="4"/>
  <c r="I148" i="4" s="1"/>
  <c r="I152" i="4"/>
  <c r="E204" i="4"/>
  <c r="I204" i="4"/>
  <c r="R13" i="4"/>
  <c r="Q13" i="4" s="1"/>
  <c r="I208" i="4"/>
  <c r="I214" i="4"/>
  <c r="T11" i="4"/>
  <c r="I83" i="4"/>
  <c r="I169" i="4"/>
  <c r="M167" i="4"/>
  <c r="O14" i="4"/>
  <c r="E111" i="4"/>
  <c r="I111" i="4"/>
  <c r="R15" i="4"/>
  <c r="I116" i="4"/>
  <c r="N15" i="4"/>
  <c r="N14" i="4"/>
  <c r="M52" i="4"/>
  <c r="E54" i="4"/>
  <c r="I54" i="4"/>
  <c r="R14" i="4"/>
  <c r="Q52" i="4"/>
  <c r="R12" i="4"/>
  <c r="N12" i="4"/>
  <c r="N11" i="4" s="1"/>
  <c r="S14" i="4"/>
  <c r="E96" i="4"/>
  <c r="E104" i="4"/>
  <c r="P13" i="4"/>
  <c r="P11" i="4" s="1"/>
  <c r="J167" i="4"/>
  <c r="E24" i="4"/>
  <c r="J17" i="4"/>
  <c r="J23" i="4"/>
  <c r="K23" i="4"/>
  <c r="K15" i="4" s="1"/>
  <c r="E139" i="4"/>
  <c r="E37" i="4"/>
  <c r="E144" i="4"/>
  <c r="E214" i="4"/>
  <c r="L23" i="4"/>
  <c r="E158" i="4"/>
  <c r="E191" i="4"/>
  <c r="J52" i="4"/>
  <c r="L52" i="4"/>
  <c r="E28" i="4"/>
  <c r="E169" i="4"/>
  <c r="L167" i="4"/>
  <c r="E116" i="4"/>
  <c r="E208" i="4"/>
  <c r="E83" i="4"/>
  <c r="L12" i="4" l="1"/>
  <c r="E148" i="4"/>
  <c r="J13" i="4"/>
  <c r="I167" i="4"/>
  <c r="M13" i="4"/>
  <c r="E23" i="4"/>
  <c r="J15" i="4"/>
  <c r="I23" i="4"/>
  <c r="I52" i="4"/>
  <c r="R11" i="4"/>
  <c r="Q11" i="4" s="1"/>
  <c r="Q12" i="4"/>
  <c r="K14" i="4"/>
  <c r="J14" i="4"/>
  <c r="J12" i="4"/>
  <c r="L15" i="4"/>
  <c r="E52" i="4"/>
  <c r="L14" i="4"/>
  <c r="K11" i="4"/>
  <c r="H21" i="4" s="1"/>
  <c r="E167" i="4"/>
  <c r="L13" i="4"/>
  <c r="E13" i="4" s="1"/>
  <c r="J11" i="4" l="1"/>
  <c r="I12" i="4"/>
  <c r="H12" i="4" s="1"/>
  <c r="I13" i="4"/>
  <c r="H13" i="4" s="1"/>
  <c r="E12" i="4"/>
  <c r="L11" i="4"/>
  <c r="E11" i="4" l="1"/>
  <c r="H20" i="4"/>
  <c r="I11" i="4"/>
  <c r="H11" i="4" s="1"/>
  <c r="M116" i="4"/>
  <c r="O11" i="4"/>
  <c r="M11" i="4" l="1"/>
  <c r="M12" i="4"/>
</calcChain>
</file>

<file path=xl/sharedStrings.xml><?xml version="1.0" encoding="utf-8"?>
<sst xmlns="http://schemas.openxmlformats.org/spreadsheetml/2006/main" count="476" uniqueCount="217">
  <si>
    <t>№</t>
  </si>
  <si>
    <t>Наименование мероприятий</t>
  </si>
  <si>
    <t>Количество</t>
  </si>
  <si>
    <t>Срок исполнения</t>
  </si>
  <si>
    <t>Ответственный исполнитель</t>
  </si>
  <si>
    <t>Источник финансирования</t>
  </si>
  <si>
    <t>Средства предприятий</t>
  </si>
  <si>
    <t>Местный бюджет</t>
  </si>
  <si>
    <t>Ремонт и подготовка жилфонда</t>
  </si>
  <si>
    <t>Капитальный ремонт жилфонда</t>
  </si>
  <si>
    <t>В том числе:</t>
  </si>
  <si>
    <t>Текущий ремонт жилфонда</t>
  </si>
  <si>
    <t xml:space="preserve">Подготовка тепловых сетей </t>
  </si>
  <si>
    <t>июнь-сентябрь 2015г.</t>
  </si>
  <si>
    <t>шт.</t>
  </si>
  <si>
    <t>Подготовка и ремонт котельных</t>
  </si>
  <si>
    <t>Управление ЖКХ и градостроительства АОГО (подрядная организация)</t>
  </si>
  <si>
    <t>Трансформаторные подстанции</t>
  </si>
  <si>
    <t>Подготовка линий электропередач</t>
  </si>
  <si>
    <t>Подготовка и ремонт водопроводных сетей с сооружениями на них</t>
  </si>
  <si>
    <t>Подготовка и ремонт канализационных сетей</t>
  </si>
  <si>
    <t>В том числе</t>
  </si>
  <si>
    <t>м</t>
  </si>
  <si>
    <t>Подготовка и ремонт канализационных насосных станций</t>
  </si>
  <si>
    <t>Подготовка и ремонт очистных сооружений</t>
  </si>
  <si>
    <t>Подготовка и ремонт водозаборов</t>
  </si>
  <si>
    <t>Стоимость (тыс.руб.)</t>
  </si>
  <si>
    <t>Ед. измер.</t>
  </si>
  <si>
    <t>ООО "РЭС"</t>
  </si>
  <si>
    <t>ООО "Исток"</t>
  </si>
  <si>
    <t>-</t>
  </si>
  <si>
    <t>1.1.</t>
  </si>
  <si>
    <t>1.2.</t>
  </si>
  <si>
    <t>2.</t>
  </si>
  <si>
    <t>3.</t>
  </si>
  <si>
    <t>4.</t>
  </si>
  <si>
    <t>5.</t>
  </si>
  <si>
    <t>6.</t>
  </si>
  <si>
    <t>7.</t>
  </si>
  <si>
    <t>8.</t>
  </si>
  <si>
    <t>9.</t>
  </si>
  <si>
    <t>п.м.</t>
  </si>
  <si>
    <t>ООО "Наш Дом"</t>
  </si>
  <si>
    <t>Замена стояков отопления</t>
  </si>
  <si>
    <t>м2</t>
  </si>
  <si>
    <t>Капитальный ремонт участка наружных сетей канализации по ул. Мира д.10 до КК 273</t>
  </si>
  <si>
    <t>Капитальный ремонт септика по ул. Майская д.5а, 5б</t>
  </si>
  <si>
    <t>Замена насосного оборудования КНС-2 (экспертиза сметы проведена)</t>
  </si>
  <si>
    <t>Замена канализации наружние работы</t>
  </si>
  <si>
    <t>Ремонт кровли</t>
  </si>
  <si>
    <t>Ремонт вентиляционных шахт</t>
  </si>
  <si>
    <t>Ремонт балконных козырьков</t>
  </si>
  <si>
    <t>Ремонт в подъездах</t>
  </si>
  <si>
    <t>Замена проводки</t>
  </si>
  <si>
    <t>Замена автоматов</t>
  </si>
  <si>
    <t>Квартальная котельная п.Омсукчан</t>
  </si>
  <si>
    <t>Чистка территории вокруг котельной</t>
  </si>
  <si>
    <t>м²</t>
  </si>
  <si>
    <t>Чистка котлов № 7;8;9</t>
  </si>
  <si>
    <t>шт</t>
  </si>
  <si>
    <t>Замена изоляции из асбокартона на задних дверцах котлов</t>
  </si>
  <si>
    <t>чистка и уборка дробильного отделения</t>
  </si>
  <si>
    <t>Чистка и уборка галереи</t>
  </si>
  <si>
    <t>Ревизия эл.двигателя привода</t>
  </si>
  <si>
    <t>Ревизия эл.двигателя привода  дробилки</t>
  </si>
  <si>
    <t>Ревизия эл.двигателя привода питателя  дробилки</t>
  </si>
  <si>
    <t xml:space="preserve">Ревизия и ремонт дымососов ДН-11,2 цеха №2 </t>
  </si>
  <si>
    <t>Ревизия и ремонт дымососов ДН-12,5 цеха №2</t>
  </si>
  <si>
    <t>Частичный ремонт топочных камер котлов №7;8;9</t>
  </si>
  <si>
    <t>Частичный ремонт обмуровки котлов и внутренней перегородки котлов №7,8,9 в том числе:</t>
  </si>
  <si>
    <t>Ревизия и ремонт эл.щитовой цеха №2</t>
  </si>
  <si>
    <t xml:space="preserve">Изготовление и замена передних дверок котлов №2;3;4 </t>
  </si>
  <si>
    <t xml:space="preserve">Частичный ремонт обмуровки котлов и внутренней перегородки №2,3,4 </t>
  </si>
  <si>
    <t>Ревизия и ремонт тельферов грузопод. 2т</t>
  </si>
  <si>
    <t>Чистка циклонов котлов №1,2,3,4,5</t>
  </si>
  <si>
    <t>Ревизия и ремонт дымососов ДН-11,2 цеха №1</t>
  </si>
  <si>
    <t>Ревизия и ремонт насоса ГВС Д320-50 №1</t>
  </si>
  <si>
    <t>Ревизия и ремонт насоса ТС 1Д500-63 №7,8</t>
  </si>
  <si>
    <t>Ревизия щитовой</t>
  </si>
  <si>
    <t>ООО "ВМСС"</t>
  </si>
  <si>
    <t>Котельная "Энергетик" п.Омсукчан</t>
  </si>
  <si>
    <t>Ревизия и ремонт дымососов ДН-11,2 котельной</t>
  </si>
  <si>
    <t>Изготовление и замена дверок котлов №1,2,3</t>
  </si>
  <si>
    <t>Частичный ремонт обмуровки котлов и внутренней перегородки №1,2,3</t>
  </si>
  <si>
    <t>Ревизия и ремонт насоса Д200-36 №1</t>
  </si>
  <si>
    <t xml:space="preserve">Частичный ремонт топок котлов №1,2;3 </t>
  </si>
  <si>
    <t>Ревизия и ремонт подпиточных насосов</t>
  </si>
  <si>
    <t>Ревизия и ремонт эл.щитовой          котельной</t>
  </si>
  <si>
    <t>Ревизия и ремонт эл.щитовой котельной</t>
  </si>
  <si>
    <t>Ревизия и ремонт насоса ТС Д200-90</t>
  </si>
  <si>
    <t>Ревизия и ремонт дренажного насоса</t>
  </si>
  <si>
    <t>Ревизия и ремонт котла ЭКВ-1</t>
  </si>
  <si>
    <t>Ревизия и ремонт котла ЭКВ-2</t>
  </si>
  <si>
    <t>Спецавтохозяйство п.Омсукчан</t>
  </si>
  <si>
    <t>Электрокотельная п.Омсукчан</t>
  </si>
  <si>
    <t>Ремонт а/м УАЗ</t>
  </si>
  <si>
    <t>Ремонт бульдозера Т-170</t>
  </si>
  <si>
    <t>Ремонт бульдозера Шантуй-16</t>
  </si>
  <si>
    <t>Ремонт погрузчика XCMG XL-50</t>
  </si>
  <si>
    <t>Изготовление поранитовых прокладок 4 мм</t>
  </si>
  <si>
    <t>Частичный ремонт ТК</t>
  </si>
  <si>
    <t>Замена вентилей</t>
  </si>
  <si>
    <t>Снятие, ремонт и установка обратных клапанов</t>
  </si>
  <si>
    <t>Набивка сальников задвижек, с промазкой штревелей и протяжкой болтов фланцевых соединений</t>
  </si>
  <si>
    <t>Ремонт насосов</t>
  </si>
  <si>
    <t>Вскрытие каналов (шуровка трубопровода)</t>
  </si>
  <si>
    <t>Промывка трубопроводов</t>
  </si>
  <si>
    <t>Гидравлическое испытание трубопроводов</t>
  </si>
  <si>
    <t>Обрезка нерабочих врезок (концов) ТС и ГВС</t>
  </si>
  <si>
    <t>МО "Омсукчанский городской округ" в т.ч.</t>
  </si>
  <si>
    <t>п. Омсукчан</t>
  </si>
  <si>
    <t>п. Дукат</t>
  </si>
  <si>
    <t>Угольная котельная п.Дукат</t>
  </si>
  <si>
    <t>Чистка котлов цеха № 1,2;3;4;5; в том числе:</t>
  </si>
  <si>
    <t>Чистка конвейера  2СР-70м L-42м.</t>
  </si>
  <si>
    <t>т</t>
  </si>
  <si>
    <t>Ревизия двигателя конвейера 2СР-70М</t>
  </si>
  <si>
    <t>Ревизия и ремонт вентилятора        ВДН-12.5 №1;2</t>
  </si>
  <si>
    <t>Ревизия и ремонт дымососов ДН-11.2 цеха №1</t>
  </si>
  <si>
    <t>Изготовление и замена передних дверок котлов №1,2,3 в том числе:</t>
  </si>
  <si>
    <t>Ревизия эл.щитовой в насосной станции</t>
  </si>
  <si>
    <t xml:space="preserve">Чистка территории вокруг котельной
</t>
  </si>
  <si>
    <t>Замена трубопровода в помещении насосной</t>
  </si>
  <si>
    <t>Ревизия эл.щитовой котельной 
В том числе:</t>
  </si>
  <si>
    <t xml:space="preserve">Ревизия эл.проводки в цехе №1:
 кабель КГХЛ 3х6мм;1х4мм- наружная  на стены; провод ППВ 2х1,5мм
</t>
  </si>
  <si>
    <t xml:space="preserve">Ревизия контакторов в ЗРУ:
3SC7-F52, 3SC7-F50, КТИ-5225
</t>
  </si>
  <si>
    <t>Протяжка вводных контактов в ЗРУ:          2 ввода от ПТП №6, №7</t>
  </si>
  <si>
    <t xml:space="preserve">Чистка и ревизия контакторов на дымососах №1;2;3;4:
3SC7-F52, 3SC7-F50, КТИ-5225
</t>
  </si>
  <si>
    <t xml:space="preserve">Ревизия распределительного щита в ДЭС: ЩС №9 кабелем КГХЛ 3х50мм, 1х16мм с ПТП №6, АЕ2056МП 80А на ЩО №5 ВА4729 25А
</t>
  </si>
  <si>
    <t xml:space="preserve">Ревизия эл. проводки в АБК: ППВ 2х2,5мм наружного исполнения, протяжка соединений, замер сопротивления изоляции
</t>
  </si>
  <si>
    <t xml:space="preserve">Приобретение сан. технических  и строительных материалов </t>
  </si>
  <si>
    <t>Приобретение скваженных насосов для водозаборов</t>
  </si>
  <si>
    <t>Электрокотельная п.Дукат</t>
  </si>
  <si>
    <t>Чистка территории вокруг электрокотельной</t>
  </si>
  <si>
    <t>Ревизия и ремонт сетевых насосов 8НДВ</t>
  </si>
  <si>
    <t>Набивка сальников на задвижки (стальные) Ду250, Ду150, Ду100, Ду80</t>
  </si>
  <si>
    <t>Покраска труб: труба Ø219, труба Ø159, труба Ø108, труба Ø108</t>
  </si>
  <si>
    <r>
      <t>м</t>
    </r>
    <r>
      <rPr>
        <vertAlign val="superscript"/>
        <sz val="14"/>
        <color theme="1"/>
        <rFont val="Times New Roman"/>
        <family val="1"/>
        <charset val="204"/>
      </rPr>
      <t>2</t>
    </r>
  </si>
  <si>
    <t>Устройство заземления эл. котельной в соответствии с проектом</t>
  </si>
  <si>
    <t>Приобретение преобразователей частоты для сетевых насосов  и насоса ГВС на эл. котельной - 3шт.</t>
  </si>
  <si>
    <t>Капитальный ремонт сетей тепловодоснабжения от УТ-31 до УТ-32</t>
  </si>
  <si>
    <t>Замена задвижки Ду250 вход на насос ТВС №1; задвижки Ду200 выход на насос ТВС №1; задвижки Ду100 подача ХВС со скважины №4 на эл. котлы КЭВ 400/0,4</t>
  </si>
  <si>
    <t>м.п.</t>
  </si>
  <si>
    <t>Замена задвижек в колодце УТ-8 (ввод в дом №17 ТВС)</t>
  </si>
  <si>
    <t>Частичный ремонт трубопровода от колодца ТК-2, до УТ-29</t>
  </si>
  <si>
    <t>Замена задвижек в колодце УТ-3 (ввод в дом №19 ГВС)</t>
  </si>
  <si>
    <t xml:space="preserve">Замена задвижки в колодце УТ-2 </t>
  </si>
  <si>
    <t>Ревизия и ремонт вентиляторов ВДН-11,2  №1,2,3</t>
  </si>
  <si>
    <t>Ревизия и ремонт винтеляторов ВДН-10</t>
  </si>
  <si>
    <t>МУП "Спутник"</t>
  </si>
  <si>
    <t>Утепление канализационных колодцев,замена запорной арматуры</t>
  </si>
  <si>
    <t>Промывка и прочистка системы канализации, герметизация канализационных колодцев</t>
  </si>
  <si>
    <t>Ривизия и замена задвижек</t>
  </si>
  <si>
    <t>Приобретение батареи аккумулятора</t>
  </si>
  <si>
    <t>Капитальный ремонт сетей тепловодоснабжения от УТ-32 до жилого дома пр. Победы №39</t>
  </si>
  <si>
    <t>Общестроительные работы по подготовке к ОЗП</t>
  </si>
  <si>
    <t>Модернизация электросетевого комплекса</t>
  </si>
  <si>
    <t>Капитальный ремонт участка наружных сетей канализации от пр. Победы д.19 до Школы 85 метров (Ремонт наружных сетей канализации КК 63 ДО КК 73)</t>
  </si>
  <si>
    <t>Капитальный ремонт участка наружных сетей канализации по ул. Майская д.12, 12а до центрального коллектора (Капитальный ремонт участка сетей канализации по ул. Майской дом №12,12а)</t>
  </si>
  <si>
    <t>Капитальный ремонтучастка наружных сетей канализации от жилого дома по ул. Транспортная д.2 до центрального коллектора по ул. Ленина (Капитальный ремонт  наружных сетй   канализации по ул. Транспортная 2 L=42м КК 422-423)</t>
  </si>
  <si>
    <t>Капитальный ремонт участка наружных сетей канализации по ул. Мира д.14 до КК 267 (Капитальный ремонт наружной сети канализации КК №273,357-360, по ул. Мира 14 L=98м)</t>
  </si>
  <si>
    <t>замена внутридомовых канализационных систем</t>
  </si>
  <si>
    <t>Капитальный ремонт участка наружных сетей канализации по ул. Мира д.20 до КК 148-155</t>
  </si>
  <si>
    <t>доп. Работы Капитальный ремонт участка наружных сетей канализации по ул. Мира д.20 до КК 148-155</t>
  </si>
  <si>
    <t>Поставка конвейерной ленты и роликов</t>
  </si>
  <si>
    <t>Перечень программных мероприятий муниципальной программы «Комплексное развитие коммунальной инфраструктуры Омсукчанского городского округа на 2016 -2018 годы»</t>
  </si>
  <si>
    <t>иные источники финансирования</t>
  </si>
  <si>
    <t>итого 2016г</t>
  </si>
  <si>
    <t>кап ремонт тепловыхсетей</t>
  </si>
  <si>
    <t>капитальный ремонт тепловых сетей</t>
  </si>
  <si>
    <t>ВСЕГО</t>
  </si>
  <si>
    <t>Капитальный ремонт котла №1</t>
  </si>
  <si>
    <t>Капитальный ремонт котла №4</t>
  </si>
  <si>
    <t>Капитальный ремонт конвейера</t>
  </si>
  <si>
    <t xml:space="preserve">Капитальный ремонт участка теплосети по пр. Победы 15 </t>
  </si>
  <si>
    <t>Ремонт нижней разводки трубопроводов Победы 15 -17(разделение вводов)</t>
  </si>
  <si>
    <t>Разработка схемы водоснабжения и водоотведения в п.Омсукчан</t>
  </si>
  <si>
    <t>Разработке плана действий по ликвидации последствий аварийных ситуаций на сетях отопления с применением электронного моделирования на базе Геоинформационного расчетного комплекса «ТеплоЭксперт» для п. Омсучкан и п. Дукат Омсучкансого городского округа Магаданской области</t>
  </si>
  <si>
    <t>Капитальный ремонт участка наружных сетей канализации от  Школы 95 метров (Ремонт наружных сетей канализации )</t>
  </si>
  <si>
    <t>Приобретение контакторов</t>
  </si>
  <si>
    <t>Приобретение преобразователей частоты и щитов</t>
  </si>
  <si>
    <t>Капитальный ремонт котла № 2 п. Омсукчан</t>
  </si>
  <si>
    <t>Приобретение газодувок  ротационных</t>
  </si>
  <si>
    <t>Приобретение переобразователя частоты и датчиков давления</t>
  </si>
  <si>
    <t>Приобретение кабеля КГ-ХЛ</t>
  </si>
  <si>
    <t xml:space="preserve">Монтаж и демонтаж трансформатора </t>
  </si>
  <si>
    <t>Приобретение Муфты сцепления</t>
  </si>
  <si>
    <t>Монтаж-демонтаж ДЭС скажина № 6</t>
  </si>
  <si>
    <t>Капитальный ремонт наружной сети канализации ул. Мира 24 КК 136-ККК 140, 82 м</t>
  </si>
  <si>
    <t>Капитальный ремонт наружной сети канализации ул. Мира 28 КК 167-КК 140, 72 м</t>
  </si>
  <si>
    <t>Капитальный ремонт наружной сети канализации по ул. Ленина д.21 КК 272-КК 274 56 м</t>
  </si>
  <si>
    <t>Капитальный ремонт наружной сети канализации по ул. Театральная 4 КК 84-КК 91, 72 м.</t>
  </si>
  <si>
    <t>Капитальный ремонт наружной сети канализации по ул. Театральная 6 КК 80-КК 84, 65 м</t>
  </si>
  <si>
    <t>Капитальный ремонт Септика Школьная 14</t>
  </si>
  <si>
    <t>Капитальный ремонт котла № 8 п. Омсукчан</t>
  </si>
  <si>
    <t>МУП "Спутник"; ООО "МКС"</t>
  </si>
  <si>
    <t>Замена стояков ГВС ХВС (тепловизор)</t>
  </si>
  <si>
    <t>Модернизация участка наружной сети тепло-водоснабжения от ТК 13 до жилого дома по ул. Транспортная 2 64м п. Омсукчан согласно утвержденной схемы теплоснабжения</t>
  </si>
  <si>
    <t>Модернизация газодутьевого оборудования на объектах теплоснабжения</t>
  </si>
  <si>
    <t>Промывка и прочистка, ремонт участков системы канализации</t>
  </si>
  <si>
    <t>,</t>
  </si>
  <si>
    <t>Капитальный ремонт кровли эл. Котельной п. Дукат</t>
  </si>
  <si>
    <t>Проект по ремонту несущих конструкций квартальной котельной</t>
  </si>
  <si>
    <t>Модернизация участка канализационной сети по ул. Транспортная д.2 п. Омсукчан в соответствии с утвержденной схемой водоснабжения и водоотведения</t>
  </si>
  <si>
    <t>Модернизацияучастка канализационной сети по ул. Ленина д.43 п. Омсукчан в соответствии с утвержденной схемой водоснабжения и водоотведения</t>
  </si>
  <si>
    <t>Модернизация скребкового конвейерного оборудования  на угольных  котельных Омсукчанского городского округа</t>
  </si>
  <si>
    <t>Модернизация насосного парка в Омсукчанском городском округе</t>
  </si>
  <si>
    <t>Модернизация электроприводного хозяйства на котельных Омсукчанского городского округа</t>
  </si>
  <si>
    <t>итого 2017</t>
  </si>
  <si>
    <t>итого 2018</t>
  </si>
  <si>
    <t xml:space="preserve">Модернизация запорной арматуры на сетях тепло-водоснабжения Омсукчанского городского округа </t>
  </si>
  <si>
    <t xml:space="preserve">Приложение </t>
  </si>
  <si>
    <t>к постановлению</t>
  </si>
  <si>
    <t>администрации</t>
  </si>
  <si>
    <t>городского округа</t>
  </si>
  <si>
    <t>от 13.03.2018г. № 116</t>
  </si>
  <si>
    <t>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</si>
</sst>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7" fillId="0" borderId="0" xfId="0" applyFont="1"/>
    <xf numFmtId="0" fontId="7" fillId="2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0" xfId="0" applyFill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4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Fill="1"/>
    <xf numFmtId="1" fontId="1" fillId="0" borderId="1" xfId="0" applyNumberFormat="1" applyFont="1" applyFill="1" applyBorder="1" applyAlignment="1">
      <alignment horizontal="center" vertical="top" wrapText="1"/>
    </xf>
    <xf numFmtId="16" fontId="1" fillId="0" borderId="1" xfId="0" applyNumberFormat="1" applyFont="1" applyFill="1" applyBorder="1" applyAlignment="1">
      <alignment horizontal="center" vertical="top" wrapText="1"/>
    </xf>
    <xf numFmtId="16" fontId="2" fillId="0" borderId="1" xfId="0" applyNumberFormat="1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1" fontId="5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top" wrapText="1"/>
    </xf>
    <xf numFmtId="1" fontId="3" fillId="0" borderId="4" xfId="0" applyNumberFormat="1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0" xfId="0" applyFont="1" applyFill="1"/>
    <xf numFmtId="1" fontId="6" fillId="0" borderId="0" xfId="0" applyNumberFormat="1" applyFont="1" applyFill="1"/>
    <xf numFmtId="1" fontId="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/>
    </xf>
    <xf numFmtId="1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left" vertical="top" wrapText="1"/>
    </xf>
    <xf numFmtId="0" fontId="8" fillId="0" borderId="5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1" fontId="1" fillId="0" borderId="4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/>
    </xf>
    <xf numFmtId="1" fontId="5" fillId="0" borderId="4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1" fontId="3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0" fillId="0" borderId="7" xfId="0" applyFill="1" applyBorder="1"/>
    <xf numFmtId="0" fontId="0" fillId="0" borderId="0" xfId="0" applyFill="1" applyBorder="1"/>
    <xf numFmtId="1" fontId="3" fillId="0" borderId="1" xfId="0" applyNumberFormat="1" applyFont="1" applyFill="1" applyBorder="1" applyAlignment="1">
      <alignment horizontal="center" vertical="top"/>
    </xf>
    <xf numFmtId="1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top" wrapText="1"/>
    </xf>
    <xf numFmtId="0" fontId="14" fillId="0" borderId="0" xfId="0" applyFont="1" applyFill="1"/>
    <xf numFmtId="1" fontId="2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Fill="1"/>
    <xf numFmtId="0" fontId="13" fillId="0" borderId="0" xfId="0" applyFont="1"/>
    <xf numFmtId="1" fontId="1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1" fontId="1" fillId="0" borderId="8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center" vertical="top" wrapText="1"/>
    </xf>
    <xf numFmtId="0" fontId="3" fillId="0" borderId="0" xfId="0" applyFont="1" applyFill="1" applyAlignment="1"/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&#1056;&#1091;&#1082;&#1086;&#1074;&#1086;&#1076;&#1089;&#1090;&#1074;&#1086;/&#1046;&#1050;&#1061;/&#1054;&#1047;&#1055;/&#1055;&#1083;&#1072;&#1085;%20&#1054;&#1084;&#1089;%20&#1075;&#1086;&#1088;%20&#1086;&#1082;&#1088;&#1091;&#1075;%202018-2019%20&#1076;&#1083;&#1103;%20&#1084;&#1080;&#1085;&#1089;&#1090;&#1088;&#1086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12">
          <cell r="C12" t="str">
            <v>Модернизация участка канализационной сети по ул. Транспортная д.6 п. Омсукчан в соответствии с утвержденной схемой водоснабжения и водоотведения</v>
          </cell>
        </row>
        <row r="13">
          <cell r="C13" t="str">
            <v>Модернизация участка канализационной сети по ул. Ленина д.18-22 п. Омсукчан в соответствии с утвержденной схемой водоснабжения и водоотведения</v>
          </cell>
        </row>
        <row r="14">
          <cell r="C14" t="str">
            <v>Модернизация участка канализационной сети по ул. Ленина д.23 п. Омсукчан в соответствии с утвержденной схемой водоснабжения и водоотведения</v>
          </cell>
        </row>
        <row r="15">
          <cell r="C15" t="str">
            <v>Модернизация участка канализационной сети по ул. Ленина д.20-23 (переход) п. Омсукчан в соответствии с утвержденной схемой водоснабжения и водоотведения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0"/>
  <sheetViews>
    <sheetView tabSelected="1" view="pageBreakPreview" topLeftCell="A210" zoomScale="70" zoomScaleNormal="55" zoomScaleSheetLayoutView="70" workbookViewId="0">
      <selection activeCell="J228" sqref="J228"/>
    </sheetView>
  </sheetViews>
  <sheetFormatPr defaultRowHeight="15" x14ac:dyDescent="0.25"/>
  <cols>
    <col min="2" max="2" width="50" customWidth="1"/>
    <col min="3" max="3" width="0" hidden="1" customWidth="1"/>
    <col min="4" max="4" width="11.5703125" hidden="1" customWidth="1"/>
    <col min="5" max="5" width="17.5703125" hidden="1" customWidth="1"/>
    <col min="6" max="6" width="15.5703125" hidden="1" customWidth="1"/>
    <col min="7" max="7" width="26.28515625" customWidth="1"/>
    <col min="8" max="8" width="18.140625" customWidth="1"/>
    <col min="9" max="9" width="16.7109375" style="81" customWidth="1"/>
    <col min="10" max="10" width="14.5703125" customWidth="1"/>
    <col min="11" max="11" width="14.140625" customWidth="1"/>
    <col min="12" max="12" width="16.42578125" customWidth="1"/>
    <col min="13" max="13" width="14.42578125" customWidth="1"/>
    <col min="14" max="14" width="14.5703125" customWidth="1"/>
    <col min="15" max="15" width="14.140625" customWidth="1"/>
    <col min="16" max="17" width="12.5703125" customWidth="1"/>
    <col min="18" max="18" width="14.5703125" customWidth="1"/>
    <col min="19" max="19" width="14.140625" customWidth="1"/>
    <col min="20" max="20" width="12.5703125" customWidth="1"/>
  </cols>
  <sheetData>
    <row r="1" spans="1:20" ht="18.75" x14ac:dyDescent="0.3">
      <c r="R1" s="116" t="s">
        <v>211</v>
      </c>
    </row>
    <row r="2" spans="1:20" ht="18.75" x14ac:dyDescent="0.3">
      <c r="R2" s="116" t="s">
        <v>212</v>
      </c>
    </row>
    <row r="3" spans="1:20" ht="18.75" x14ac:dyDescent="0.3">
      <c r="R3" s="116" t="s">
        <v>213</v>
      </c>
    </row>
    <row r="4" spans="1:20" ht="18.75" x14ac:dyDescent="0.3">
      <c r="R4" s="116" t="s">
        <v>214</v>
      </c>
    </row>
    <row r="5" spans="1:20" ht="18.75" x14ac:dyDescent="0.3">
      <c r="R5" s="115" t="s">
        <v>215</v>
      </c>
    </row>
    <row r="6" spans="1:20" ht="18.75" x14ac:dyDescent="0.3">
      <c r="A6" s="41"/>
      <c r="B6" s="41"/>
      <c r="C6" s="41"/>
      <c r="D6" s="41"/>
      <c r="E6" s="41"/>
      <c r="F6" s="41"/>
      <c r="G6" s="41"/>
      <c r="H6" s="41"/>
      <c r="I6" s="78"/>
      <c r="M6" s="66"/>
      <c r="N6" s="96"/>
      <c r="O6" s="96"/>
      <c r="P6" s="96"/>
      <c r="Q6" s="66"/>
      <c r="S6" s="115"/>
      <c r="T6" s="115"/>
    </row>
    <row r="7" spans="1:20" ht="37.5" customHeight="1" x14ac:dyDescent="0.25">
      <c r="A7" s="101" t="s">
        <v>165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</row>
    <row r="8" spans="1:20" ht="23.25" customHeight="1" x14ac:dyDescent="0.25">
      <c r="A8" s="97" t="s">
        <v>0</v>
      </c>
      <c r="B8" s="97" t="s">
        <v>1</v>
      </c>
      <c r="C8" s="98" t="s">
        <v>27</v>
      </c>
      <c r="D8" s="97" t="s">
        <v>2</v>
      </c>
      <c r="E8" s="98" t="s">
        <v>26</v>
      </c>
      <c r="F8" s="97" t="s">
        <v>3</v>
      </c>
      <c r="G8" s="97" t="s">
        <v>4</v>
      </c>
      <c r="H8" s="67"/>
      <c r="I8" s="64"/>
      <c r="J8" s="97" t="s">
        <v>5</v>
      </c>
      <c r="K8" s="97"/>
      <c r="L8" s="100"/>
      <c r="M8" s="65"/>
      <c r="N8" s="97" t="s">
        <v>5</v>
      </c>
      <c r="O8" s="97"/>
      <c r="P8" s="100"/>
      <c r="Q8" s="65"/>
      <c r="R8" s="97" t="s">
        <v>5</v>
      </c>
      <c r="S8" s="97"/>
      <c r="T8" s="97"/>
    </row>
    <row r="9" spans="1:20" ht="75" customHeight="1" x14ac:dyDescent="0.25">
      <c r="A9" s="97"/>
      <c r="B9" s="97"/>
      <c r="C9" s="99"/>
      <c r="D9" s="97"/>
      <c r="E9" s="99"/>
      <c r="F9" s="97"/>
      <c r="G9" s="97"/>
      <c r="H9" s="67" t="s">
        <v>170</v>
      </c>
      <c r="I9" s="64" t="s">
        <v>167</v>
      </c>
      <c r="J9" s="64" t="s">
        <v>6</v>
      </c>
      <c r="K9" s="64" t="s">
        <v>7</v>
      </c>
      <c r="L9" s="65" t="s">
        <v>166</v>
      </c>
      <c r="M9" s="65" t="s">
        <v>208</v>
      </c>
      <c r="N9" s="64" t="s">
        <v>6</v>
      </c>
      <c r="O9" s="64" t="s">
        <v>7</v>
      </c>
      <c r="P9" s="65" t="s">
        <v>166</v>
      </c>
      <c r="Q9" s="65" t="s">
        <v>209</v>
      </c>
      <c r="R9" s="64" t="s">
        <v>6</v>
      </c>
      <c r="S9" s="64" t="s">
        <v>7</v>
      </c>
      <c r="T9" s="64" t="s">
        <v>166</v>
      </c>
    </row>
    <row r="10" spans="1:20" ht="15.75" x14ac:dyDescent="0.25">
      <c r="A10" s="59">
        <v>1</v>
      </c>
      <c r="B10" s="59">
        <v>2</v>
      </c>
      <c r="C10" s="59">
        <v>3</v>
      </c>
      <c r="D10" s="59">
        <v>4</v>
      </c>
      <c r="E10" s="59">
        <v>5</v>
      </c>
      <c r="F10" s="59">
        <v>6</v>
      </c>
      <c r="G10" s="59">
        <v>7</v>
      </c>
      <c r="H10" s="61"/>
      <c r="I10" s="64"/>
      <c r="J10" s="59">
        <v>8</v>
      </c>
      <c r="K10" s="59">
        <v>9</v>
      </c>
      <c r="L10" s="48">
        <v>10</v>
      </c>
      <c r="M10" s="48"/>
      <c r="N10" s="61">
        <v>8</v>
      </c>
      <c r="O10" s="61">
        <v>9</v>
      </c>
      <c r="P10" s="48">
        <v>10</v>
      </c>
      <c r="Q10" s="48"/>
      <c r="R10" s="61">
        <v>8</v>
      </c>
      <c r="S10" s="61">
        <v>9</v>
      </c>
      <c r="T10" s="61">
        <v>10</v>
      </c>
    </row>
    <row r="11" spans="1:20" ht="19.5" customHeight="1" x14ac:dyDescent="0.25">
      <c r="A11" s="59"/>
      <c r="B11" s="57" t="s">
        <v>109</v>
      </c>
      <c r="C11" s="59"/>
      <c r="D11" s="59"/>
      <c r="E11" s="59">
        <f>J11+K11+L11</f>
        <v>53676</v>
      </c>
      <c r="F11" s="59"/>
      <c r="G11" s="59"/>
      <c r="H11" s="95">
        <f>I11+M11+Q11</f>
        <v>128197.925</v>
      </c>
      <c r="I11" s="79">
        <f>J11+K11+L11</f>
        <v>53676</v>
      </c>
      <c r="J11" s="23">
        <f>J12+J13</f>
        <v>21084</v>
      </c>
      <c r="K11" s="94">
        <f t="shared" ref="K11:L11" si="0">K12+K13</f>
        <v>2183</v>
      </c>
      <c r="L11" s="53">
        <f t="shared" si="0"/>
        <v>30409</v>
      </c>
      <c r="M11" s="79">
        <f>N11+O11+P11</f>
        <v>35066.925000000003</v>
      </c>
      <c r="N11" s="23">
        <f>N12+N13</f>
        <v>10501</v>
      </c>
      <c r="O11" s="94">
        <f t="shared" ref="O11:P11" si="1">O12+O13</f>
        <v>4565.9249999999993</v>
      </c>
      <c r="P11" s="53">
        <f t="shared" si="1"/>
        <v>20000</v>
      </c>
      <c r="Q11" s="79">
        <f>R11+S11+T11</f>
        <v>39455</v>
      </c>
      <c r="R11" s="23">
        <f>R12+R13</f>
        <v>10222</v>
      </c>
      <c r="S11" s="94">
        <f t="shared" ref="S11:T11" si="2">S12+S13</f>
        <v>5084.5</v>
      </c>
      <c r="T11" s="94">
        <f t="shared" si="2"/>
        <v>24148.5</v>
      </c>
    </row>
    <row r="12" spans="1:20" ht="15.75" x14ac:dyDescent="0.25">
      <c r="A12" s="59"/>
      <c r="B12" s="57" t="s">
        <v>110</v>
      </c>
      <c r="C12" s="59"/>
      <c r="D12" s="59"/>
      <c r="E12" s="23">
        <f>J12+K12+L12</f>
        <v>32339.200000000001</v>
      </c>
      <c r="F12" s="59"/>
      <c r="G12" s="59"/>
      <c r="H12" s="95">
        <f>I12+M12+Q12</f>
        <v>83064.794999999998</v>
      </c>
      <c r="I12" s="79">
        <f t="shared" ref="I12:I13" si="3">J12+K12+L12</f>
        <v>32339.200000000001</v>
      </c>
      <c r="J12" s="23">
        <f>J23+J37+J52+J116+J139+J144+J112</f>
        <v>14899</v>
      </c>
      <c r="K12" s="23">
        <f>K37+K52+K116+K139+K144</f>
        <v>507.2</v>
      </c>
      <c r="L12" s="53">
        <f>L23+L37+L52+L116+L139+L144</f>
        <v>16933</v>
      </c>
      <c r="M12" s="79">
        <f t="shared" ref="M12:M13" si="4">N12+O12+P12</f>
        <v>26278.494999999999</v>
      </c>
      <c r="N12" s="23">
        <f>N23+N37+N52+N116+N139+N144+N112</f>
        <v>7782</v>
      </c>
      <c r="O12" s="94">
        <f>O23+O37+O52+O116+O142+O144</f>
        <v>2316.4949999999999</v>
      </c>
      <c r="P12" s="23">
        <f>P37+P52+P116+P139+P144+P142</f>
        <v>16180</v>
      </c>
      <c r="Q12" s="79">
        <f t="shared" ref="Q12:Q13" si="5">R12+S12+T12</f>
        <v>24447.1</v>
      </c>
      <c r="R12" s="23">
        <f>R23+R37+R52+R116+R139+R144+R112</f>
        <v>7894</v>
      </c>
      <c r="S12" s="94">
        <f>S23+S37+S52+S116</f>
        <v>1435</v>
      </c>
      <c r="T12" s="94">
        <f>T37+T52+T116+T139+T144+T142</f>
        <v>15118.1</v>
      </c>
    </row>
    <row r="13" spans="1:20" ht="15.75" x14ac:dyDescent="0.25">
      <c r="A13" s="59"/>
      <c r="B13" s="57" t="s">
        <v>111</v>
      </c>
      <c r="C13" s="59"/>
      <c r="D13" s="59"/>
      <c r="E13" s="59">
        <f>J13+K13+L13</f>
        <v>21336.799999999999</v>
      </c>
      <c r="F13" s="59"/>
      <c r="G13" s="59"/>
      <c r="H13" s="95">
        <f>I13+M13+Q13</f>
        <v>45133.13</v>
      </c>
      <c r="I13" s="79">
        <f t="shared" si="3"/>
        <v>21336.799999999999</v>
      </c>
      <c r="J13" s="59">
        <f>J148+J158+J167+J208+J214+J204</f>
        <v>6185</v>
      </c>
      <c r="K13" s="94">
        <f>K148+K167+K158+K191+K208+K214</f>
        <v>1675.8</v>
      </c>
      <c r="L13" s="48">
        <f>L148+L158+L167+L208+L214</f>
        <v>13476</v>
      </c>
      <c r="M13" s="79">
        <f t="shared" si="4"/>
        <v>8788.43</v>
      </c>
      <c r="N13" s="61">
        <f>N148+N158+N167+N208+N214+N204</f>
        <v>2719</v>
      </c>
      <c r="O13" s="94">
        <f>O148+O167+O208+O214</f>
        <v>2249.4299999999994</v>
      </c>
      <c r="P13" s="48">
        <f>P148+P158+P167+P208+P214</f>
        <v>3820</v>
      </c>
      <c r="Q13" s="79">
        <f t="shared" si="5"/>
        <v>15007.9</v>
      </c>
      <c r="R13" s="61">
        <f>R148+R158+R167+R208+R214+R204</f>
        <v>2328</v>
      </c>
      <c r="S13" s="61">
        <f>S148+S167+S208</f>
        <v>3649.5</v>
      </c>
      <c r="T13" s="94">
        <f>T148+T158+T167+T208+T214+T189</f>
        <v>9030.4</v>
      </c>
    </row>
    <row r="14" spans="1:20" ht="15.75" hidden="1" x14ac:dyDescent="0.25">
      <c r="A14" s="59"/>
      <c r="B14" s="57" t="s">
        <v>79</v>
      </c>
      <c r="C14" s="59"/>
      <c r="D14" s="59"/>
      <c r="E14" s="59"/>
      <c r="F14" s="59"/>
      <c r="G14" s="59"/>
      <c r="H14" s="94"/>
      <c r="I14" s="64"/>
      <c r="J14" s="59">
        <f>J37+J52+J158+J167</f>
        <v>6100</v>
      </c>
      <c r="K14" s="59">
        <f>K37+K52+K158+K167</f>
        <v>296</v>
      </c>
      <c r="L14" s="48">
        <f>L37+L52+L158+L167</f>
        <v>20939</v>
      </c>
      <c r="M14" s="48"/>
      <c r="N14" s="61">
        <f>N37+N52+N158+N167</f>
        <v>5755</v>
      </c>
      <c r="O14" s="61">
        <f>O37+O52+O158+O167</f>
        <v>2372.8949999999995</v>
      </c>
      <c r="P14" s="48">
        <f>P37+P52+P158+P167</f>
        <v>15950</v>
      </c>
      <c r="Q14" s="48"/>
      <c r="R14" s="61">
        <f>R37+R52+R158+R167</f>
        <v>5622</v>
      </c>
      <c r="S14" s="61">
        <f>S37+S52+S158+S167</f>
        <v>550</v>
      </c>
      <c r="T14" s="61">
        <f>T37+T52+T158+T167</f>
        <v>17323.400000000001</v>
      </c>
    </row>
    <row r="15" spans="1:20" ht="15.75" hidden="1" x14ac:dyDescent="0.25">
      <c r="A15" s="59"/>
      <c r="B15" s="57" t="s">
        <v>42</v>
      </c>
      <c r="C15" s="59"/>
      <c r="D15" s="59"/>
      <c r="E15" s="59"/>
      <c r="F15" s="59"/>
      <c r="G15" s="59"/>
      <c r="H15" s="94"/>
      <c r="I15" s="64"/>
      <c r="J15" s="59">
        <f>J23</f>
        <v>1516</v>
      </c>
      <c r="K15" s="59">
        <f t="shared" ref="K15:L15" si="6">K23</f>
        <v>0</v>
      </c>
      <c r="L15" s="48">
        <f t="shared" si="6"/>
        <v>0</v>
      </c>
      <c r="M15" s="48"/>
      <c r="N15" s="61">
        <f>N23</f>
        <v>1606</v>
      </c>
      <c r="O15" s="61">
        <f t="shared" ref="O15:P15" si="7">O23</f>
        <v>746.7</v>
      </c>
      <c r="P15" s="48">
        <f t="shared" si="7"/>
        <v>0</v>
      </c>
      <c r="Q15" s="48"/>
      <c r="R15" s="61">
        <f>R23</f>
        <v>1580</v>
      </c>
      <c r="S15" s="61">
        <f t="shared" ref="S15:T15" si="8">S23</f>
        <v>79</v>
      </c>
      <c r="T15" s="61">
        <f t="shared" si="8"/>
        <v>0</v>
      </c>
    </row>
    <row r="16" spans="1:20" ht="15.75" hidden="1" x14ac:dyDescent="0.25">
      <c r="A16" s="59"/>
      <c r="B16" s="57" t="s">
        <v>29</v>
      </c>
      <c r="C16" s="59"/>
      <c r="D16" s="59"/>
      <c r="E16" s="59"/>
      <c r="F16" s="59"/>
      <c r="G16" s="59"/>
      <c r="H16" s="94"/>
      <c r="I16" s="64"/>
      <c r="J16" s="23">
        <f>J120+J122+J123+J124+J125+J126+J140+J146+J118+J119</f>
        <v>1000</v>
      </c>
      <c r="K16" s="23">
        <f>K120+K122+K123+K124+K125+K126+K140+K146</f>
        <v>30</v>
      </c>
      <c r="L16" s="53">
        <f>L120+L122+L123+L124+L125+L126+L140+L146</f>
        <v>7787</v>
      </c>
      <c r="M16" s="53"/>
      <c r="N16" s="23">
        <f>N120+N122+N123+N124+N125+N126+N140+N146+N118+N119</f>
        <v>1000</v>
      </c>
      <c r="O16" s="23">
        <f>O120+O122+O123+O124+O125+O126+O140+O146</f>
        <v>1.95</v>
      </c>
      <c r="P16" s="53">
        <f>P120+P122+P123+P124+P125+P126+P140+P146</f>
        <v>220</v>
      </c>
      <c r="Q16" s="53"/>
      <c r="R16" s="23">
        <f>R120+R122+R123+R124+R125+R126+R140+R146+R118+R119</f>
        <v>1000</v>
      </c>
      <c r="S16" s="23">
        <f>S120+S122+S123+S124+S125+S126+S140+S146</f>
        <v>0</v>
      </c>
      <c r="T16" s="23">
        <f>T120+T122+T123+T124+T125+T126+T140+T146</f>
        <v>0</v>
      </c>
    </row>
    <row r="17" spans="1:20" ht="15.75" hidden="1" x14ac:dyDescent="0.25">
      <c r="A17" s="59"/>
      <c r="B17" s="57" t="s">
        <v>28</v>
      </c>
      <c r="C17" s="59"/>
      <c r="D17" s="59"/>
      <c r="E17" s="59"/>
      <c r="F17" s="59"/>
      <c r="G17" s="59"/>
      <c r="H17" s="94"/>
      <c r="I17" s="64"/>
      <c r="J17" s="59">
        <f>J111+J204</f>
        <v>11850</v>
      </c>
      <c r="K17" s="59"/>
      <c r="L17" s="48">
        <v>0</v>
      </c>
      <c r="M17" s="48"/>
      <c r="N17" s="61">
        <f>N111+N204</f>
        <v>1500</v>
      </c>
      <c r="O17" s="61"/>
      <c r="P17" s="48">
        <v>0</v>
      </c>
      <c r="Q17" s="48"/>
      <c r="R17" s="61">
        <f>R111+R204</f>
        <v>1300</v>
      </c>
      <c r="S17" s="61"/>
      <c r="T17" s="61">
        <v>0</v>
      </c>
    </row>
    <row r="18" spans="1:20" ht="15.75" hidden="1" x14ac:dyDescent="0.25">
      <c r="A18" s="59"/>
      <c r="B18" s="57" t="s">
        <v>149</v>
      </c>
      <c r="C18" s="59"/>
      <c r="D18" s="59"/>
      <c r="E18" s="59"/>
      <c r="F18" s="59"/>
      <c r="G18" s="59"/>
      <c r="H18" s="94"/>
      <c r="I18" s="64"/>
      <c r="J18" s="59">
        <v>617.70000000000005</v>
      </c>
      <c r="K18" s="23">
        <f>K217+K209+K157</f>
        <v>107</v>
      </c>
      <c r="L18" s="53">
        <f>L217+L209+L157</f>
        <v>1225</v>
      </c>
      <c r="M18" s="53"/>
      <c r="N18" s="61">
        <v>617.70000000000005</v>
      </c>
      <c r="O18" s="23">
        <f>O217+O209+O157</f>
        <v>185.44</v>
      </c>
      <c r="P18" s="53">
        <f>P217+P209+P157</f>
        <v>830</v>
      </c>
      <c r="Q18" s="53"/>
      <c r="R18" s="61">
        <v>617.70000000000005</v>
      </c>
      <c r="S18" s="23">
        <f>S217+S209+S157</f>
        <v>81.5</v>
      </c>
      <c r="T18" s="23">
        <f>T217+T209+T157</f>
        <v>590</v>
      </c>
    </row>
    <row r="19" spans="1:20" ht="15.75" x14ac:dyDescent="0.25">
      <c r="A19" s="61"/>
      <c r="B19" s="67" t="s">
        <v>6</v>
      </c>
      <c r="C19" s="61"/>
      <c r="D19" s="61"/>
      <c r="E19" s="61"/>
      <c r="F19" s="61"/>
      <c r="G19" s="61"/>
      <c r="H19" s="95">
        <f>J11+N11+R11</f>
        <v>41807</v>
      </c>
      <c r="I19" s="67"/>
      <c r="J19" s="61"/>
      <c r="K19" s="23"/>
      <c r="L19" s="53"/>
      <c r="M19" s="82"/>
      <c r="N19" s="83"/>
      <c r="O19" s="82"/>
      <c r="P19" s="82"/>
      <c r="Q19" s="82"/>
      <c r="R19" s="84"/>
      <c r="S19" s="82"/>
      <c r="T19" s="85"/>
    </row>
    <row r="20" spans="1:20" ht="15.75" x14ac:dyDescent="0.25">
      <c r="A20" s="61"/>
      <c r="B20" s="67" t="s">
        <v>166</v>
      </c>
      <c r="C20" s="61"/>
      <c r="D20" s="61"/>
      <c r="E20" s="61"/>
      <c r="F20" s="61"/>
      <c r="G20" s="61"/>
      <c r="H20" s="95">
        <f>L11+P11+T11</f>
        <v>74557.5</v>
      </c>
      <c r="I20" s="67"/>
      <c r="J20" s="61"/>
      <c r="K20" s="23"/>
      <c r="L20" s="53"/>
      <c r="M20" s="82"/>
      <c r="N20" s="83"/>
      <c r="O20" s="82"/>
      <c r="P20" s="82"/>
      <c r="Q20" s="82"/>
      <c r="R20" s="84"/>
      <c r="S20" s="82"/>
      <c r="T20" s="85"/>
    </row>
    <row r="21" spans="1:20" ht="15.75" x14ac:dyDescent="0.25">
      <c r="A21" s="61"/>
      <c r="B21" s="67" t="s">
        <v>7</v>
      </c>
      <c r="C21" s="61"/>
      <c r="D21" s="61"/>
      <c r="E21" s="61"/>
      <c r="F21" s="61"/>
      <c r="G21" s="61"/>
      <c r="H21" s="95">
        <f>K11+O11+S11</f>
        <v>11833.424999999999</v>
      </c>
      <c r="I21" s="67"/>
      <c r="J21" s="61"/>
      <c r="K21" s="23"/>
      <c r="L21" s="53"/>
      <c r="M21" s="82"/>
      <c r="N21" s="83"/>
      <c r="O21" s="82"/>
      <c r="P21" s="82"/>
      <c r="Q21" s="82"/>
      <c r="R21" s="84"/>
      <c r="S21" s="82"/>
      <c r="T21" s="85"/>
    </row>
    <row r="22" spans="1:20" ht="20.25" x14ac:dyDescent="0.25">
      <c r="A22" s="102" t="s">
        <v>110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3"/>
      <c r="M22" s="77"/>
      <c r="R22" s="68"/>
      <c r="S22" s="69"/>
      <c r="T22" s="70"/>
    </row>
    <row r="23" spans="1:20" ht="18.75" x14ac:dyDescent="0.25">
      <c r="A23" s="15">
        <v>1</v>
      </c>
      <c r="B23" s="15" t="s">
        <v>8</v>
      </c>
      <c r="C23" s="57"/>
      <c r="D23" s="57"/>
      <c r="E23" s="57">
        <f>E24+E28</f>
        <v>1516</v>
      </c>
      <c r="F23" s="57"/>
      <c r="G23" s="57"/>
      <c r="H23" s="67"/>
      <c r="I23" s="79">
        <f t="shared" ref="I23:I24" si="9">J23+K23+L23</f>
        <v>1516</v>
      </c>
      <c r="J23" s="57">
        <f>J24+J28</f>
        <v>1516</v>
      </c>
      <c r="K23" s="57">
        <f t="shared" ref="K23:L23" si="10">K24+K28</f>
        <v>0</v>
      </c>
      <c r="L23" s="58">
        <f t="shared" si="10"/>
        <v>0</v>
      </c>
      <c r="M23" s="79">
        <f t="shared" ref="M23:M24" si="11">N23+O23+P23</f>
        <v>2352.6999999999998</v>
      </c>
      <c r="N23" s="64">
        <f>N24+N28</f>
        <v>1606</v>
      </c>
      <c r="O23" s="64">
        <f t="shared" ref="O23:P23" si="12">O24+O28</f>
        <v>746.7</v>
      </c>
      <c r="P23" s="65">
        <f t="shared" si="12"/>
        <v>0</v>
      </c>
      <c r="Q23" s="79">
        <f t="shared" ref="Q23:Q24" si="13">R23+S23+T23</f>
        <v>1659</v>
      </c>
      <c r="R23" s="64">
        <f>R24+R28</f>
        <v>1580</v>
      </c>
      <c r="S23" s="64">
        <f t="shared" ref="S23:T23" si="14">S24+S28</f>
        <v>79</v>
      </c>
      <c r="T23" s="64">
        <f t="shared" si="14"/>
        <v>0</v>
      </c>
    </row>
    <row r="24" spans="1:20" ht="18" customHeight="1" x14ac:dyDescent="0.25">
      <c r="A24" s="24" t="s">
        <v>31</v>
      </c>
      <c r="B24" s="57" t="s">
        <v>9</v>
      </c>
      <c r="C24" s="57"/>
      <c r="D24" s="57"/>
      <c r="E24" s="57">
        <f>E26+E27</f>
        <v>218</v>
      </c>
      <c r="F24" s="57"/>
      <c r="G24" s="57"/>
      <c r="H24" s="67"/>
      <c r="I24" s="79">
        <f t="shared" si="9"/>
        <v>218</v>
      </c>
      <c r="J24" s="57">
        <f>J26+J27</f>
        <v>218</v>
      </c>
      <c r="K24" s="57">
        <f t="shared" ref="K24:L24" si="15">K26+K27</f>
        <v>0</v>
      </c>
      <c r="L24" s="58">
        <f t="shared" si="15"/>
        <v>0</v>
      </c>
      <c r="M24" s="79">
        <f t="shared" si="11"/>
        <v>195</v>
      </c>
      <c r="N24" s="64">
        <f>N26+N27</f>
        <v>195</v>
      </c>
      <c r="O24" s="64">
        <f t="shared" ref="O24:P24" si="16">O26+O27</f>
        <v>0</v>
      </c>
      <c r="P24" s="65">
        <f t="shared" si="16"/>
        <v>0</v>
      </c>
      <c r="Q24" s="79">
        <f t="shared" si="13"/>
        <v>180</v>
      </c>
      <c r="R24" s="64">
        <f>R26+R27</f>
        <v>180</v>
      </c>
      <c r="S24" s="64">
        <f t="shared" ref="S24:T24" si="17">S26+S27</f>
        <v>0</v>
      </c>
      <c r="T24" s="64">
        <f t="shared" si="17"/>
        <v>0</v>
      </c>
    </row>
    <row r="25" spans="1:20" ht="15.75" x14ac:dyDescent="0.25">
      <c r="A25" s="59"/>
      <c r="B25" s="11" t="s">
        <v>10</v>
      </c>
      <c r="C25" s="59"/>
      <c r="D25" s="59"/>
      <c r="E25" s="59"/>
      <c r="F25" s="59"/>
      <c r="G25" s="59"/>
      <c r="H25" s="61"/>
      <c r="I25" s="64"/>
      <c r="J25" s="59"/>
      <c r="K25" s="59"/>
      <c r="L25" s="48"/>
      <c r="M25" s="64"/>
      <c r="N25" s="61"/>
      <c r="O25" s="61"/>
      <c r="P25" s="48"/>
      <c r="Q25" s="64"/>
      <c r="R25" s="61"/>
      <c r="S25" s="61"/>
      <c r="T25" s="61"/>
    </row>
    <row r="26" spans="1:20" ht="15.75" x14ac:dyDescent="0.25">
      <c r="A26" s="59"/>
      <c r="B26" s="11" t="s">
        <v>53</v>
      </c>
      <c r="C26" s="59" t="s">
        <v>41</v>
      </c>
      <c r="D26" s="59">
        <v>200</v>
      </c>
      <c r="E26" s="59">
        <f>J26+K26+L26</f>
        <v>40</v>
      </c>
      <c r="F26" s="59"/>
      <c r="G26" s="59" t="s">
        <v>42</v>
      </c>
      <c r="H26" s="61"/>
      <c r="I26" s="79">
        <f t="shared" ref="I26:I28" si="18">J26+K26+L26</f>
        <v>40</v>
      </c>
      <c r="J26" s="59">
        <v>40</v>
      </c>
      <c r="K26" s="59"/>
      <c r="L26" s="48"/>
      <c r="M26" s="79">
        <f t="shared" ref="M26:M28" si="19">N26+O26+P26</f>
        <v>45</v>
      </c>
      <c r="N26" s="61">
        <v>45</v>
      </c>
      <c r="O26" s="61"/>
      <c r="P26" s="48"/>
      <c r="Q26" s="79">
        <f t="shared" ref="Q26:Q28" si="20">R26+S26+T26</f>
        <v>50</v>
      </c>
      <c r="R26" s="61">
        <v>50</v>
      </c>
      <c r="S26" s="61"/>
      <c r="T26" s="61"/>
    </row>
    <row r="27" spans="1:20" ht="15.75" x14ac:dyDescent="0.25">
      <c r="A27" s="59"/>
      <c r="B27" s="11" t="s">
        <v>54</v>
      </c>
      <c r="C27" s="59" t="s">
        <v>14</v>
      </c>
      <c r="D27" s="59">
        <v>369</v>
      </c>
      <c r="E27" s="59">
        <f>J27+K27+L27</f>
        <v>178</v>
      </c>
      <c r="F27" s="59"/>
      <c r="G27" s="59" t="s">
        <v>42</v>
      </c>
      <c r="H27" s="61"/>
      <c r="I27" s="79">
        <f t="shared" si="18"/>
        <v>178</v>
      </c>
      <c r="J27" s="59">
        <v>178</v>
      </c>
      <c r="K27" s="59"/>
      <c r="L27" s="48"/>
      <c r="M27" s="79">
        <f t="shared" si="19"/>
        <v>150</v>
      </c>
      <c r="N27" s="61">
        <v>150</v>
      </c>
      <c r="O27" s="61"/>
      <c r="P27" s="48"/>
      <c r="Q27" s="79">
        <f t="shared" si="20"/>
        <v>130</v>
      </c>
      <c r="R27" s="61">
        <v>130</v>
      </c>
      <c r="S27" s="61"/>
      <c r="T27" s="61"/>
    </row>
    <row r="28" spans="1:20" ht="15.75" x14ac:dyDescent="0.25">
      <c r="A28" s="25" t="s">
        <v>32</v>
      </c>
      <c r="B28" s="57" t="s">
        <v>11</v>
      </c>
      <c r="C28" s="57"/>
      <c r="D28" s="57"/>
      <c r="E28" s="57">
        <f>E30+E31+E32+E33+E34+E35+E36</f>
        <v>1298</v>
      </c>
      <c r="F28" s="57"/>
      <c r="G28" s="57"/>
      <c r="H28" s="67"/>
      <c r="I28" s="79">
        <f t="shared" si="18"/>
        <v>1298</v>
      </c>
      <c r="J28" s="57">
        <f>J30+J31+J32+J33+J34+J35+J36</f>
        <v>1298</v>
      </c>
      <c r="K28" s="57">
        <f t="shared" ref="K28:L28" si="21">K30+K31+K32+K33+K34+K35+K36</f>
        <v>0</v>
      </c>
      <c r="L28" s="58">
        <f t="shared" si="21"/>
        <v>0</v>
      </c>
      <c r="M28" s="79">
        <f t="shared" si="19"/>
        <v>2157.6999999999998</v>
      </c>
      <c r="N28" s="64">
        <f>N30+N31+N32+N33+N34+N35+N36</f>
        <v>1411</v>
      </c>
      <c r="O28" s="64">
        <f t="shared" ref="O28:P28" si="22">O30+O31+O32+O33+O34+O35+O36</f>
        <v>746.7</v>
      </c>
      <c r="P28" s="65">
        <f t="shared" si="22"/>
        <v>0</v>
      </c>
      <c r="Q28" s="79">
        <f t="shared" si="20"/>
        <v>1479</v>
      </c>
      <c r="R28" s="64">
        <f>R30+R31+R32+R33+R34+R35+R36</f>
        <v>1400</v>
      </c>
      <c r="S28" s="64">
        <f t="shared" ref="S28:T28" si="23">S30+S31+S32+S33+S34+S35+S36</f>
        <v>79</v>
      </c>
      <c r="T28" s="64">
        <f t="shared" si="23"/>
        <v>0</v>
      </c>
    </row>
    <row r="29" spans="1:20" ht="15.75" x14ac:dyDescent="0.25">
      <c r="A29" s="59"/>
      <c r="B29" s="11" t="s">
        <v>10</v>
      </c>
      <c r="C29" s="59"/>
      <c r="D29" s="59"/>
      <c r="E29" s="59"/>
      <c r="F29" s="59"/>
      <c r="G29" s="59"/>
      <c r="H29" s="61"/>
      <c r="I29" s="64"/>
      <c r="J29" s="59"/>
      <c r="K29" s="59"/>
      <c r="L29" s="48"/>
      <c r="M29" s="64"/>
      <c r="N29" s="61"/>
      <c r="O29" s="61"/>
      <c r="P29" s="48"/>
      <c r="Q29" s="64"/>
      <c r="R29" s="61"/>
      <c r="S29" s="61"/>
      <c r="T29" s="61"/>
    </row>
    <row r="30" spans="1:20" ht="15.75" x14ac:dyDescent="0.25">
      <c r="A30" s="59"/>
      <c r="B30" s="11" t="s">
        <v>48</v>
      </c>
      <c r="C30" s="59" t="s">
        <v>41</v>
      </c>
      <c r="D30" s="59">
        <v>21</v>
      </c>
      <c r="E30" s="59">
        <f t="shared" ref="E30:E54" si="24">J30+K30+L30</f>
        <v>75</v>
      </c>
      <c r="F30" s="59"/>
      <c r="G30" s="59" t="s">
        <v>42</v>
      </c>
      <c r="H30" s="61"/>
      <c r="I30" s="79">
        <f t="shared" ref="I30:I103" si="25">J30+K30+L30</f>
        <v>75</v>
      </c>
      <c r="J30" s="59">
        <v>75</v>
      </c>
      <c r="K30" s="59"/>
      <c r="L30" s="48"/>
      <c r="M30" s="79">
        <f t="shared" ref="M30:M103" si="26">N30+O30+P30</f>
        <v>175</v>
      </c>
      <c r="N30" s="61">
        <v>175</v>
      </c>
      <c r="O30" s="61"/>
      <c r="P30" s="48"/>
      <c r="Q30" s="79">
        <f t="shared" ref="Q30:Q103" si="27">R30+S30+T30</f>
        <v>120</v>
      </c>
      <c r="R30" s="61">
        <v>120</v>
      </c>
      <c r="S30" s="61"/>
      <c r="T30" s="61"/>
    </row>
    <row r="31" spans="1:20" ht="15.75" x14ac:dyDescent="0.25">
      <c r="A31" s="59"/>
      <c r="B31" s="11" t="s">
        <v>196</v>
      </c>
      <c r="C31" s="59" t="s">
        <v>41</v>
      </c>
      <c r="D31" s="59">
        <v>140</v>
      </c>
      <c r="E31" s="59">
        <f t="shared" si="24"/>
        <v>136</v>
      </c>
      <c r="F31" s="59"/>
      <c r="G31" s="59" t="s">
        <v>42</v>
      </c>
      <c r="H31" s="61"/>
      <c r="I31" s="79">
        <f t="shared" si="25"/>
        <v>136</v>
      </c>
      <c r="J31" s="59">
        <v>136</v>
      </c>
      <c r="K31" s="59"/>
      <c r="L31" s="48"/>
      <c r="M31" s="79">
        <f t="shared" si="26"/>
        <v>56</v>
      </c>
      <c r="N31" s="61">
        <v>56</v>
      </c>
      <c r="O31" s="61"/>
      <c r="P31" s="48"/>
      <c r="Q31" s="79">
        <f t="shared" si="27"/>
        <v>149</v>
      </c>
      <c r="R31" s="61">
        <v>70</v>
      </c>
      <c r="S31" s="61">
        <v>79</v>
      </c>
      <c r="T31" s="61"/>
    </row>
    <row r="32" spans="1:20" ht="15.75" x14ac:dyDescent="0.25">
      <c r="A32" s="59"/>
      <c r="B32" s="11" t="s">
        <v>43</v>
      </c>
      <c r="C32" s="59" t="s">
        <v>41</v>
      </c>
      <c r="D32" s="59">
        <v>60</v>
      </c>
      <c r="E32" s="59">
        <f t="shared" si="24"/>
        <v>61</v>
      </c>
      <c r="F32" s="59"/>
      <c r="G32" s="59" t="s">
        <v>42</v>
      </c>
      <c r="H32" s="61"/>
      <c r="I32" s="79">
        <f t="shared" si="25"/>
        <v>61</v>
      </c>
      <c r="J32" s="59">
        <v>61</v>
      </c>
      <c r="K32" s="59"/>
      <c r="L32" s="48"/>
      <c r="M32" s="79">
        <f t="shared" si="26"/>
        <v>806.7</v>
      </c>
      <c r="N32" s="61">
        <v>60</v>
      </c>
      <c r="O32" s="61">
        <v>746.7</v>
      </c>
      <c r="P32" s="48"/>
      <c r="Q32" s="79">
        <f t="shared" si="27"/>
        <v>70</v>
      </c>
      <c r="R32" s="61">
        <v>70</v>
      </c>
      <c r="S32" s="61"/>
      <c r="T32" s="61"/>
    </row>
    <row r="33" spans="1:20" ht="15.75" x14ac:dyDescent="0.25">
      <c r="A33" s="59"/>
      <c r="B33" s="11" t="s">
        <v>49</v>
      </c>
      <c r="C33" s="59" t="s">
        <v>44</v>
      </c>
      <c r="D33" s="59">
        <v>157</v>
      </c>
      <c r="E33" s="59">
        <f t="shared" si="24"/>
        <v>161</v>
      </c>
      <c r="F33" s="59"/>
      <c r="G33" s="59" t="s">
        <v>42</v>
      </c>
      <c r="H33" s="61"/>
      <c r="I33" s="79">
        <f t="shared" si="25"/>
        <v>161</v>
      </c>
      <c r="J33" s="59">
        <v>161</v>
      </c>
      <c r="K33" s="59"/>
      <c r="L33" s="48"/>
      <c r="M33" s="79">
        <f t="shared" si="26"/>
        <v>250</v>
      </c>
      <c r="N33" s="61">
        <v>250</v>
      </c>
      <c r="O33" s="61"/>
      <c r="P33" s="48"/>
      <c r="Q33" s="79">
        <f t="shared" si="27"/>
        <v>270</v>
      </c>
      <c r="R33" s="61">
        <v>270</v>
      </c>
      <c r="S33" s="61"/>
      <c r="T33" s="61"/>
    </row>
    <row r="34" spans="1:20" ht="15.75" x14ac:dyDescent="0.25">
      <c r="A34" s="59"/>
      <c r="B34" s="11" t="s">
        <v>50</v>
      </c>
      <c r="C34" s="59" t="s">
        <v>14</v>
      </c>
      <c r="D34" s="59">
        <v>7</v>
      </c>
      <c r="E34" s="59">
        <f t="shared" si="24"/>
        <v>25</v>
      </c>
      <c r="F34" s="59"/>
      <c r="G34" s="59" t="s">
        <v>42</v>
      </c>
      <c r="H34" s="61"/>
      <c r="I34" s="79">
        <f t="shared" si="25"/>
        <v>25</v>
      </c>
      <c r="J34" s="59">
        <v>25</v>
      </c>
      <c r="K34" s="59"/>
      <c r="L34" s="48"/>
      <c r="M34" s="79">
        <f t="shared" si="26"/>
        <v>30</v>
      </c>
      <c r="N34" s="61">
        <v>30</v>
      </c>
      <c r="O34" s="61"/>
      <c r="P34" s="48"/>
      <c r="Q34" s="79">
        <f t="shared" si="27"/>
        <v>30</v>
      </c>
      <c r="R34" s="61">
        <v>30</v>
      </c>
      <c r="S34" s="61"/>
      <c r="T34" s="61"/>
    </row>
    <row r="35" spans="1:20" ht="15.75" x14ac:dyDescent="0.25">
      <c r="A35" s="59"/>
      <c r="B35" s="11" t="s">
        <v>51</v>
      </c>
      <c r="C35" s="59" t="s">
        <v>14</v>
      </c>
      <c r="D35" s="59">
        <v>7</v>
      </c>
      <c r="E35" s="59">
        <f t="shared" si="24"/>
        <v>210</v>
      </c>
      <c r="F35" s="59"/>
      <c r="G35" s="59" t="s">
        <v>42</v>
      </c>
      <c r="H35" s="61"/>
      <c r="I35" s="79">
        <f t="shared" si="25"/>
        <v>210</v>
      </c>
      <c r="J35" s="59">
        <v>210</v>
      </c>
      <c r="K35" s="59"/>
      <c r="L35" s="48"/>
      <c r="M35" s="79">
        <f t="shared" si="26"/>
        <v>210</v>
      </c>
      <c r="N35" s="61">
        <v>210</v>
      </c>
      <c r="O35" s="61"/>
      <c r="P35" s="48"/>
      <c r="Q35" s="79">
        <f t="shared" si="27"/>
        <v>210</v>
      </c>
      <c r="R35" s="61">
        <v>210</v>
      </c>
      <c r="S35" s="61"/>
      <c r="T35" s="61"/>
    </row>
    <row r="36" spans="1:20" ht="15.75" x14ac:dyDescent="0.25">
      <c r="A36" s="59"/>
      <c r="B36" s="11" t="s">
        <v>52</v>
      </c>
      <c r="C36" s="59" t="s">
        <v>14</v>
      </c>
      <c r="D36" s="59">
        <v>7</v>
      </c>
      <c r="E36" s="59">
        <f t="shared" si="24"/>
        <v>630</v>
      </c>
      <c r="F36" s="59"/>
      <c r="G36" s="59" t="s">
        <v>42</v>
      </c>
      <c r="H36" s="61"/>
      <c r="I36" s="79">
        <f t="shared" si="25"/>
        <v>630</v>
      </c>
      <c r="J36" s="59">
        <v>630</v>
      </c>
      <c r="K36" s="59"/>
      <c r="L36" s="48"/>
      <c r="M36" s="79">
        <f t="shared" si="26"/>
        <v>630</v>
      </c>
      <c r="N36" s="61">
        <v>630</v>
      </c>
      <c r="O36" s="61"/>
      <c r="P36" s="48"/>
      <c r="Q36" s="79">
        <f t="shared" si="27"/>
        <v>630</v>
      </c>
      <c r="R36" s="61">
        <v>630</v>
      </c>
      <c r="S36" s="61"/>
      <c r="T36" s="61"/>
    </row>
    <row r="37" spans="1:20" s="1" customFormat="1" ht="18.75" x14ac:dyDescent="0.3">
      <c r="A37" s="15" t="s">
        <v>33</v>
      </c>
      <c r="B37" s="15" t="s">
        <v>12</v>
      </c>
      <c r="C37" s="15"/>
      <c r="D37" s="15"/>
      <c r="E37" s="15">
        <f t="shared" si="24"/>
        <v>2525.1999999999998</v>
      </c>
      <c r="F37" s="15"/>
      <c r="G37" s="15"/>
      <c r="H37" s="15"/>
      <c r="I37" s="79">
        <f>J37+K37+L37</f>
        <v>2525.1999999999998</v>
      </c>
      <c r="J37" s="15">
        <f>J38+J40+J41+J42+J43+J44+J45+J46+J47+J48+J50</f>
        <v>1025</v>
      </c>
      <c r="K37" s="15">
        <f>K38+K40+K41+K42+K43+K44+K45+K46+K47+K48+K50+K51</f>
        <v>10.199999999999999</v>
      </c>
      <c r="L37" s="15">
        <f>L38+L40+L41+L42+L43+L44+L45+L46+L47+L48+L50+L51</f>
        <v>1490</v>
      </c>
      <c r="M37" s="79">
        <f>N37+O37+P37</f>
        <v>2808.9</v>
      </c>
      <c r="N37" s="15">
        <f>N38+N40+N41+N42+N43+N44+N45+N46+N47+N48+N50</f>
        <v>1109</v>
      </c>
      <c r="O37" s="15">
        <f>O38+O40+O41+O42+O43+O44+O45+O46+O47+O48+O50+O49</f>
        <v>499.9</v>
      </c>
      <c r="P37" s="15">
        <f>P38+P40+P41+P42+P43+P44+P45+P46+P47+P48+P50+P49</f>
        <v>1200</v>
      </c>
      <c r="Q37" s="79">
        <f t="shared" si="27"/>
        <v>6308.7</v>
      </c>
      <c r="R37" s="15">
        <f>R38+R40+R41+R42+R43+R44+R45+R46+R47+R48+R50</f>
        <v>1247</v>
      </c>
      <c r="S37" s="15">
        <f>S38+S40+S41+S42+S43+S44+S45+S46+S47+S48+S50+S49</f>
        <v>0</v>
      </c>
      <c r="T37" s="35">
        <f>T38+T40+T41+T42+T43+T44+T45+T46+T47+T48+T50+T49+T39</f>
        <v>5061.7</v>
      </c>
    </row>
    <row r="38" spans="1:20" s="1" customFormat="1" ht="85.5" customHeight="1" x14ac:dyDescent="0.3">
      <c r="A38" s="16"/>
      <c r="B38" s="26" t="s">
        <v>210</v>
      </c>
      <c r="C38" s="16"/>
      <c r="D38" s="16"/>
      <c r="E38" s="3">
        <f t="shared" si="24"/>
        <v>1157</v>
      </c>
      <c r="F38" s="16"/>
      <c r="G38" s="3" t="s">
        <v>16</v>
      </c>
      <c r="H38" s="3"/>
      <c r="I38" s="79">
        <f t="shared" si="25"/>
        <v>1157</v>
      </c>
      <c r="J38" s="16"/>
      <c r="K38" s="16">
        <v>7</v>
      </c>
      <c r="L38" s="17">
        <v>1150</v>
      </c>
      <c r="M38" s="79">
        <f t="shared" si="26"/>
        <v>1200</v>
      </c>
      <c r="N38" s="16"/>
      <c r="O38" s="16">
        <v>0</v>
      </c>
      <c r="P38" s="17">
        <v>1200</v>
      </c>
      <c r="Q38" s="79">
        <f t="shared" si="27"/>
        <v>2461.6999999999998</v>
      </c>
      <c r="R38" s="16"/>
      <c r="S38" s="16">
        <v>0</v>
      </c>
      <c r="T38" s="71">
        <v>2461.6999999999998</v>
      </c>
    </row>
    <row r="39" spans="1:20" s="1" customFormat="1" ht="92.25" customHeight="1" x14ac:dyDescent="0.3">
      <c r="A39" s="16"/>
      <c r="B39" s="26" t="s">
        <v>197</v>
      </c>
      <c r="C39" s="16"/>
      <c r="D39" s="91"/>
      <c r="E39" s="3"/>
      <c r="F39" s="16"/>
      <c r="G39" s="3" t="s">
        <v>16</v>
      </c>
      <c r="H39" s="3"/>
      <c r="I39" s="86">
        <v>0</v>
      </c>
      <c r="J39" s="16"/>
      <c r="K39" s="16"/>
      <c r="L39" s="17"/>
      <c r="M39" s="86"/>
      <c r="N39" s="16"/>
      <c r="O39" s="16"/>
      <c r="P39" s="17"/>
      <c r="Q39" s="86">
        <f t="shared" si="27"/>
        <v>2600</v>
      </c>
      <c r="R39" s="16"/>
      <c r="S39" s="16"/>
      <c r="T39" s="71">
        <v>2600</v>
      </c>
    </row>
    <row r="40" spans="1:20" s="1" customFormat="1" ht="37.5" x14ac:dyDescent="0.3">
      <c r="A40" s="16"/>
      <c r="B40" s="27" t="s">
        <v>99</v>
      </c>
      <c r="C40" s="9" t="s">
        <v>59</v>
      </c>
      <c r="D40" s="28">
        <v>168</v>
      </c>
      <c r="E40" s="3">
        <f t="shared" si="24"/>
        <v>4</v>
      </c>
      <c r="F40" s="16"/>
      <c r="G40" s="3" t="s">
        <v>79</v>
      </c>
      <c r="H40" s="3"/>
      <c r="I40" s="79">
        <f t="shared" si="25"/>
        <v>4</v>
      </c>
      <c r="J40" s="6">
        <v>4</v>
      </c>
      <c r="K40" s="16"/>
      <c r="L40" s="17"/>
      <c r="M40" s="79">
        <f t="shared" si="26"/>
        <v>4</v>
      </c>
      <c r="N40" s="6">
        <v>4</v>
      </c>
      <c r="O40" s="16"/>
      <c r="P40" s="17"/>
      <c r="Q40" s="79">
        <f t="shared" si="27"/>
        <v>4</v>
      </c>
      <c r="R40" s="6">
        <v>4</v>
      </c>
      <c r="S40" s="16"/>
      <c r="T40" s="71"/>
    </row>
    <row r="41" spans="1:20" s="1" customFormat="1" ht="18.75" x14ac:dyDescent="0.3">
      <c r="A41" s="16"/>
      <c r="B41" s="29" t="s">
        <v>100</v>
      </c>
      <c r="C41" s="9"/>
      <c r="D41" s="6">
        <v>28</v>
      </c>
      <c r="E41" s="3">
        <f t="shared" si="24"/>
        <v>287</v>
      </c>
      <c r="F41" s="16"/>
      <c r="G41" s="3" t="s">
        <v>79</v>
      </c>
      <c r="H41" s="3"/>
      <c r="I41" s="79">
        <f t="shared" si="25"/>
        <v>287</v>
      </c>
      <c r="J41" s="6">
        <v>287</v>
      </c>
      <c r="K41" s="16"/>
      <c r="L41" s="17"/>
      <c r="M41" s="79">
        <f t="shared" si="26"/>
        <v>350</v>
      </c>
      <c r="N41" s="6">
        <v>350</v>
      </c>
      <c r="O41" s="16"/>
      <c r="P41" s="17"/>
      <c r="Q41" s="79">
        <f t="shared" si="27"/>
        <v>400</v>
      </c>
      <c r="R41" s="6">
        <v>400</v>
      </c>
      <c r="S41" s="16"/>
      <c r="T41" s="71"/>
    </row>
    <row r="42" spans="1:20" s="1" customFormat="1" ht="18.75" x14ac:dyDescent="0.3">
      <c r="A42" s="16"/>
      <c r="B42" s="8" t="s">
        <v>101</v>
      </c>
      <c r="C42" s="9" t="s">
        <v>59</v>
      </c>
      <c r="D42" s="6">
        <v>77</v>
      </c>
      <c r="E42" s="3">
        <f t="shared" si="24"/>
        <v>154</v>
      </c>
      <c r="F42" s="16"/>
      <c r="G42" s="3" t="s">
        <v>79</v>
      </c>
      <c r="H42" s="3"/>
      <c r="I42" s="79">
        <f t="shared" si="25"/>
        <v>154</v>
      </c>
      <c r="J42" s="6">
        <v>154</v>
      </c>
      <c r="K42" s="16"/>
      <c r="L42" s="17"/>
      <c r="M42" s="79">
        <f t="shared" si="26"/>
        <v>160</v>
      </c>
      <c r="N42" s="6">
        <v>160</v>
      </c>
      <c r="O42" s="16"/>
      <c r="P42" s="17"/>
      <c r="Q42" s="79">
        <f t="shared" si="27"/>
        <v>180</v>
      </c>
      <c r="R42" s="6">
        <v>180</v>
      </c>
      <c r="S42" s="16"/>
      <c r="T42" s="71"/>
    </row>
    <row r="43" spans="1:20" s="1" customFormat="1" ht="37.5" x14ac:dyDescent="0.3">
      <c r="A43" s="16"/>
      <c r="B43" s="8" t="s">
        <v>102</v>
      </c>
      <c r="C43" s="9" t="s">
        <v>59</v>
      </c>
      <c r="D43" s="6">
        <v>2</v>
      </c>
      <c r="E43" s="3">
        <f t="shared" si="24"/>
        <v>5</v>
      </c>
      <c r="F43" s="16"/>
      <c r="G43" s="3" t="s">
        <v>79</v>
      </c>
      <c r="H43" s="3"/>
      <c r="I43" s="79">
        <f t="shared" si="25"/>
        <v>5</v>
      </c>
      <c r="J43" s="6">
        <v>5</v>
      </c>
      <c r="K43" s="16"/>
      <c r="L43" s="17"/>
      <c r="M43" s="79">
        <f t="shared" si="26"/>
        <v>5</v>
      </c>
      <c r="N43" s="6">
        <v>5</v>
      </c>
      <c r="O43" s="16"/>
      <c r="P43" s="17"/>
      <c r="Q43" s="79">
        <f t="shared" si="27"/>
        <v>5</v>
      </c>
      <c r="R43" s="6">
        <v>5</v>
      </c>
      <c r="S43" s="16"/>
      <c r="T43" s="71"/>
    </row>
    <row r="44" spans="1:20" s="1" customFormat="1" ht="56.25" x14ac:dyDescent="0.3">
      <c r="A44" s="16"/>
      <c r="B44" s="8" t="s">
        <v>103</v>
      </c>
      <c r="C44" s="28" t="s">
        <v>59</v>
      </c>
      <c r="D44" s="6">
        <v>182</v>
      </c>
      <c r="E44" s="3">
        <f t="shared" si="24"/>
        <v>167</v>
      </c>
      <c r="F44" s="16"/>
      <c r="G44" s="3" t="s">
        <v>79</v>
      </c>
      <c r="H44" s="3"/>
      <c r="I44" s="79">
        <f t="shared" si="25"/>
        <v>167</v>
      </c>
      <c r="J44" s="6">
        <v>167</v>
      </c>
      <c r="K44" s="16"/>
      <c r="L44" s="17"/>
      <c r="M44" s="79">
        <f t="shared" si="26"/>
        <v>170</v>
      </c>
      <c r="N44" s="6">
        <v>170</v>
      </c>
      <c r="O44" s="16"/>
      <c r="P44" s="17"/>
      <c r="Q44" s="79">
        <f t="shared" si="27"/>
        <v>190</v>
      </c>
      <c r="R44" s="6">
        <v>190</v>
      </c>
      <c r="S44" s="16"/>
      <c r="T44" s="71"/>
    </row>
    <row r="45" spans="1:20" s="1" customFormat="1" ht="18.75" x14ac:dyDescent="0.3">
      <c r="A45" s="16"/>
      <c r="B45" s="8" t="s">
        <v>104</v>
      </c>
      <c r="C45" s="9" t="s">
        <v>59</v>
      </c>
      <c r="D45" s="6">
        <v>2</v>
      </c>
      <c r="E45" s="3">
        <f t="shared" si="24"/>
        <v>47</v>
      </c>
      <c r="F45" s="16"/>
      <c r="G45" s="3" t="s">
        <v>79</v>
      </c>
      <c r="H45" s="3"/>
      <c r="I45" s="79">
        <f t="shared" si="25"/>
        <v>47</v>
      </c>
      <c r="J45" s="6">
        <v>47</v>
      </c>
      <c r="K45" s="16"/>
      <c r="L45" s="17"/>
      <c r="M45" s="79">
        <f t="shared" si="26"/>
        <v>50</v>
      </c>
      <c r="N45" s="6">
        <v>50</v>
      </c>
      <c r="O45" s="16"/>
      <c r="P45" s="17"/>
      <c r="Q45" s="79">
        <f t="shared" si="27"/>
        <v>50</v>
      </c>
      <c r="R45" s="6">
        <v>50</v>
      </c>
      <c r="S45" s="16"/>
      <c r="T45" s="71"/>
    </row>
    <row r="46" spans="1:20" s="1" customFormat="1" ht="37.5" x14ac:dyDescent="0.3">
      <c r="A46" s="16"/>
      <c r="B46" s="8" t="s">
        <v>105</v>
      </c>
      <c r="C46" s="9" t="s">
        <v>22</v>
      </c>
      <c r="D46" s="6">
        <v>18</v>
      </c>
      <c r="E46" s="3">
        <f t="shared" si="24"/>
        <v>16</v>
      </c>
      <c r="F46" s="16"/>
      <c r="G46" s="3" t="s">
        <v>79</v>
      </c>
      <c r="H46" s="3"/>
      <c r="I46" s="79">
        <f t="shared" si="25"/>
        <v>16</v>
      </c>
      <c r="J46" s="6">
        <v>16</v>
      </c>
      <c r="K46" s="16"/>
      <c r="L46" s="17"/>
      <c r="M46" s="79">
        <f t="shared" si="26"/>
        <v>16</v>
      </c>
      <c r="N46" s="6">
        <v>16</v>
      </c>
      <c r="O46" s="16"/>
      <c r="P46" s="17"/>
      <c r="Q46" s="79">
        <f t="shared" si="27"/>
        <v>16</v>
      </c>
      <c r="R46" s="6">
        <v>16</v>
      </c>
      <c r="S46" s="16"/>
      <c r="T46" s="71"/>
    </row>
    <row r="47" spans="1:20" s="1" customFormat="1" ht="18.75" x14ac:dyDescent="0.3">
      <c r="A47" s="16"/>
      <c r="B47" s="8" t="s">
        <v>106</v>
      </c>
      <c r="C47" s="9" t="s">
        <v>22</v>
      </c>
      <c r="D47" s="6">
        <v>20764</v>
      </c>
      <c r="E47" s="3">
        <f t="shared" si="24"/>
        <v>156</v>
      </c>
      <c r="F47" s="16"/>
      <c r="G47" s="3" t="s">
        <v>79</v>
      </c>
      <c r="H47" s="3"/>
      <c r="I47" s="79">
        <f t="shared" si="25"/>
        <v>156</v>
      </c>
      <c r="J47" s="6">
        <v>156</v>
      </c>
      <c r="K47" s="16"/>
      <c r="L47" s="17"/>
      <c r="M47" s="79">
        <f t="shared" si="26"/>
        <v>152</v>
      </c>
      <c r="N47" s="6">
        <v>152</v>
      </c>
      <c r="O47" s="16"/>
      <c r="P47" s="17"/>
      <c r="Q47" s="79">
        <f t="shared" si="27"/>
        <v>180</v>
      </c>
      <c r="R47" s="6">
        <v>180</v>
      </c>
      <c r="S47" s="16"/>
      <c r="T47" s="71"/>
    </row>
    <row r="48" spans="1:20" s="1" customFormat="1" ht="37.5" x14ac:dyDescent="0.3">
      <c r="A48" s="16"/>
      <c r="B48" s="8" t="s">
        <v>107</v>
      </c>
      <c r="C48" s="9" t="s">
        <v>22</v>
      </c>
      <c r="D48" s="6">
        <v>20764</v>
      </c>
      <c r="E48" s="3">
        <f t="shared" si="24"/>
        <v>187</v>
      </c>
      <c r="F48" s="16"/>
      <c r="G48" s="3" t="s">
        <v>79</v>
      </c>
      <c r="H48" s="3"/>
      <c r="I48" s="79">
        <f t="shared" si="25"/>
        <v>187</v>
      </c>
      <c r="J48" s="6">
        <v>187</v>
      </c>
      <c r="K48" s="16"/>
      <c r="L48" s="17"/>
      <c r="M48" s="79">
        <f t="shared" si="26"/>
        <v>200</v>
      </c>
      <c r="N48" s="6">
        <v>200</v>
      </c>
      <c r="O48" s="16"/>
      <c r="P48" s="17"/>
      <c r="Q48" s="79">
        <f t="shared" si="27"/>
        <v>220</v>
      </c>
      <c r="R48" s="6">
        <v>220</v>
      </c>
      <c r="S48" s="16"/>
      <c r="T48" s="71"/>
    </row>
    <row r="49" spans="1:20" s="1" customFormat="1" ht="18.75" x14ac:dyDescent="0.3">
      <c r="A49" s="16"/>
      <c r="B49" s="30" t="s">
        <v>168</v>
      </c>
      <c r="C49" s="9" t="s">
        <v>22</v>
      </c>
      <c r="D49" s="6">
        <v>350</v>
      </c>
      <c r="E49" s="3"/>
      <c r="F49" s="16"/>
      <c r="G49" s="3"/>
      <c r="H49" s="3"/>
      <c r="I49" s="79"/>
      <c r="J49" s="6"/>
      <c r="K49" s="16"/>
      <c r="L49" s="17"/>
      <c r="M49" s="79">
        <f t="shared" si="26"/>
        <v>499.9</v>
      </c>
      <c r="N49" s="6"/>
      <c r="O49" s="16">
        <v>499.9</v>
      </c>
      <c r="P49" s="17">
        <v>0</v>
      </c>
      <c r="Q49" s="79">
        <f t="shared" si="27"/>
        <v>0</v>
      </c>
      <c r="R49" s="6"/>
      <c r="S49" s="16">
        <v>0</v>
      </c>
      <c r="T49" s="71">
        <v>0</v>
      </c>
    </row>
    <row r="50" spans="1:20" s="1" customFormat="1" ht="37.5" x14ac:dyDescent="0.3">
      <c r="A50" s="16"/>
      <c r="B50" s="30" t="s">
        <v>108</v>
      </c>
      <c r="C50" s="9" t="s">
        <v>59</v>
      </c>
      <c r="D50" s="6">
        <v>11</v>
      </c>
      <c r="E50" s="3">
        <f t="shared" si="24"/>
        <v>2</v>
      </c>
      <c r="F50" s="16"/>
      <c r="G50" s="3" t="s">
        <v>79</v>
      </c>
      <c r="H50" s="3"/>
      <c r="I50" s="79">
        <f t="shared" si="25"/>
        <v>2</v>
      </c>
      <c r="J50" s="6">
        <v>2</v>
      </c>
      <c r="K50" s="16"/>
      <c r="L50" s="17"/>
      <c r="M50" s="79">
        <f t="shared" si="26"/>
        <v>2</v>
      </c>
      <c r="N50" s="6">
        <v>2</v>
      </c>
      <c r="O50" s="16"/>
      <c r="P50" s="17"/>
      <c r="Q50" s="79">
        <f t="shared" si="27"/>
        <v>2</v>
      </c>
      <c r="R50" s="6">
        <v>2</v>
      </c>
      <c r="S50" s="16"/>
      <c r="T50" s="71"/>
    </row>
    <row r="51" spans="1:20" s="1" customFormat="1" ht="187.5" x14ac:dyDescent="0.3">
      <c r="A51" s="16"/>
      <c r="B51" s="30" t="s">
        <v>177</v>
      </c>
      <c r="C51" s="9"/>
      <c r="D51" s="6"/>
      <c r="E51" s="3"/>
      <c r="F51" s="16"/>
      <c r="G51" s="3" t="s">
        <v>16</v>
      </c>
      <c r="H51" s="3"/>
      <c r="I51" s="86">
        <f t="shared" si="25"/>
        <v>343.2</v>
      </c>
      <c r="J51" s="6"/>
      <c r="K51" s="16">
        <v>3.2</v>
      </c>
      <c r="L51" s="17">
        <v>340</v>
      </c>
      <c r="M51" s="79"/>
      <c r="N51" s="6"/>
      <c r="O51" s="16"/>
      <c r="P51" s="17"/>
      <c r="Q51" s="79"/>
      <c r="R51" s="6"/>
      <c r="S51" s="16"/>
      <c r="T51" s="71"/>
    </row>
    <row r="52" spans="1:20" s="1" customFormat="1" ht="18.75" x14ac:dyDescent="0.3">
      <c r="A52" s="15" t="s">
        <v>34</v>
      </c>
      <c r="B52" s="15" t="s">
        <v>15</v>
      </c>
      <c r="C52" s="15"/>
      <c r="D52" s="15"/>
      <c r="E52" s="15">
        <f t="shared" si="24"/>
        <v>10637</v>
      </c>
      <c r="F52" s="15"/>
      <c r="G52" s="15"/>
      <c r="H52" s="15"/>
      <c r="I52" s="79">
        <f t="shared" si="25"/>
        <v>10637</v>
      </c>
      <c r="J52" s="15">
        <f>J54+J83+J96+J104</f>
        <v>3358</v>
      </c>
      <c r="K52" s="15">
        <f>K54+K83+K96+K104+K55+K56</f>
        <v>81</v>
      </c>
      <c r="L52" s="54">
        <f t="shared" ref="L52" si="28">L54+L83+L96+L104</f>
        <v>7198</v>
      </c>
      <c r="M52" s="79">
        <f t="shared" si="26"/>
        <v>15125.755000000001</v>
      </c>
      <c r="N52" s="15">
        <f>N54+N83+N96+N104</f>
        <v>3067</v>
      </c>
      <c r="O52" s="15">
        <f>O54+O83+O96+O104</f>
        <v>298.755</v>
      </c>
      <c r="P52" s="54">
        <f t="shared" ref="P52" si="29">P54+P83+P96+P104</f>
        <v>11760</v>
      </c>
      <c r="Q52" s="79">
        <f t="shared" si="27"/>
        <v>8697.4000000000015</v>
      </c>
      <c r="R52" s="15">
        <f>R54+R83+R96+R104</f>
        <v>3067</v>
      </c>
      <c r="S52" s="15">
        <f>S54+S83+S96+S104+S80</f>
        <v>300</v>
      </c>
      <c r="T52" s="15">
        <f>T54+T83+T96+T104+T82</f>
        <v>5330.4000000000005</v>
      </c>
    </row>
    <row r="53" spans="1:20" ht="15.75" x14ac:dyDescent="0.25">
      <c r="A53" s="59"/>
      <c r="B53" s="59" t="s">
        <v>10</v>
      </c>
      <c r="C53" s="59"/>
      <c r="D53" s="59"/>
      <c r="E53" s="57"/>
      <c r="F53" s="59"/>
      <c r="G53" s="59"/>
      <c r="H53" s="61"/>
      <c r="I53" s="64"/>
      <c r="J53" s="59"/>
      <c r="K53" s="59"/>
      <c r="L53" s="48"/>
      <c r="M53" s="64"/>
      <c r="N53" s="61"/>
      <c r="O53" s="61"/>
      <c r="P53" s="48"/>
      <c r="Q53" s="64"/>
      <c r="R53" s="61"/>
      <c r="S53" s="61"/>
      <c r="T53" s="61"/>
    </row>
    <row r="54" spans="1:20" s="1" customFormat="1" ht="24" customHeight="1" x14ac:dyDescent="0.3">
      <c r="A54" s="3"/>
      <c r="B54" s="31" t="s">
        <v>55</v>
      </c>
      <c r="C54" s="3"/>
      <c r="D54" s="3"/>
      <c r="E54" s="15">
        <f t="shared" si="24"/>
        <v>3251.5</v>
      </c>
      <c r="F54" s="3"/>
      <c r="G54" s="3"/>
      <c r="H54" s="3"/>
      <c r="I54" s="79">
        <f t="shared" si="25"/>
        <v>3251.5</v>
      </c>
      <c r="J54" s="15">
        <f>J59+J60+J61+J62+J63+J64+J65+J66+J67+J68+J69+J70+J71+J72+J73+J74+J75+J76+J77+J78+J79+J81</f>
        <v>1902</v>
      </c>
      <c r="K54" s="15">
        <f>K56+K55</f>
        <v>4.5</v>
      </c>
      <c r="L54" s="54">
        <f>L56+L55</f>
        <v>1345</v>
      </c>
      <c r="M54" s="79">
        <f t="shared" si="26"/>
        <v>12425.53</v>
      </c>
      <c r="N54" s="15">
        <f>N59+N60+N61+N62+N63+N64+N65+N66+N67+N68+N69+N70+N71+N72+N73+N74+N75+N76+N77+N78+N79+N81</f>
        <v>1729</v>
      </c>
      <c r="O54" s="54">
        <f>O56+O55+O58+O57</f>
        <v>91.53</v>
      </c>
      <c r="P54" s="54">
        <f>P56+P55+P58+P57</f>
        <v>10605</v>
      </c>
      <c r="Q54" s="79">
        <f t="shared" si="27"/>
        <v>6638.6</v>
      </c>
      <c r="R54" s="15">
        <f>R59+R60+R61+R62+R63+R64+R65+R66+R67+R68+R69+R70+R71+R72+R73+R74+R75+R76+R77+R78+R79+R81</f>
        <v>1729</v>
      </c>
      <c r="S54" s="15">
        <f>S56+S55</f>
        <v>0</v>
      </c>
      <c r="T54" s="15">
        <f>T56+T58</f>
        <v>4909.6000000000004</v>
      </c>
    </row>
    <row r="55" spans="1:20" s="1" customFormat="1" ht="24" customHeight="1" x14ac:dyDescent="0.3">
      <c r="A55" s="3"/>
      <c r="B55" s="62" t="s">
        <v>164</v>
      </c>
      <c r="C55" s="3"/>
      <c r="D55" s="63"/>
      <c r="E55" s="15"/>
      <c r="F55" s="3"/>
      <c r="G55" s="104" t="s">
        <v>16</v>
      </c>
      <c r="H55" s="3"/>
      <c r="I55" s="79">
        <f t="shared" si="25"/>
        <v>455.5</v>
      </c>
      <c r="J55" s="15"/>
      <c r="K55" s="15">
        <v>0.5</v>
      </c>
      <c r="L55" s="54">
        <v>455</v>
      </c>
      <c r="M55" s="79">
        <f t="shared" si="26"/>
        <v>149.5</v>
      </c>
      <c r="N55" s="15"/>
      <c r="O55" s="15">
        <v>9.5</v>
      </c>
      <c r="P55" s="54">
        <v>140</v>
      </c>
      <c r="Q55" s="79">
        <f t="shared" si="27"/>
        <v>0</v>
      </c>
      <c r="R55" s="15"/>
      <c r="S55" s="15">
        <v>0</v>
      </c>
      <c r="T55" s="15"/>
    </row>
    <row r="56" spans="1:20" s="1" customFormat="1" ht="66" customHeight="1" x14ac:dyDescent="0.3">
      <c r="A56" s="3"/>
      <c r="B56" s="62" t="s">
        <v>198</v>
      </c>
      <c r="C56" s="3"/>
      <c r="D56" s="63"/>
      <c r="E56" s="15"/>
      <c r="F56" s="3"/>
      <c r="G56" s="105"/>
      <c r="H56" s="3"/>
      <c r="I56" s="79">
        <f t="shared" si="25"/>
        <v>894</v>
      </c>
      <c r="J56" s="15"/>
      <c r="K56" s="15">
        <v>4</v>
      </c>
      <c r="L56" s="54">
        <v>890</v>
      </c>
      <c r="M56" s="79">
        <f t="shared" si="26"/>
        <v>508.53</v>
      </c>
      <c r="N56" s="15"/>
      <c r="O56" s="15">
        <v>8.5299999999999994</v>
      </c>
      <c r="P56" s="54">
        <v>500</v>
      </c>
      <c r="Q56" s="79">
        <f t="shared" si="27"/>
        <v>2211.1</v>
      </c>
      <c r="R56" s="15"/>
      <c r="S56" s="15">
        <v>0</v>
      </c>
      <c r="T56" s="15">
        <f>1711.1+500</f>
        <v>2211.1</v>
      </c>
    </row>
    <row r="57" spans="1:20" s="1" customFormat="1" ht="24" customHeight="1" thickBot="1" x14ac:dyDescent="0.35">
      <c r="A57" s="3"/>
      <c r="B57" s="90" t="s">
        <v>194</v>
      </c>
      <c r="C57" s="3"/>
      <c r="D57" s="63"/>
      <c r="E57" s="15"/>
      <c r="F57" s="3"/>
      <c r="G57" s="105"/>
      <c r="H57" s="3"/>
      <c r="I57" s="79"/>
      <c r="J57" s="15"/>
      <c r="K57" s="15"/>
      <c r="L57" s="54"/>
      <c r="M57" s="79">
        <f>O57+P57</f>
        <v>2300</v>
      </c>
      <c r="N57" s="15"/>
      <c r="O57" s="15">
        <v>35</v>
      </c>
      <c r="P57" s="54">
        <v>2265</v>
      </c>
      <c r="Q57" s="79"/>
      <c r="R57" s="15"/>
      <c r="S57" s="15"/>
      <c r="T57" s="15"/>
    </row>
    <row r="58" spans="1:20" s="1" customFormat="1" ht="24" customHeight="1" thickBot="1" x14ac:dyDescent="0.35">
      <c r="A58" s="3"/>
      <c r="B58" s="90" t="s">
        <v>181</v>
      </c>
      <c r="C58" s="3"/>
      <c r="D58" s="63"/>
      <c r="E58" s="15"/>
      <c r="F58" s="3"/>
      <c r="G58" s="106"/>
      <c r="H58" s="3"/>
      <c r="I58" s="79"/>
      <c r="J58" s="15"/>
      <c r="K58" s="15"/>
      <c r="L58" s="54"/>
      <c r="M58" s="79">
        <f t="shared" si="26"/>
        <v>7738.5</v>
      </c>
      <c r="N58" s="15"/>
      <c r="O58" s="15">
        <v>38.5</v>
      </c>
      <c r="P58" s="54">
        <v>7700</v>
      </c>
      <c r="Q58" s="79"/>
      <c r="R58" s="15"/>
      <c r="S58" s="15"/>
      <c r="T58" s="15">
        <v>2698.5</v>
      </c>
    </row>
    <row r="59" spans="1:20" s="1" customFormat="1" ht="24" customHeight="1" x14ac:dyDescent="0.3">
      <c r="A59" s="3"/>
      <c r="B59" s="27" t="s">
        <v>56</v>
      </c>
      <c r="C59" s="9" t="s">
        <v>57</v>
      </c>
      <c r="D59" s="28">
        <v>17780</v>
      </c>
      <c r="E59" s="3">
        <f>J59+K59+L59</f>
        <v>14</v>
      </c>
      <c r="F59" s="3"/>
      <c r="G59" s="3" t="s">
        <v>79</v>
      </c>
      <c r="H59" s="3"/>
      <c r="I59" s="79">
        <f t="shared" si="25"/>
        <v>14</v>
      </c>
      <c r="J59" s="6">
        <v>14</v>
      </c>
      <c r="K59" s="3"/>
      <c r="L59" s="40"/>
      <c r="M59" s="79">
        <f t="shared" si="26"/>
        <v>14</v>
      </c>
      <c r="N59" s="6">
        <v>14</v>
      </c>
      <c r="O59" s="3"/>
      <c r="P59" s="40"/>
      <c r="Q59" s="79">
        <f t="shared" si="27"/>
        <v>14</v>
      </c>
      <c r="R59" s="6">
        <v>14</v>
      </c>
      <c r="S59" s="3"/>
      <c r="T59" s="3"/>
    </row>
    <row r="60" spans="1:20" s="1" customFormat="1" ht="18.75" x14ac:dyDescent="0.3">
      <c r="A60" s="3"/>
      <c r="B60" s="27" t="s">
        <v>58</v>
      </c>
      <c r="C60" s="9" t="s">
        <v>59</v>
      </c>
      <c r="D60" s="28">
        <v>3</v>
      </c>
      <c r="E60" s="3">
        <f t="shared" ref="E60:E108" si="30">J60+K60+L60</f>
        <v>16</v>
      </c>
      <c r="F60" s="3"/>
      <c r="G60" s="3" t="s">
        <v>79</v>
      </c>
      <c r="H60" s="3"/>
      <c r="I60" s="79">
        <f t="shared" si="25"/>
        <v>16</v>
      </c>
      <c r="J60" s="6">
        <v>16</v>
      </c>
      <c r="K60" s="3"/>
      <c r="L60" s="40"/>
      <c r="M60" s="79">
        <f t="shared" si="26"/>
        <v>16</v>
      </c>
      <c r="N60" s="6">
        <v>16</v>
      </c>
      <c r="O60" s="3"/>
      <c r="P60" s="40"/>
      <c r="Q60" s="79">
        <f t="shared" si="27"/>
        <v>16</v>
      </c>
      <c r="R60" s="6">
        <v>16</v>
      </c>
      <c r="S60" s="3"/>
      <c r="T60" s="3"/>
    </row>
    <row r="61" spans="1:20" s="1" customFormat="1" ht="37.5" x14ac:dyDescent="0.3">
      <c r="A61" s="3"/>
      <c r="B61" s="32" t="s">
        <v>60</v>
      </c>
      <c r="C61" s="9" t="s">
        <v>59</v>
      </c>
      <c r="D61" s="6">
        <v>6</v>
      </c>
      <c r="E61" s="3">
        <f t="shared" si="30"/>
        <v>86</v>
      </c>
      <c r="F61" s="3"/>
      <c r="G61" s="3" t="s">
        <v>79</v>
      </c>
      <c r="H61" s="3"/>
      <c r="I61" s="79">
        <f t="shared" si="25"/>
        <v>86</v>
      </c>
      <c r="J61" s="6">
        <v>86</v>
      </c>
      <c r="K61" s="3"/>
      <c r="L61" s="40"/>
      <c r="M61" s="79">
        <f t="shared" si="26"/>
        <v>86</v>
      </c>
      <c r="N61" s="6">
        <v>86</v>
      </c>
      <c r="O61" s="3"/>
      <c r="P61" s="40"/>
      <c r="Q61" s="79">
        <f t="shared" si="27"/>
        <v>86</v>
      </c>
      <c r="R61" s="6">
        <v>86</v>
      </c>
      <c r="S61" s="3"/>
      <c r="T61" s="3"/>
    </row>
    <row r="62" spans="1:20" s="1" customFormat="1" ht="24" customHeight="1" x14ac:dyDescent="0.3">
      <c r="A62" s="3"/>
      <c r="B62" s="29" t="s">
        <v>61</v>
      </c>
      <c r="C62" s="9" t="s">
        <v>57</v>
      </c>
      <c r="D62" s="6">
        <v>72</v>
      </c>
      <c r="E62" s="3">
        <f t="shared" si="30"/>
        <v>1</v>
      </c>
      <c r="F62" s="3"/>
      <c r="G62" s="3" t="s">
        <v>79</v>
      </c>
      <c r="H62" s="3"/>
      <c r="I62" s="79">
        <f t="shared" si="25"/>
        <v>1</v>
      </c>
      <c r="J62" s="6">
        <v>1</v>
      </c>
      <c r="K62" s="3"/>
      <c r="L62" s="40"/>
      <c r="M62" s="79">
        <f t="shared" si="26"/>
        <v>1</v>
      </c>
      <c r="N62" s="6">
        <v>1</v>
      </c>
      <c r="O62" s="3"/>
      <c r="P62" s="40"/>
      <c r="Q62" s="79">
        <f t="shared" si="27"/>
        <v>1</v>
      </c>
      <c r="R62" s="6">
        <v>1</v>
      </c>
      <c r="S62" s="3"/>
      <c r="T62" s="3"/>
    </row>
    <row r="63" spans="1:20" s="1" customFormat="1" ht="18.75" x14ac:dyDescent="0.3">
      <c r="A63" s="3"/>
      <c r="B63" s="8" t="s">
        <v>62</v>
      </c>
      <c r="C63" s="9" t="s">
        <v>57</v>
      </c>
      <c r="D63" s="6">
        <v>220</v>
      </c>
      <c r="E63" s="3">
        <f t="shared" si="30"/>
        <v>2</v>
      </c>
      <c r="F63" s="3"/>
      <c r="G63" s="3" t="s">
        <v>79</v>
      </c>
      <c r="H63" s="3"/>
      <c r="I63" s="79">
        <f t="shared" si="25"/>
        <v>2</v>
      </c>
      <c r="J63" s="6">
        <v>2</v>
      </c>
      <c r="K63" s="3"/>
      <c r="L63" s="40"/>
      <c r="M63" s="79">
        <f t="shared" si="26"/>
        <v>2</v>
      </c>
      <c r="N63" s="6">
        <v>2</v>
      </c>
      <c r="O63" s="3"/>
      <c r="P63" s="40"/>
      <c r="Q63" s="79">
        <f t="shared" si="27"/>
        <v>2</v>
      </c>
      <c r="R63" s="6">
        <v>2</v>
      </c>
      <c r="S63" s="3"/>
      <c r="T63" s="3"/>
    </row>
    <row r="64" spans="1:20" s="1" customFormat="1" ht="18.75" x14ac:dyDescent="0.3">
      <c r="A64" s="3"/>
      <c r="B64" s="8" t="s">
        <v>63</v>
      </c>
      <c r="C64" s="9" t="s">
        <v>59</v>
      </c>
      <c r="D64" s="6">
        <v>1</v>
      </c>
      <c r="E64" s="3">
        <f t="shared" si="30"/>
        <v>15</v>
      </c>
      <c r="F64" s="3"/>
      <c r="G64" s="3" t="s">
        <v>79</v>
      </c>
      <c r="H64" s="3"/>
      <c r="I64" s="79">
        <f t="shared" si="25"/>
        <v>15</v>
      </c>
      <c r="J64" s="6">
        <v>15</v>
      </c>
      <c r="K64" s="3"/>
      <c r="L64" s="40"/>
      <c r="M64" s="79">
        <f t="shared" si="26"/>
        <v>15</v>
      </c>
      <c r="N64" s="6">
        <v>15</v>
      </c>
      <c r="O64" s="3"/>
      <c r="P64" s="40"/>
      <c r="Q64" s="79">
        <f t="shared" si="27"/>
        <v>15</v>
      </c>
      <c r="R64" s="6">
        <v>15</v>
      </c>
      <c r="S64" s="3"/>
      <c r="T64" s="3"/>
    </row>
    <row r="65" spans="1:20" s="1" customFormat="1" ht="18.75" x14ac:dyDescent="0.3">
      <c r="A65" s="3"/>
      <c r="B65" s="8" t="s">
        <v>64</v>
      </c>
      <c r="C65" s="9" t="s">
        <v>59</v>
      </c>
      <c r="D65" s="6">
        <v>1</v>
      </c>
      <c r="E65" s="3">
        <f t="shared" si="30"/>
        <v>15</v>
      </c>
      <c r="F65" s="3"/>
      <c r="G65" s="3" t="s">
        <v>79</v>
      </c>
      <c r="H65" s="3"/>
      <c r="I65" s="79">
        <f t="shared" si="25"/>
        <v>15</v>
      </c>
      <c r="J65" s="6">
        <v>15</v>
      </c>
      <c r="K65" s="3"/>
      <c r="L65" s="40"/>
      <c r="M65" s="79">
        <f t="shared" si="26"/>
        <v>15</v>
      </c>
      <c r="N65" s="6">
        <v>15</v>
      </c>
      <c r="O65" s="3"/>
      <c r="P65" s="40"/>
      <c r="Q65" s="79">
        <f t="shared" si="27"/>
        <v>15</v>
      </c>
      <c r="R65" s="6">
        <v>15</v>
      </c>
      <c r="S65" s="3"/>
      <c r="T65" s="3"/>
    </row>
    <row r="66" spans="1:20" s="1" customFormat="1" ht="38.25" customHeight="1" x14ac:dyDescent="0.3">
      <c r="A66" s="3"/>
      <c r="B66" s="8" t="s">
        <v>65</v>
      </c>
      <c r="C66" s="9" t="s">
        <v>59</v>
      </c>
      <c r="D66" s="6">
        <v>1</v>
      </c>
      <c r="E66" s="3">
        <f t="shared" si="30"/>
        <v>15</v>
      </c>
      <c r="F66" s="3"/>
      <c r="G66" s="3" t="s">
        <v>79</v>
      </c>
      <c r="H66" s="3"/>
      <c r="I66" s="79">
        <f t="shared" si="25"/>
        <v>15</v>
      </c>
      <c r="J66" s="6">
        <v>15</v>
      </c>
      <c r="K66" s="3"/>
      <c r="L66" s="40"/>
      <c r="M66" s="79">
        <f t="shared" si="26"/>
        <v>15</v>
      </c>
      <c r="N66" s="6">
        <v>15</v>
      </c>
      <c r="O66" s="3"/>
      <c r="P66" s="40"/>
      <c r="Q66" s="79">
        <f t="shared" si="27"/>
        <v>15</v>
      </c>
      <c r="R66" s="6">
        <v>15</v>
      </c>
      <c r="S66" s="3"/>
      <c r="T66" s="3"/>
    </row>
    <row r="67" spans="1:20" s="1" customFormat="1" ht="37.5" x14ac:dyDescent="0.3">
      <c r="A67" s="3"/>
      <c r="B67" s="8" t="s">
        <v>66</v>
      </c>
      <c r="C67" s="9" t="s">
        <v>59</v>
      </c>
      <c r="D67" s="6">
        <v>3</v>
      </c>
      <c r="E67" s="3">
        <f t="shared" si="30"/>
        <v>343</v>
      </c>
      <c r="F67" s="3"/>
      <c r="G67" s="3" t="s">
        <v>79</v>
      </c>
      <c r="H67" s="3"/>
      <c r="I67" s="79">
        <f t="shared" si="25"/>
        <v>343</v>
      </c>
      <c r="J67" s="6">
        <v>343</v>
      </c>
      <c r="K67" s="3"/>
      <c r="L67" s="40"/>
      <c r="M67" s="79">
        <f t="shared" si="26"/>
        <v>343</v>
      </c>
      <c r="N67" s="6">
        <v>343</v>
      </c>
      <c r="O67" s="3"/>
      <c r="P67" s="40"/>
      <c r="Q67" s="79">
        <f t="shared" si="27"/>
        <v>343</v>
      </c>
      <c r="R67" s="6">
        <v>343</v>
      </c>
      <c r="S67" s="3"/>
      <c r="T67" s="3"/>
    </row>
    <row r="68" spans="1:20" s="1" customFormat="1" ht="38.25" customHeight="1" x14ac:dyDescent="0.3">
      <c r="A68" s="3"/>
      <c r="B68" s="8" t="s">
        <v>67</v>
      </c>
      <c r="C68" s="9" t="s">
        <v>59</v>
      </c>
      <c r="D68" s="6">
        <v>2</v>
      </c>
      <c r="E68" s="3">
        <f t="shared" si="30"/>
        <v>233</v>
      </c>
      <c r="F68" s="3"/>
      <c r="G68" s="3" t="s">
        <v>79</v>
      </c>
      <c r="H68" s="3"/>
      <c r="I68" s="79">
        <f t="shared" si="25"/>
        <v>233</v>
      </c>
      <c r="J68" s="6">
        <v>233</v>
      </c>
      <c r="K68" s="3"/>
      <c r="L68" s="40"/>
      <c r="M68" s="79">
        <f t="shared" si="26"/>
        <v>233</v>
      </c>
      <c r="N68" s="6">
        <v>233</v>
      </c>
      <c r="O68" s="3"/>
      <c r="P68" s="40"/>
      <c r="Q68" s="79">
        <f t="shared" si="27"/>
        <v>233</v>
      </c>
      <c r="R68" s="6">
        <v>233</v>
      </c>
      <c r="S68" s="3"/>
      <c r="T68" s="3"/>
    </row>
    <row r="69" spans="1:20" s="1" customFormat="1" ht="38.25" customHeight="1" x14ac:dyDescent="0.3">
      <c r="A69" s="3"/>
      <c r="B69" s="8" t="s">
        <v>68</v>
      </c>
      <c r="C69" s="9" t="s">
        <v>59</v>
      </c>
      <c r="D69" s="6">
        <v>3</v>
      </c>
      <c r="E69" s="3">
        <f t="shared" si="30"/>
        <v>76</v>
      </c>
      <c r="F69" s="3"/>
      <c r="G69" s="3" t="s">
        <v>79</v>
      </c>
      <c r="H69" s="3"/>
      <c r="I69" s="79">
        <f t="shared" si="25"/>
        <v>76</v>
      </c>
      <c r="J69" s="6">
        <v>76</v>
      </c>
      <c r="K69" s="3"/>
      <c r="L69" s="40"/>
      <c r="M69" s="79">
        <f t="shared" si="26"/>
        <v>76</v>
      </c>
      <c r="N69" s="6">
        <v>76</v>
      </c>
      <c r="O69" s="3"/>
      <c r="P69" s="40"/>
      <c r="Q69" s="79">
        <f t="shared" si="27"/>
        <v>76</v>
      </c>
      <c r="R69" s="6">
        <v>76</v>
      </c>
      <c r="S69" s="3"/>
      <c r="T69" s="3"/>
    </row>
    <row r="70" spans="1:20" s="1" customFormat="1" ht="56.25" x14ac:dyDescent="0.3">
      <c r="A70" s="3"/>
      <c r="B70" s="8" t="s">
        <v>69</v>
      </c>
      <c r="C70" s="5" t="s">
        <v>59</v>
      </c>
      <c r="D70" s="6">
        <v>3</v>
      </c>
      <c r="E70" s="3">
        <f t="shared" si="30"/>
        <v>197</v>
      </c>
      <c r="F70" s="3"/>
      <c r="G70" s="3" t="s">
        <v>79</v>
      </c>
      <c r="H70" s="3"/>
      <c r="I70" s="79">
        <f t="shared" si="25"/>
        <v>197</v>
      </c>
      <c r="J70" s="6">
        <v>197</v>
      </c>
      <c r="K70" s="3"/>
      <c r="L70" s="40"/>
      <c r="M70" s="79">
        <f t="shared" si="26"/>
        <v>197</v>
      </c>
      <c r="N70" s="6">
        <v>197</v>
      </c>
      <c r="O70" s="3"/>
      <c r="P70" s="40"/>
      <c r="Q70" s="79">
        <f t="shared" si="27"/>
        <v>197</v>
      </c>
      <c r="R70" s="6">
        <v>197</v>
      </c>
      <c r="S70" s="3"/>
      <c r="T70" s="3"/>
    </row>
    <row r="71" spans="1:20" s="1" customFormat="1" ht="24.75" customHeight="1" x14ac:dyDescent="0.3">
      <c r="A71" s="3"/>
      <c r="B71" s="8" t="s">
        <v>70</v>
      </c>
      <c r="C71" s="5" t="s">
        <v>59</v>
      </c>
      <c r="D71" s="6">
        <v>1</v>
      </c>
      <c r="E71" s="3">
        <f t="shared" si="30"/>
        <v>12</v>
      </c>
      <c r="F71" s="3"/>
      <c r="G71" s="3" t="s">
        <v>79</v>
      </c>
      <c r="H71" s="3"/>
      <c r="I71" s="79">
        <f t="shared" si="25"/>
        <v>12</v>
      </c>
      <c r="J71" s="6">
        <v>12</v>
      </c>
      <c r="K71" s="3"/>
      <c r="L71" s="40"/>
      <c r="M71" s="79">
        <f t="shared" si="26"/>
        <v>12</v>
      </c>
      <c r="N71" s="6">
        <v>12</v>
      </c>
      <c r="O71" s="3"/>
      <c r="P71" s="40"/>
      <c r="Q71" s="79">
        <f t="shared" si="27"/>
        <v>12</v>
      </c>
      <c r="R71" s="6">
        <v>12</v>
      </c>
      <c r="S71" s="3"/>
      <c r="T71" s="3"/>
    </row>
    <row r="72" spans="1:20" s="1" customFormat="1" ht="37.5" x14ac:dyDescent="0.3">
      <c r="A72" s="3"/>
      <c r="B72" s="8" t="s">
        <v>71</v>
      </c>
      <c r="C72" s="5" t="s">
        <v>59</v>
      </c>
      <c r="D72" s="6">
        <v>10</v>
      </c>
      <c r="E72" s="3">
        <f t="shared" si="30"/>
        <v>55</v>
      </c>
      <c r="F72" s="3"/>
      <c r="G72" s="3" t="s">
        <v>79</v>
      </c>
      <c r="H72" s="3"/>
      <c r="I72" s="79">
        <f t="shared" si="25"/>
        <v>55</v>
      </c>
      <c r="J72" s="6">
        <v>55</v>
      </c>
      <c r="K72" s="3"/>
      <c r="L72" s="40"/>
      <c r="M72" s="79">
        <f t="shared" si="26"/>
        <v>0</v>
      </c>
      <c r="N72" s="6">
        <v>0</v>
      </c>
      <c r="O72" s="3"/>
      <c r="P72" s="40"/>
      <c r="Q72" s="79">
        <f t="shared" si="27"/>
        <v>0</v>
      </c>
      <c r="R72" s="6">
        <v>0</v>
      </c>
      <c r="S72" s="3"/>
      <c r="T72" s="3"/>
    </row>
    <row r="73" spans="1:20" s="1" customFormat="1" ht="40.5" customHeight="1" x14ac:dyDescent="0.3">
      <c r="A73" s="3"/>
      <c r="B73" s="8" t="s">
        <v>72</v>
      </c>
      <c r="C73" s="5" t="s">
        <v>59</v>
      </c>
      <c r="D73" s="6">
        <v>3</v>
      </c>
      <c r="E73" s="3">
        <f t="shared" si="30"/>
        <v>118</v>
      </c>
      <c r="F73" s="3"/>
      <c r="G73" s="3" t="s">
        <v>79</v>
      </c>
      <c r="H73" s="3"/>
      <c r="I73" s="79">
        <f t="shared" si="25"/>
        <v>118</v>
      </c>
      <c r="J73" s="6">
        <v>118</v>
      </c>
      <c r="K73" s="3"/>
      <c r="L73" s="40"/>
      <c r="M73" s="79">
        <f t="shared" si="26"/>
        <v>0</v>
      </c>
      <c r="N73" s="6">
        <v>0</v>
      </c>
      <c r="O73" s="3"/>
      <c r="P73" s="40"/>
      <c r="Q73" s="79">
        <f t="shared" si="27"/>
        <v>0</v>
      </c>
      <c r="R73" s="6">
        <v>0</v>
      </c>
      <c r="S73" s="3"/>
      <c r="T73" s="3"/>
    </row>
    <row r="74" spans="1:20" s="1" customFormat="1" ht="22.5" customHeight="1" x14ac:dyDescent="0.3">
      <c r="A74" s="3"/>
      <c r="B74" s="8" t="s">
        <v>73</v>
      </c>
      <c r="C74" s="5" t="s">
        <v>59</v>
      </c>
      <c r="D74" s="6">
        <v>2</v>
      </c>
      <c r="E74" s="3">
        <f t="shared" si="30"/>
        <v>26</v>
      </c>
      <c r="F74" s="3"/>
      <c r="G74" s="3" t="s">
        <v>79</v>
      </c>
      <c r="H74" s="3"/>
      <c r="I74" s="79">
        <f t="shared" si="25"/>
        <v>26</v>
      </c>
      <c r="J74" s="6">
        <v>26</v>
      </c>
      <c r="K74" s="3"/>
      <c r="L74" s="40"/>
      <c r="M74" s="79">
        <f t="shared" si="26"/>
        <v>26</v>
      </c>
      <c r="N74" s="6">
        <v>26</v>
      </c>
      <c r="O74" s="3"/>
      <c r="P74" s="40"/>
      <c r="Q74" s="79">
        <f t="shared" si="27"/>
        <v>26</v>
      </c>
      <c r="R74" s="6">
        <v>26</v>
      </c>
      <c r="S74" s="3"/>
      <c r="T74" s="3"/>
    </row>
    <row r="75" spans="1:20" s="1" customFormat="1" ht="20.25" customHeight="1" x14ac:dyDescent="0.3">
      <c r="A75" s="3"/>
      <c r="B75" s="33" t="s">
        <v>74</v>
      </c>
      <c r="C75" s="5" t="s">
        <v>59</v>
      </c>
      <c r="D75" s="6">
        <v>2</v>
      </c>
      <c r="E75" s="3">
        <f t="shared" si="30"/>
        <v>17</v>
      </c>
      <c r="F75" s="3"/>
      <c r="G75" s="3" t="s">
        <v>79</v>
      </c>
      <c r="H75" s="3"/>
      <c r="I75" s="79">
        <f t="shared" si="25"/>
        <v>17</v>
      </c>
      <c r="J75" s="6">
        <v>17</v>
      </c>
      <c r="K75" s="3"/>
      <c r="L75" s="40"/>
      <c r="M75" s="79">
        <f t="shared" si="26"/>
        <v>17</v>
      </c>
      <c r="N75" s="6">
        <v>17</v>
      </c>
      <c r="O75" s="3"/>
      <c r="P75" s="40"/>
      <c r="Q75" s="79">
        <f t="shared" si="27"/>
        <v>17</v>
      </c>
      <c r="R75" s="6">
        <v>17</v>
      </c>
      <c r="S75" s="3"/>
      <c r="T75" s="3"/>
    </row>
    <row r="76" spans="1:20" s="1" customFormat="1" ht="37.5" x14ac:dyDescent="0.3">
      <c r="A76" s="3"/>
      <c r="B76" s="33" t="s">
        <v>75</v>
      </c>
      <c r="C76" s="5" t="s">
        <v>59</v>
      </c>
      <c r="D76" s="6">
        <v>4</v>
      </c>
      <c r="E76" s="3">
        <f t="shared" si="30"/>
        <v>457</v>
      </c>
      <c r="F76" s="3"/>
      <c r="G76" s="3" t="s">
        <v>79</v>
      </c>
      <c r="H76" s="3"/>
      <c r="I76" s="79">
        <f t="shared" si="25"/>
        <v>457</v>
      </c>
      <c r="J76" s="6">
        <v>457</v>
      </c>
      <c r="K76" s="3"/>
      <c r="L76" s="40"/>
      <c r="M76" s="79">
        <f t="shared" si="26"/>
        <v>457</v>
      </c>
      <c r="N76" s="6">
        <v>457</v>
      </c>
      <c r="O76" s="3"/>
      <c r="P76" s="40"/>
      <c r="Q76" s="79">
        <f t="shared" si="27"/>
        <v>457</v>
      </c>
      <c r="R76" s="6">
        <v>457</v>
      </c>
      <c r="S76" s="3"/>
      <c r="T76" s="3"/>
    </row>
    <row r="77" spans="1:20" s="1" customFormat="1" ht="37.5" x14ac:dyDescent="0.3">
      <c r="A77" s="3"/>
      <c r="B77" s="8" t="s">
        <v>147</v>
      </c>
      <c r="C77" s="5" t="s">
        <v>59</v>
      </c>
      <c r="D77" s="6">
        <v>3</v>
      </c>
      <c r="E77" s="3">
        <f t="shared" si="30"/>
        <v>55</v>
      </c>
      <c r="F77" s="3"/>
      <c r="G77" s="3" t="s">
        <v>79</v>
      </c>
      <c r="H77" s="3"/>
      <c r="I77" s="79">
        <f t="shared" si="25"/>
        <v>55</v>
      </c>
      <c r="J77" s="6">
        <v>55</v>
      </c>
      <c r="K77" s="3"/>
      <c r="L77" s="40"/>
      <c r="M77" s="79">
        <f t="shared" si="26"/>
        <v>55</v>
      </c>
      <c r="N77" s="6">
        <v>55</v>
      </c>
      <c r="O77" s="3"/>
      <c r="P77" s="40"/>
      <c r="Q77" s="79">
        <f t="shared" si="27"/>
        <v>55</v>
      </c>
      <c r="R77" s="6">
        <v>55</v>
      </c>
      <c r="S77" s="3"/>
      <c r="T77" s="3"/>
    </row>
    <row r="78" spans="1:20" s="1" customFormat="1" ht="21" customHeight="1" x14ac:dyDescent="0.3">
      <c r="A78" s="3"/>
      <c r="B78" s="8" t="s">
        <v>76</v>
      </c>
      <c r="C78" s="5" t="s">
        <v>59</v>
      </c>
      <c r="D78" s="6">
        <v>2</v>
      </c>
      <c r="E78" s="3">
        <f t="shared" si="30"/>
        <v>90</v>
      </c>
      <c r="F78" s="3"/>
      <c r="G78" s="3" t="s">
        <v>79</v>
      </c>
      <c r="H78" s="3"/>
      <c r="I78" s="79">
        <f t="shared" si="25"/>
        <v>90</v>
      </c>
      <c r="J78" s="6">
        <v>90</v>
      </c>
      <c r="K78" s="3"/>
      <c r="L78" s="40"/>
      <c r="M78" s="79">
        <f t="shared" si="26"/>
        <v>90</v>
      </c>
      <c r="N78" s="6">
        <v>90</v>
      </c>
      <c r="O78" s="3"/>
      <c r="P78" s="40"/>
      <c r="Q78" s="79">
        <f t="shared" si="27"/>
        <v>90</v>
      </c>
      <c r="R78" s="6">
        <v>90</v>
      </c>
      <c r="S78" s="3"/>
      <c r="T78" s="3"/>
    </row>
    <row r="79" spans="1:20" s="1" customFormat="1" ht="37.5" x14ac:dyDescent="0.3">
      <c r="A79" s="3"/>
      <c r="B79" s="8" t="s">
        <v>77</v>
      </c>
      <c r="C79" s="5" t="s">
        <v>59</v>
      </c>
      <c r="D79" s="6">
        <v>2</v>
      </c>
      <c r="E79" s="3">
        <f t="shared" si="30"/>
        <v>47</v>
      </c>
      <c r="F79" s="3"/>
      <c r="G79" s="3" t="s">
        <v>79</v>
      </c>
      <c r="H79" s="3"/>
      <c r="I79" s="79">
        <f t="shared" si="25"/>
        <v>47</v>
      </c>
      <c r="J79" s="6">
        <v>47</v>
      </c>
      <c r="K79" s="3"/>
      <c r="L79" s="40"/>
      <c r="M79" s="79">
        <f t="shared" si="26"/>
        <v>47</v>
      </c>
      <c r="N79" s="6">
        <v>47</v>
      </c>
      <c r="O79" s="3"/>
      <c r="P79" s="40"/>
      <c r="Q79" s="79">
        <f t="shared" si="27"/>
        <v>47</v>
      </c>
      <c r="R79" s="6">
        <v>47</v>
      </c>
      <c r="S79" s="3"/>
      <c r="T79" s="3"/>
    </row>
    <row r="80" spans="1:20" s="1" customFormat="1" ht="75" x14ac:dyDescent="0.3">
      <c r="A80" s="3"/>
      <c r="B80" s="8" t="s">
        <v>202</v>
      </c>
      <c r="C80" s="5"/>
      <c r="D80" s="6"/>
      <c r="E80" s="3"/>
      <c r="F80" s="3"/>
      <c r="G80" s="3" t="s">
        <v>16</v>
      </c>
      <c r="H80" s="3"/>
      <c r="I80" s="79"/>
      <c r="J80" s="6"/>
      <c r="K80" s="3"/>
      <c r="L80" s="40"/>
      <c r="M80" s="79"/>
      <c r="N80" s="6"/>
      <c r="O80" s="3"/>
      <c r="P80" s="40"/>
      <c r="Q80" s="79">
        <f>S80</f>
        <v>300</v>
      </c>
      <c r="R80" s="6"/>
      <c r="S80" s="3">
        <v>300</v>
      </c>
      <c r="T80" s="3"/>
    </row>
    <row r="81" spans="1:20" s="1" customFormat="1" ht="18.75" x14ac:dyDescent="0.3">
      <c r="A81" s="3"/>
      <c r="B81" s="8" t="s">
        <v>78</v>
      </c>
      <c r="C81" s="5" t="s">
        <v>59</v>
      </c>
      <c r="D81" s="6">
        <v>1</v>
      </c>
      <c r="E81" s="3">
        <f t="shared" si="30"/>
        <v>12</v>
      </c>
      <c r="F81" s="3"/>
      <c r="G81" s="3" t="s">
        <v>79</v>
      </c>
      <c r="H81" s="3"/>
      <c r="I81" s="79">
        <f t="shared" si="25"/>
        <v>12</v>
      </c>
      <c r="J81" s="6">
        <v>12</v>
      </c>
      <c r="K81" s="3"/>
      <c r="L81" s="40"/>
      <c r="M81" s="79">
        <f t="shared" si="26"/>
        <v>12</v>
      </c>
      <c r="N81" s="6">
        <v>12</v>
      </c>
      <c r="O81" s="3"/>
      <c r="P81" s="40"/>
      <c r="Q81" s="79">
        <f t="shared" si="27"/>
        <v>12</v>
      </c>
      <c r="R81" s="6">
        <v>12</v>
      </c>
      <c r="S81" s="3"/>
      <c r="T81" s="3"/>
    </row>
    <row r="82" spans="1:20" s="1" customFormat="1" ht="56.25" x14ac:dyDescent="0.3">
      <c r="A82" s="3"/>
      <c r="B82" s="8" t="s">
        <v>207</v>
      </c>
      <c r="C82" s="5"/>
      <c r="D82" s="6"/>
      <c r="E82" s="3"/>
      <c r="F82" s="3"/>
      <c r="G82" s="3"/>
      <c r="H82" s="3"/>
      <c r="I82" s="79"/>
      <c r="J82" s="6"/>
      <c r="K82" s="3"/>
      <c r="L82" s="40"/>
      <c r="M82" s="79"/>
      <c r="N82" s="6"/>
      <c r="O82" s="3"/>
      <c r="P82" s="40"/>
      <c r="Q82" s="79">
        <v>420.8</v>
      </c>
      <c r="R82" s="6"/>
      <c r="S82" s="3"/>
      <c r="T82" s="3">
        <v>420.8</v>
      </c>
    </row>
    <row r="83" spans="1:20" s="1" customFormat="1" ht="24" customHeight="1" x14ac:dyDescent="0.3">
      <c r="A83" s="3"/>
      <c r="B83" s="4" t="s">
        <v>80</v>
      </c>
      <c r="C83" s="5"/>
      <c r="D83" s="6"/>
      <c r="E83" s="15">
        <f t="shared" si="30"/>
        <v>6761</v>
      </c>
      <c r="F83" s="3"/>
      <c r="G83" s="3"/>
      <c r="H83" s="3"/>
      <c r="I83" s="79">
        <f t="shared" si="25"/>
        <v>6761</v>
      </c>
      <c r="J83" s="34">
        <f>J84+J85+J86+J87+J88+J89+J90+J91+J92+J93</f>
        <v>836</v>
      </c>
      <c r="K83" s="34">
        <f>K84+K85+K86+K87+K88+K89+K90+K91+K92+K93+K95</f>
        <v>72</v>
      </c>
      <c r="L83" s="55">
        <f>L84+L85+L86+L87+L88+L89+L90+L91+L92+L93+L94</f>
        <v>5853</v>
      </c>
      <c r="M83" s="79">
        <f t="shared" si="26"/>
        <v>918</v>
      </c>
      <c r="N83" s="34">
        <f>N84+N85+N86+N87+N88+N89+N90+N91+N92+N93</f>
        <v>718</v>
      </c>
      <c r="O83" s="34">
        <f>O84+O85+O86+O87+O88+O89+O90+O91+O92+O93+O95</f>
        <v>200</v>
      </c>
      <c r="P83" s="55">
        <f t="shared" ref="P83" si="31">P84+P85+P86+P87+P88+P89+P90+P91+P92+P93</f>
        <v>0</v>
      </c>
      <c r="Q83" s="79">
        <f t="shared" si="27"/>
        <v>718</v>
      </c>
      <c r="R83" s="34">
        <f>R84+R85+R86+R87+R88+R89+R90+R91+R92+R93</f>
        <v>718</v>
      </c>
      <c r="S83" s="34">
        <f>S84+S85+S86+S87+S88+S89+S90+S91+S92+S93+S95</f>
        <v>0</v>
      </c>
      <c r="T83" s="34">
        <f t="shared" ref="T83" si="32">T84+T85+T86+T87+T88+T89+T90+T91+T92+T93</f>
        <v>0</v>
      </c>
    </row>
    <row r="84" spans="1:20" s="2" customFormat="1" ht="22.5" customHeight="1" x14ac:dyDescent="0.3">
      <c r="A84" s="3"/>
      <c r="B84" s="8" t="s">
        <v>56</v>
      </c>
      <c r="C84" s="9" t="s">
        <v>57</v>
      </c>
      <c r="D84" s="6">
        <v>3225</v>
      </c>
      <c r="E84" s="3">
        <f t="shared" si="30"/>
        <v>4</v>
      </c>
      <c r="F84" s="3"/>
      <c r="G84" s="3" t="s">
        <v>79</v>
      </c>
      <c r="H84" s="3"/>
      <c r="I84" s="79">
        <f t="shared" si="25"/>
        <v>4</v>
      </c>
      <c r="J84" s="6">
        <v>4</v>
      </c>
      <c r="K84" s="3"/>
      <c r="L84" s="40"/>
      <c r="M84" s="79">
        <f t="shared" si="26"/>
        <v>4</v>
      </c>
      <c r="N84" s="6">
        <v>4</v>
      </c>
      <c r="O84" s="3"/>
      <c r="P84" s="40"/>
      <c r="Q84" s="79">
        <f t="shared" si="27"/>
        <v>4</v>
      </c>
      <c r="R84" s="6">
        <v>4</v>
      </c>
      <c r="S84" s="3"/>
      <c r="T84" s="3"/>
    </row>
    <row r="85" spans="1:20" s="2" customFormat="1" ht="37.5" x14ac:dyDescent="0.3">
      <c r="A85" s="3"/>
      <c r="B85" s="8" t="s">
        <v>81</v>
      </c>
      <c r="C85" s="5" t="s">
        <v>59</v>
      </c>
      <c r="D85" s="6">
        <v>4</v>
      </c>
      <c r="E85" s="3">
        <f t="shared" si="30"/>
        <v>457</v>
      </c>
      <c r="F85" s="3"/>
      <c r="G85" s="3" t="s">
        <v>79</v>
      </c>
      <c r="H85" s="3"/>
      <c r="I85" s="79">
        <f t="shared" si="25"/>
        <v>457</v>
      </c>
      <c r="J85" s="6">
        <v>457</v>
      </c>
      <c r="K85" s="3"/>
      <c r="L85" s="40"/>
      <c r="M85" s="79">
        <f t="shared" si="26"/>
        <v>457</v>
      </c>
      <c r="N85" s="6">
        <v>457</v>
      </c>
      <c r="O85" s="3"/>
      <c r="P85" s="40"/>
      <c r="Q85" s="79">
        <f t="shared" si="27"/>
        <v>457</v>
      </c>
      <c r="R85" s="6">
        <v>457</v>
      </c>
      <c r="S85" s="3"/>
      <c r="T85" s="3"/>
    </row>
    <row r="86" spans="1:20" s="2" customFormat="1" ht="24" customHeight="1" x14ac:dyDescent="0.3">
      <c r="A86" s="3"/>
      <c r="B86" s="8" t="s">
        <v>148</v>
      </c>
      <c r="C86" s="5" t="s">
        <v>59</v>
      </c>
      <c r="D86" s="6">
        <v>2</v>
      </c>
      <c r="E86" s="3">
        <f t="shared" si="30"/>
        <v>37</v>
      </c>
      <c r="F86" s="3"/>
      <c r="G86" s="3" t="s">
        <v>79</v>
      </c>
      <c r="H86" s="3"/>
      <c r="I86" s="79">
        <f t="shared" si="25"/>
        <v>37</v>
      </c>
      <c r="J86" s="6">
        <v>37</v>
      </c>
      <c r="K86" s="3"/>
      <c r="L86" s="40"/>
      <c r="M86" s="79">
        <f t="shared" si="26"/>
        <v>37</v>
      </c>
      <c r="N86" s="6">
        <v>37</v>
      </c>
      <c r="O86" s="3"/>
      <c r="P86" s="40"/>
      <c r="Q86" s="79">
        <f t="shared" si="27"/>
        <v>37</v>
      </c>
      <c r="R86" s="6">
        <v>37</v>
      </c>
      <c r="S86" s="3"/>
      <c r="T86" s="3"/>
    </row>
    <row r="87" spans="1:20" s="2" customFormat="1" ht="24" customHeight="1" x14ac:dyDescent="0.3">
      <c r="A87" s="3"/>
      <c r="B87" s="8" t="s">
        <v>73</v>
      </c>
      <c r="C87" s="5" t="s">
        <v>59</v>
      </c>
      <c r="D87" s="6">
        <v>2</v>
      </c>
      <c r="E87" s="3">
        <f t="shared" si="30"/>
        <v>26</v>
      </c>
      <c r="F87" s="3"/>
      <c r="G87" s="3" t="s">
        <v>79</v>
      </c>
      <c r="H87" s="3"/>
      <c r="I87" s="79">
        <f t="shared" si="25"/>
        <v>26</v>
      </c>
      <c r="J87" s="6">
        <v>26</v>
      </c>
      <c r="K87" s="3"/>
      <c r="L87" s="40"/>
      <c r="M87" s="79">
        <f t="shared" si="26"/>
        <v>26</v>
      </c>
      <c r="N87" s="6">
        <v>26</v>
      </c>
      <c r="O87" s="3"/>
      <c r="P87" s="40"/>
      <c r="Q87" s="79">
        <f t="shared" si="27"/>
        <v>26</v>
      </c>
      <c r="R87" s="6">
        <v>26</v>
      </c>
      <c r="S87" s="3"/>
      <c r="T87" s="3"/>
    </row>
    <row r="88" spans="1:20" s="2" customFormat="1" ht="37.5" x14ac:dyDescent="0.3">
      <c r="A88" s="3"/>
      <c r="B88" s="8" t="s">
        <v>82</v>
      </c>
      <c r="C88" s="5" t="s">
        <v>59</v>
      </c>
      <c r="D88" s="6">
        <v>6</v>
      </c>
      <c r="E88" s="3">
        <f t="shared" si="30"/>
        <v>33</v>
      </c>
      <c r="F88" s="3"/>
      <c r="G88" s="3" t="s">
        <v>79</v>
      </c>
      <c r="H88" s="3"/>
      <c r="I88" s="79">
        <f t="shared" si="25"/>
        <v>33</v>
      </c>
      <c r="J88" s="6">
        <v>33</v>
      </c>
      <c r="K88" s="3"/>
      <c r="L88" s="40"/>
      <c r="M88" s="79">
        <f t="shared" si="26"/>
        <v>0</v>
      </c>
      <c r="N88" s="6">
        <v>0</v>
      </c>
      <c r="O88" s="3"/>
      <c r="P88" s="40"/>
      <c r="Q88" s="79">
        <f t="shared" si="27"/>
        <v>0</v>
      </c>
      <c r="R88" s="6">
        <v>0</v>
      </c>
      <c r="S88" s="3"/>
      <c r="T88" s="3"/>
    </row>
    <row r="89" spans="1:20" s="2" customFormat="1" ht="42.75" customHeight="1" x14ac:dyDescent="0.3">
      <c r="A89" s="3"/>
      <c r="B89" s="8" t="s">
        <v>83</v>
      </c>
      <c r="C89" s="9" t="s">
        <v>57</v>
      </c>
      <c r="D89" s="6">
        <v>1.3</v>
      </c>
      <c r="E89" s="3">
        <f t="shared" si="30"/>
        <v>85</v>
      </c>
      <c r="F89" s="3"/>
      <c r="G89" s="3" t="s">
        <v>79</v>
      </c>
      <c r="H89" s="3"/>
      <c r="I89" s="79">
        <f t="shared" si="25"/>
        <v>85</v>
      </c>
      <c r="J89" s="6">
        <v>85</v>
      </c>
      <c r="K89" s="3"/>
      <c r="L89" s="40"/>
      <c r="M89" s="79">
        <f t="shared" si="26"/>
        <v>0</v>
      </c>
      <c r="N89" s="6">
        <v>0</v>
      </c>
      <c r="O89" s="3"/>
      <c r="P89" s="40"/>
      <c r="Q89" s="79">
        <f t="shared" si="27"/>
        <v>0</v>
      </c>
      <c r="R89" s="6">
        <v>0</v>
      </c>
      <c r="S89" s="3"/>
      <c r="T89" s="3"/>
    </row>
    <row r="90" spans="1:20" s="2" customFormat="1" ht="19.5" customHeight="1" x14ac:dyDescent="0.3">
      <c r="A90" s="3"/>
      <c r="B90" s="8" t="s">
        <v>84</v>
      </c>
      <c r="C90" s="5" t="s">
        <v>59</v>
      </c>
      <c r="D90" s="6">
        <v>2</v>
      </c>
      <c r="E90" s="3">
        <f t="shared" si="30"/>
        <v>59</v>
      </c>
      <c r="F90" s="3"/>
      <c r="G90" s="3" t="s">
        <v>79</v>
      </c>
      <c r="H90" s="3"/>
      <c r="I90" s="79">
        <f t="shared" si="25"/>
        <v>59</v>
      </c>
      <c r="J90" s="6">
        <v>59</v>
      </c>
      <c r="K90" s="3"/>
      <c r="L90" s="40"/>
      <c r="M90" s="79">
        <f t="shared" si="26"/>
        <v>59</v>
      </c>
      <c r="N90" s="6">
        <v>59</v>
      </c>
      <c r="O90" s="3"/>
      <c r="P90" s="40"/>
      <c r="Q90" s="79">
        <f t="shared" si="27"/>
        <v>59</v>
      </c>
      <c r="R90" s="6">
        <v>59</v>
      </c>
      <c r="S90" s="3"/>
      <c r="T90" s="3"/>
    </row>
    <row r="91" spans="1:20" s="2" customFormat="1" ht="26.25" customHeight="1" x14ac:dyDescent="0.3">
      <c r="A91" s="3"/>
      <c r="B91" s="8" t="s">
        <v>85</v>
      </c>
      <c r="C91" s="5" t="s">
        <v>59</v>
      </c>
      <c r="D91" s="6">
        <v>3</v>
      </c>
      <c r="E91" s="3">
        <f t="shared" si="30"/>
        <v>76</v>
      </c>
      <c r="F91" s="3"/>
      <c r="G91" s="3" t="s">
        <v>79</v>
      </c>
      <c r="H91" s="3"/>
      <c r="I91" s="79">
        <f t="shared" si="25"/>
        <v>76</v>
      </c>
      <c r="J91" s="6">
        <v>76</v>
      </c>
      <c r="K91" s="3"/>
      <c r="L91" s="40"/>
      <c r="M91" s="79">
        <f t="shared" si="26"/>
        <v>76</v>
      </c>
      <c r="N91" s="6">
        <v>76</v>
      </c>
      <c r="O91" s="3"/>
      <c r="P91" s="40"/>
      <c r="Q91" s="79">
        <f t="shared" si="27"/>
        <v>76</v>
      </c>
      <c r="R91" s="6">
        <v>76</v>
      </c>
      <c r="S91" s="3"/>
      <c r="T91" s="3"/>
    </row>
    <row r="92" spans="1:20" s="2" customFormat="1" ht="22.5" customHeight="1" x14ac:dyDescent="0.3">
      <c r="A92" s="3"/>
      <c r="B92" s="8" t="s">
        <v>86</v>
      </c>
      <c r="C92" s="5" t="s">
        <v>59</v>
      </c>
      <c r="D92" s="6">
        <v>2</v>
      </c>
      <c r="E92" s="3">
        <f t="shared" si="30"/>
        <v>53</v>
      </c>
      <c r="F92" s="3"/>
      <c r="G92" s="3" t="s">
        <v>79</v>
      </c>
      <c r="H92" s="3"/>
      <c r="I92" s="79">
        <f t="shared" si="25"/>
        <v>53</v>
      </c>
      <c r="J92" s="6">
        <v>53</v>
      </c>
      <c r="K92" s="3"/>
      <c r="L92" s="40"/>
      <c r="M92" s="79">
        <f t="shared" si="26"/>
        <v>53</v>
      </c>
      <c r="N92" s="6">
        <v>53</v>
      </c>
      <c r="O92" s="3"/>
      <c r="P92" s="40"/>
      <c r="Q92" s="79">
        <f t="shared" si="27"/>
        <v>53</v>
      </c>
      <c r="R92" s="6">
        <v>53</v>
      </c>
      <c r="S92" s="3"/>
      <c r="T92" s="3"/>
    </row>
    <row r="93" spans="1:20" s="2" customFormat="1" ht="24" customHeight="1" x14ac:dyDescent="0.3">
      <c r="A93" s="3"/>
      <c r="B93" s="8" t="s">
        <v>88</v>
      </c>
      <c r="C93" s="9" t="s">
        <v>59</v>
      </c>
      <c r="D93" s="6">
        <v>11</v>
      </c>
      <c r="E93" s="3">
        <f t="shared" si="30"/>
        <v>6</v>
      </c>
      <c r="F93" s="3"/>
      <c r="G93" s="3" t="s">
        <v>79</v>
      </c>
      <c r="H93" s="3"/>
      <c r="I93" s="79">
        <f t="shared" si="25"/>
        <v>6</v>
      </c>
      <c r="J93" s="6">
        <v>6</v>
      </c>
      <c r="K93" s="3"/>
      <c r="L93" s="40"/>
      <c r="M93" s="79">
        <f t="shared" si="26"/>
        <v>6</v>
      </c>
      <c r="N93" s="6">
        <v>6</v>
      </c>
      <c r="O93" s="3"/>
      <c r="P93" s="40"/>
      <c r="Q93" s="79">
        <f t="shared" si="27"/>
        <v>6</v>
      </c>
      <c r="R93" s="6">
        <v>6</v>
      </c>
      <c r="S93" s="3"/>
      <c r="T93" s="3"/>
    </row>
    <row r="94" spans="1:20" s="2" customFormat="1" ht="72.75" customHeight="1" x14ac:dyDescent="0.3">
      <c r="A94" s="3"/>
      <c r="B94" s="8" t="s">
        <v>171</v>
      </c>
      <c r="C94" s="5"/>
      <c r="D94" s="6"/>
      <c r="E94" s="3"/>
      <c r="F94" s="3"/>
      <c r="G94" s="61" t="s">
        <v>16</v>
      </c>
      <c r="H94" s="3"/>
      <c r="I94" s="79">
        <f t="shared" ref="I94" si="33">J94+K94+L94</f>
        <v>5853.5</v>
      </c>
      <c r="J94" s="6">
        <v>0</v>
      </c>
      <c r="K94" s="3">
        <v>0.5</v>
      </c>
      <c r="L94" s="40">
        <v>5853</v>
      </c>
      <c r="M94" s="79">
        <v>0</v>
      </c>
      <c r="N94" s="6"/>
      <c r="O94" s="3"/>
      <c r="P94" s="40"/>
      <c r="Q94" s="79"/>
      <c r="R94" s="6"/>
      <c r="S94" s="3"/>
      <c r="T94" s="3"/>
    </row>
    <row r="95" spans="1:20" s="2" customFormat="1" ht="51" customHeight="1" x14ac:dyDescent="0.3">
      <c r="A95" s="3"/>
      <c r="B95" s="8" t="s">
        <v>153</v>
      </c>
      <c r="C95" s="5" t="s">
        <v>59</v>
      </c>
      <c r="D95" s="6">
        <v>4</v>
      </c>
      <c r="E95" s="3">
        <f t="shared" si="30"/>
        <v>72</v>
      </c>
      <c r="F95" s="3"/>
      <c r="G95" s="59" t="s">
        <v>16</v>
      </c>
      <c r="H95" s="61"/>
      <c r="I95" s="79">
        <f t="shared" si="25"/>
        <v>72</v>
      </c>
      <c r="J95" s="6"/>
      <c r="K95" s="3">
        <v>72</v>
      </c>
      <c r="L95" s="40"/>
      <c r="M95" s="79">
        <f t="shared" si="26"/>
        <v>200</v>
      </c>
      <c r="N95" s="6"/>
      <c r="O95" s="3">
        <v>200</v>
      </c>
      <c r="P95" s="40"/>
      <c r="Q95" s="79">
        <f t="shared" si="27"/>
        <v>0</v>
      </c>
      <c r="R95" s="6"/>
      <c r="S95" s="3">
        <v>0</v>
      </c>
      <c r="T95" s="3"/>
    </row>
    <row r="96" spans="1:20" s="1" customFormat="1" ht="18.75" x14ac:dyDescent="0.3">
      <c r="A96" s="3"/>
      <c r="B96" s="4" t="s">
        <v>94</v>
      </c>
      <c r="C96" s="5"/>
      <c r="D96" s="6"/>
      <c r="E96" s="15">
        <f t="shared" si="30"/>
        <v>194</v>
      </c>
      <c r="F96" s="3"/>
      <c r="G96" s="3"/>
      <c r="H96" s="3"/>
      <c r="I96" s="79">
        <f t="shared" si="25"/>
        <v>194</v>
      </c>
      <c r="J96" s="34">
        <f>J97+J98+J99+J100+J103</f>
        <v>194</v>
      </c>
      <c r="K96" s="34">
        <f t="shared" ref="K96:L96" si="34">K97+K98+K99+K100+K103</f>
        <v>0</v>
      </c>
      <c r="L96" s="55">
        <f t="shared" si="34"/>
        <v>0</v>
      </c>
      <c r="M96" s="79">
        <f>N96+O96+P96</f>
        <v>1356.2249999999999</v>
      </c>
      <c r="N96" s="34">
        <f>N97+N98+N99+N100+N103</f>
        <v>194</v>
      </c>
      <c r="O96" s="34">
        <f>O97+O98+O99+O100+O103+O101+O102</f>
        <v>7.2250000000000005</v>
      </c>
      <c r="P96" s="55">
        <f>P97+P98+P99+P100+P103+P101+P102</f>
        <v>1155</v>
      </c>
      <c r="Q96" s="79">
        <f t="shared" si="27"/>
        <v>194</v>
      </c>
      <c r="R96" s="34">
        <f>R97+R98+R99+R100+R103</f>
        <v>194</v>
      </c>
      <c r="S96" s="34">
        <f t="shared" ref="S96:T96" si="35">S97+S98+S99+S100+S103</f>
        <v>0</v>
      </c>
      <c r="T96" s="34">
        <f t="shared" si="35"/>
        <v>0</v>
      </c>
    </row>
    <row r="97" spans="1:20" s="1" customFormat="1" ht="24" customHeight="1" x14ac:dyDescent="0.3">
      <c r="A97" s="3"/>
      <c r="B97" s="8" t="s">
        <v>89</v>
      </c>
      <c r="C97" s="5" t="s">
        <v>59</v>
      </c>
      <c r="D97" s="6">
        <v>2</v>
      </c>
      <c r="E97" s="3">
        <f t="shared" si="30"/>
        <v>59</v>
      </c>
      <c r="F97" s="3"/>
      <c r="G97" s="3" t="s">
        <v>79</v>
      </c>
      <c r="H97" s="3"/>
      <c r="I97" s="79">
        <f t="shared" si="25"/>
        <v>59</v>
      </c>
      <c r="J97" s="6">
        <v>59</v>
      </c>
      <c r="K97" s="3"/>
      <c r="L97" s="40"/>
      <c r="M97" s="79">
        <f t="shared" si="26"/>
        <v>59</v>
      </c>
      <c r="N97" s="6">
        <v>59</v>
      </c>
      <c r="O97" s="3"/>
      <c r="P97" s="40"/>
      <c r="Q97" s="79">
        <f t="shared" si="27"/>
        <v>59</v>
      </c>
      <c r="R97" s="6">
        <v>59</v>
      </c>
      <c r="S97" s="3"/>
      <c r="T97" s="3"/>
    </row>
    <row r="98" spans="1:20" s="1" customFormat="1" ht="24" customHeight="1" x14ac:dyDescent="0.3">
      <c r="A98" s="3"/>
      <c r="B98" s="8" t="s">
        <v>90</v>
      </c>
      <c r="C98" s="5" t="s">
        <v>59</v>
      </c>
      <c r="D98" s="6">
        <v>1</v>
      </c>
      <c r="E98" s="3">
        <f t="shared" si="30"/>
        <v>20</v>
      </c>
      <c r="F98" s="3"/>
      <c r="G98" s="3" t="s">
        <v>79</v>
      </c>
      <c r="H98" s="3"/>
      <c r="I98" s="79">
        <f t="shared" si="25"/>
        <v>20</v>
      </c>
      <c r="J98" s="6">
        <v>20</v>
      </c>
      <c r="K98" s="3"/>
      <c r="L98" s="40"/>
      <c r="M98" s="79">
        <f t="shared" si="26"/>
        <v>20</v>
      </c>
      <c r="N98" s="6">
        <v>20</v>
      </c>
      <c r="O98" s="3"/>
      <c r="P98" s="40"/>
      <c r="Q98" s="79">
        <f t="shared" si="27"/>
        <v>20</v>
      </c>
      <c r="R98" s="6">
        <v>20</v>
      </c>
      <c r="S98" s="3"/>
      <c r="T98" s="3"/>
    </row>
    <row r="99" spans="1:20" s="1" customFormat="1" ht="18.75" x14ac:dyDescent="0.3">
      <c r="A99" s="3"/>
      <c r="B99" s="8" t="s">
        <v>91</v>
      </c>
      <c r="C99" s="5" t="s">
        <v>59</v>
      </c>
      <c r="D99" s="6">
        <v>1</v>
      </c>
      <c r="E99" s="3">
        <f t="shared" si="30"/>
        <v>55</v>
      </c>
      <c r="F99" s="3"/>
      <c r="G99" s="3" t="s">
        <v>79</v>
      </c>
      <c r="H99" s="3"/>
      <c r="I99" s="79">
        <f t="shared" si="25"/>
        <v>55</v>
      </c>
      <c r="J99" s="6">
        <v>55</v>
      </c>
      <c r="K99" s="3"/>
      <c r="L99" s="40"/>
      <c r="M99" s="79">
        <f t="shared" si="26"/>
        <v>55</v>
      </c>
      <c r="N99" s="6">
        <v>55</v>
      </c>
      <c r="O99" s="3"/>
      <c r="P99" s="40"/>
      <c r="Q99" s="79">
        <f t="shared" si="27"/>
        <v>55</v>
      </c>
      <c r="R99" s="6">
        <v>55</v>
      </c>
      <c r="S99" s="3"/>
      <c r="T99" s="3"/>
    </row>
    <row r="100" spans="1:20" s="1" customFormat="1" ht="18.75" x14ac:dyDescent="0.3">
      <c r="A100" s="3"/>
      <c r="B100" s="8" t="s">
        <v>92</v>
      </c>
      <c r="C100" s="5" t="s">
        <v>59</v>
      </c>
      <c r="D100" s="6">
        <v>1</v>
      </c>
      <c r="E100" s="3">
        <f t="shared" si="30"/>
        <v>55</v>
      </c>
      <c r="F100" s="3"/>
      <c r="G100" s="3" t="s">
        <v>79</v>
      </c>
      <c r="H100" s="3"/>
      <c r="I100" s="79">
        <f t="shared" si="25"/>
        <v>55</v>
      </c>
      <c r="J100" s="6">
        <v>55</v>
      </c>
      <c r="K100" s="3"/>
      <c r="L100" s="40"/>
      <c r="M100" s="79">
        <f t="shared" si="26"/>
        <v>55</v>
      </c>
      <c r="N100" s="6">
        <v>55</v>
      </c>
      <c r="O100" s="3"/>
      <c r="P100" s="40"/>
      <c r="Q100" s="79">
        <f t="shared" si="27"/>
        <v>55</v>
      </c>
      <c r="R100" s="6">
        <v>55</v>
      </c>
      <c r="S100" s="3"/>
      <c r="T100" s="3"/>
    </row>
    <row r="101" spans="1:20" s="1" customFormat="1" ht="63" x14ac:dyDescent="0.3">
      <c r="A101" s="3"/>
      <c r="B101" s="8" t="s">
        <v>179</v>
      </c>
      <c r="C101" s="5"/>
      <c r="D101" s="6"/>
      <c r="E101" s="3"/>
      <c r="F101" s="3"/>
      <c r="G101" s="61" t="s">
        <v>16</v>
      </c>
      <c r="H101" s="3"/>
      <c r="I101" s="79"/>
      <c r="J101" s="6"/>
      <c r="K101" s="3"/>
      <c r="L101" s="40"/>
      <c r="M101" s="79">
        <f t="shared" si="26"/>
        <v>166.86500000000001</v>
      </c>
      <c r="N101" s="6"/>
      <c r="O101" s="3">
        <v>1.865</v>
      </c>
      <c r="P101" s="40">
        <v>165</v>
      </c>
      <c r="Q101" s="79"/>
      <c r="R101" s="6"/>
      <c r="S101" s="3"/>
      <c r="T101" s="3"/>
    </row>
    <row r="102" spans="1:20" s="1" customFormat="1" ht="63.75" customHeight="1" x14ac:dyDescent="0.3">
      <c r="A102" s="3"/>
      <c r="B102" s="8" t="s">
        <v>180</v>
      </c>
      <c r="C102" s="5"/>
      <c r="D102" s="6"/>
      <c r="E102" s="3"/>
      <c r="F102" s="3"/>
      <c r="G102" s="61" t="s">
        <v>16</v>
      </c>
      <c r="H102" s="3"/>
      <c r="I102" s="79"/>
      <c r="J102" s="6"/>
      <c r="K102" s="3"/>
      <c r="L102" s="40"/>
      <c r="M102" s="79">
        <f t="shared" si="26"/>
        <v>995.36</v>
      </c>
      <c r="N102" s="6">
        <v>0</v>
      </c>
      <c r="O102" s="3">
        <v>5.36</v>
      </c>
      <c r="P102" s="40">
        <v>990</v>
      </c>
      <c r="Q102" s="79"/>
      <c r="R102" s="6"/>
      <c r="S102" s="3"/>
      <c r="T102" s="3"/>
    </row>
    <row r="103" spans="1:20" s="1" customFormat="1" ht="37.5" x14ac:dyDescent="0.3">
      <c r="A103" s="3"/>
      <c r="B103" s="8" t="s">
        <v>87</v>
      </c>
      <c r="C103" s="9" t="s">
        <v>59</v>
      </c>
      <c r="D103" s="6">
        <v>1</v>
      </c>
      <c r="E103" s="3">
        <f t="shared" si="30"/>
        <v>5</v>
      </c>
      <c r="F103" s="3"/>
      <c r="G103" s="3" t="s">
        <v>79</v>
      </c>
      <c r="H103" s="3"/>
      <c r="I103" s="79">
        <f t="shared" si="25"/>
        <v>5</v>
      </c>
      <c r="J103" s="6">
        <v>5</v>
      </c>
      <c r="K103" s="3"/>
      <c r="L103" s="40"/>
      <c r="M103" s="79">
        <f t="shared" si="26"/>
        <v>5</v>
      </c>
      <c r="N103" s="6">
        <v>5</v>
      </c>
      <c r="O103" s="3"/>
      <c r="P103" s="40"/>
      <c r="Q103" s="79">
        <f t="shared" si="27"/>
        <v>5</v>
      </c>
      <c r="R103" s="6">
        <v>5</v>
      </c>
      <c r="S103" s="3"/>
      <c r="T103" s="3"/>
    </row>
    <row r="104" spans="1:20" s="1" customFormat="1" ht="18.75" x14ac:dyDescent="0.3">
      <c r="A104" s="3"/>
      <c r="B104" s="4" t="s">
        <v>93</v>
      </c>
      <c r="C104" s="5"/>
      <c r="D104" s="6"/>
      <c r="E104" s="15">
        <f t="shared" si="30"/>
        <v>426</v>
      </c>
      <c r="F104" s="3"/>
      <c r="G104" s="3"/>
      <c r="H104" s="3"/>
      <c r="I104" s="79">
        <f t="shared" ref="I104:I108" si="36">J104+K104+L104</f>
        <v>426</v>
      </c>
      <c r="J104" s="34">
        <f>J105+J106+J107+J108</f>
        <v>426</v>
      </c>
      <c r="K104" s="34">
        <f t="shared" ref="K104:L104" si="37">K105+K106+K107+K108</f>
        <v>0</v>
      </c>
      <c r="L104" s="55">
        <f t="shared" si="37"/>
        <v>0</v>
      </c>
      <c r="M104" s="79">
        <f t="shared" ref="M104:M108" si="38">N104+O104+P104</f>
        <v>426</v>
      </c>
      <c r="N104" s="34">
        <f>N105+N106+N107+N108</f>
        <v>426</v>
      </c>
      <c r="O104" s="34">
        <f t="shared" ref="O104:P104" si="39">O105+O106+O107+O108</f>
        <v>0</v>
      </c>
      <c r="P104" s="55">
        <f t="shared" si="39"/>
        <v>0</v>
      </c>
      <c r="Q104" s="79">
        <f t="shared" ref="Q104:Q108" si="40">R104+S104+T104</f>
        <v>426</v>
      </c>
      <c r="R104" s="34">
        <f>R105+R106+R107+R108</f>
        <v>426</v>
      </c>
      <c r="S104" s="34">
        <f t="shared" ref="S104:T104" si="41">S105+S106+S107+S108</f>
        <v>0</v>
      </c>
      <c r="T104" s="34">
        <f t="shared" si="41"/>
        <v>0</v>
      </c>
    </row>
    <row r="105" spans="1:20" s="1" customFormat="1" ht="18.75" x14ac:dyDescent="0.3">
      <c r="A105" s="3"/>
      <c r="B105" s="10" t="s">
        <v>95</v>
      </c>
      <c r="C105" s="10" t="s">
        <v>59</v>
      </c>
      <c r="D105" s="10">
        <v>2</v>
      </c>
      <c r="E105" s="3">
        <f t="shared" si="30"/>
        <v>190</v>
      </c>
      <c r="F105" s="3"/>
      <c r="G105" s="3" t="s">
        <v>79</v>
      </c>
      <c r="H105" s="3"/>
      <c r="I105" s="79">
        <f t="shared" si="36"/>
        <v>190</v>
      </c>
      <c r="J105" s="6">
        <v>190</v>
      </c>
      <c r="K105" s="3"/>
      <c r="L105" s="40"/>
      <c r="M105" s="79">
        <f t="shared" si="38"/>
        <v>190</v>
      </c>
      <c r="N105" s="6">
        <v>190</v>
      </c>
      <c r="O105" s="3"/>
      <c r="P105" s="40"/>
      <c r="Q105" s="79">
        <f t="shared" si="40"/>
        <v>190</v>
      </c>
      <c r="R105" s="6">
        <v>190</v>
      </c>
      <c r="S105" s="3"/>
      <c r="T105" s="3"/>
    </row>
    <row r="106" spans="1:20" s="1" customFormat="1" ht="18.75" x14ac:dyDescent="0.3">
      <c r="A106" s="3"/>
      <c r="B106" s="10" t="s">
        <v>96</v>
      </c>
      <c r="C106" s="10" t="s">
        <v>59</v>
      </c>
      <c r="D106" s="10">
        <v>1</v>
      </c>
      <c r="E106" s="3">
        <f t="shared" si="30"/>
        <v>97</v>
      </c>
      <c r="F106" s="3"/>
      <c r="G106" s="3" t="s">
        <v>79</v>
      </c>
      <c r="H106" s="3"/>
      <c r="I106" s="79">
        <f t="shared" si="36"/>
        <v>97</v>
      </c>
      <c r="J106" s="6">
        <v>97</v>
      </c>
      <c r="K106" s="3"/>
      <c r="L106" s="40"/>
      <c r="M106" s="79">
        <f t="shared" si="38"/>
        <v>97</v>
      </c>
      <c r="N106" s="6">
        <v>97</v>
      </c>
      <c r="O106" s="3"/>
      <c r="P106" s="40"/>
      <c r="Q106" s="79">
        <f t="shared" si="40"/>
        <v>97</v>
      </c>
      <c r="R106" s="6">
        <v>97</v>
      </c>
      <c r="S106" s="3"/>
      <c r="T106" s="3"/>
    </row>
    <row r="107" spans="1:20" s="1" customFormat="1" ht="18.75" x14ac:dyDescent="0.3">
      <c r="A107" s="3"/>
      <c r="B107" s="10" t="s">
        <v>97</v>
      </c>
      <c r="C107" s="10" t="s">
        <v>59</v>
      </c>
      <c r="D107" s="10">
        <v>1</v>
      </c>
      <c r="E107" s="3">
        <f t="shared" si="30"/>
        <v>35</v>
      </c>
      <c r="F107" s="3"/>
      <c r="G107" s="3" t="s">
        <v>79</v>
      </c>
      <c r="H107" s="3"/>
      <c r="I107" s="79">
        <f t="shared" si="36"/>
        <v>35</v>
      </c>
      <c r="J107" s="6">
        <v>35</v>
      </c>
      <c r="K107" s="3"/>
      <c r="L107" s="40"/>
      <c r="M107" s="79">
        <f t="shared" si="38"/>
        <v>35</v>
      </c>
      <c r="N107" s="6">
        <v>35</v>
      </c>
      <c r="O107" s="3"/>
      <c r="P107" s="40"/>
      <c r="Q107" s="79">
        <f t="shared" si="40"/>
        <v>35</v>
      </c>
      <c r="R107" s="6">
        <v>35</v>
      </c>
      <c r="S107" s="3"/>
      <c r="T107" s="3"/>
    </row>
    <row r="108" spans="1:20" s="1" customFormat="1" ht="18.75" x14ac:dyDescent="0.3">
      <c r="A108" s="3"/>
      <c r="B108" s="10" t="s">
        <v>98</v>
      </c>
      <c r="C108" s="10" t="s">
        <v>59</v>
      </c>
      <c r="D108" s="10">
        <v>1</v>
      </c>
      <c r="E108" s="3">
        <f t="shared" si="30"/>
        <v>104</v>
      </c>
      <c r="F108" s="3"/>
      <c r="G108" s="3" t="s">
        <v>79</v>
      </c>
      <c r="H108" s="3"/>
      <c r="I108" s="79">
        <f t="shared" si="36"/>
        <v>104</v>
      </c>
      <c r="J108" s="6">
        <v>104</v>
      </c>
      <c r="K108" s="3"/>
      <c r="L108" s="40"/>
      <c r="M108" s="79">
        <f t="shared" si="38"/>
        <v>104</v>
      </c>
      <c r="N108" s="6">
        <v>104</v>
      </c>
      <c r="O108" s="3"/>
      <c r="P108" s="40"/>
      <c r="Q108" s="79">
        <f t="shared" si="40"/>
        <v>104</v>
      </c>
      <c r="R108" s="6">
        <v>104</v>
      </c>
      <c r="S108" s="3"/>
      <c r="T108" s="3"/>
    </row>
    <row r="109" spans="1:20" ht="15.75" x14ac:dyDescent="0.25">
      <c r="A109" s="57" t="s">
        <v>35</v>
      </c>
      <c r="B109" s="57" t="s">
        <v>17</v>
      </c>
      <c r="C109" s="57"/>
      <c r="D109" s="57"/>
      <c r="E109" s="57"/>
      <c r="F109" s="57"/>
      <c r="G109" s="57"/>
      <c r="H109" s="67"/>
      <c r="I109" s="64"/>
      <c r="J109" s="57"/>
      <c r="K109" s="57"/>
      <c r="L109" s="58"/>
      <c r="M109" s="64"/>
      <c r="N109" s="64"/>
      <c r="O109" s="64"/>
      <c r="P109" s="65"/>
      <c r="Q109" s="64"/>
      <c r="R109" s="64"/>
      <c r="S109" s="64"/>
      <c r="T109" s="64"/>
    </row>
    <row r="110" spans="1:20" ht="15.75" x14ac:dyDescent="0.25">
      <c r="A110" s="57"/>
      <c r="B110" s="59" t="s">
        <v>30</v>
      </c>
      <c r="C110" s="59"/>
      <c r="D110" s="59"/>
      <c r="E110" s="59"/>
      <c r="F110" s="59"/>
      <c r="G110" s="59"/>
      <c r="H110" s="61"/>
      <c r="I110" s="64"/>
      <c r="J110" s="59"/>
      <c r="K110" s="59"/>
      <c r="L110" s="58"/>
      <c r="M110" s="64"/>
      <c r="N110" s="61"/>
      <c r="O110" s="61"/>
      <c r="P110" s="65"/>
      <c r="Q110" s="64"/>
      <c r="R110" s="61"/>
      <c r="S110" s="61"/>
      <c r="T110" s="64"/>
    </row>
    <row r="111" spans="1:20" ht="15.75" x14ac:dyDescent="0.25">
      <c r="A111" s="57" t="s">
        <v>36</v>
      </c>
      <c r="B111" s="57" t="s">
        <v>18</v>
      </c>
      <c r="C111" s="57"/>
      <c r="D111" s="57"/>
      <c r="E111" s="57">
        <f>J111</f>
        <v>8000</v>
      </c>
      <c r="F111" s="57"/>
      <c r="G111" s="57"/>
      <c r="H111" s="67"/>
      <c r="I111" s="79">
        <f t="shared" ref="I111:I112" si="42">J111+K111+L111</f>
        <v>8000</v>
      </c>
      <c r="J111" s="57">
        <f>J112</f>
        <v>8000</v>
      </c>
      <c r="K111" s="57"/>
      <c r="L111" s="58"/>
      <c r="M111" s="79">
        <f t="shared" ref="M111:M112" si="43">N111+O111+P111</f>
        <v>1000</v>
      </c>
      <c r="N111" s="64">
        <f>N112</f>
        <v>1000</v>
      </c>
      <c r="O111" s="64"/>
      <c r="P111" s="65"/>
      <c r="Q111" s="79">
        <f t="shared" ref="Q111:Q112" si="44">R111+S111+T111</f>
        <v>1000</v>
      </c>
      <c r="R111" s="64">
        <f>R112</f>
        <v>1000</v>
      </c>
      <c r="S111" s="64"/>
      <c r="T111" s="64"/>
    </row>
    <row r="112" spans="1:20" ht="30.75" customHeight="1" x14ac:dyDescent="0.25">
      <c r="A112" s="57"/>
      <c r="B112" s="59" t="s">
        <v>155</v>
      </c>
      <c r="C112" s="59"/>
      <c r="D112" s="59"/>
      <c r="E112" s="3">
        <f t="shared" ref="E112" si="45">J112+K112+L112</f>
        <v>8000</v>
      </c>
      <c r="F112" s="59"/>
      <c r="G112" s="3" t="s">
        <v>28</v>
      </c>
      <c r="H112" s="3"/>
      <c r="I112" s="79">
        <f t="shared" si="42"/>
        <v>8000</v>
      </c>
      <c r="J112" s="59">
        <v>8000</v>
      </c>
      <c r="K112" s="59"/>
      <c r="L112" s="58"/>
      <c r="M112" s="79">
        <f t="shared" si="43"/>
        <v>1000</v>
      </c>
      <c r="N112" s="61">
        <v>1000</v>
      </c>
      <c r="O112" s="61"/>
      <c r="P112" s="65"/>
      <c r="Q112" s="79">
        <f t="shared" si="44"/>
        <v>1000</v>
      </c>
      <c r="R112" s="61">
        <v>1000</v>
      </c>
      <c r="S112" s="61"/>
      <c r="T112" s="64"/>
    </row>
    <row r="113" spans="1:20" ht="31.5" x14ac:dyDescent="0.25">
      <c r="A113" s="57" t="s">
        <v>37</v>
      </c>
      <c r="B113" s="57" t="s">
        <v>19</v>
      </c>
      <c r="C113" s="57"/>
      <c r="D113" s="57"/>
      <c r="E113" s="57"/>
      <c r="F113" s="57"/>
      <c r="G113" s="57"/>
      <c r="H113" s="67"/>
      <c r="I113" s="64"/>
      <c r="J113" s="57"/>
      <c r="K113" s="57"/>
      <c r="L113" s="58"/>
      <c r="M113" s="65"/>
      <c r="N113" s="64"/>
      <c r="O113" s="64"/>
      <c r="P113" s="65"/>
      <c r="Q113" s="65"/>
      <c r="R113" s="64"/>
      <c r="S113" s="64"/>
      <c r="T113" s="64"/>
    </row>
    <row r="114" spans="1:20" ht="15.75" x14ac:dyDescent="0.25">
      <c r="A114" s="59"/>
      <c r="B114" s="59" t="s">
        <v>10</v>
      </c>
      <c r="C114" s="59"/>
      <c r="D114" s="59"/>
      <c r="E114" s="59"/>
      <c r="F114" s="59"/>
      <c r="G114" s="59"/>
      <c r="H114" s="61"/>
      <c r="I114" s="64"/>
      <c r="J114" s="59"/>
      <c r="K114" s="59"/>
      <c r="L114" s="48"/>
      <c r="M114" s="48"/>
      <c r="N114" s="61"/>
      <c r="O114" s="61"/>
      <c r="P114" s="48"/>
      <c r="Q114" s="48"/>
      <c r="R114" s="61"/>
      <c r="S114" s="61"/>
      <c r="T114" s="61"/>
    </row>
    <row r="115" spans="1:20" ht="15.75" x14ac:dyDescent="0.25">
      <c r="A115" s="59"/>
      <c r="B115" s="59" t="s">
        <v>30</v>
      </c>
      <c r="C115" s="59"/>
      <c r="D115" s="59"/>
      <c r="E115" s="59"/>
      <c r="F115" s="59"/>
      <c r="G115" s="59"/>
      <c r="H115" s="61"/>
      <c r="I115" s="64"/>
      <c r="J115" s="59"/>
      <c r="K115" s="59"/>
      <c r="L115" s="48"/>
      <c r="M115" s="48"/>
      <c r="N115" s="61"/>
      <c r="O115" s="61"/>
      <c r="P115" s="48"/>
      <c r="Q115" s="48"/>
      <c r="R115" s="61"/>
      <c r="S115" s="61"/>
      <c r="T115" s="61"/>
    </row>
    <row r="116" spans="1:20" s="1" customFormat="1" ht="21.75" customHeight="1" x14ac:dyDescent="0.3">
      <c r="A116" s="15" t="s">
        <v>38</v>
      </c>
      <c r="B116" s="15" t="s">
        <v>20</v>
      </c>
      <c r="C116" s="15"/>
      <c r="D116" s="15"/>
      <c r="E116" s="15">
        <f>J116+K116+L116</f>
        <v>8639</v>
      </c>
      <c r="F116" s="15"/>
      <c r="G116" s="15"/>
      <c r="H116" s="15"/>
      <c r="I116" s="79">
        <f t="shared" ref="I116:I139" si="46">J116+K116+L116</f>
        <v>8639</v>
      </c>
      <c r="J116" s="35">
        <f>J120+J122+J123+J124+J125+J126+J118+J119</f>
        <v>1000</v>
      </c>
      <c r="K116" s="35">
        <f>K120+K122+K123+K124+K125+K126+K121</f>
        <v>29</v>
      </c>
      <c r="L116" s="56">
        <f>L120+L122+L123+L124+L125+L126+L121</f>
        <v>7610</v>
      </c>
      <c r="M116" s="79">
        <f t="shared" ref="M116" si="47">N116+O116+P116</f>
        <v>4479.09</v>
      </c>
      <c r="N116" s="35">
        <f>N120+N122+N123+N124+N125+N126+N118+N119</f>
        <v>1000</v>
      </c>
      <c r="O116" s="35">
        <f>O127+O128+O129+O130+O131+O138</f>
        <v>759.09</v>
      </c>
      <c r="P116" s="35">
        <f>P127+P128+P129+P130+P131+P138</f>
        <v>2720</v>
      </c>
      <c r="Q116" s="79">
        <f t="shared" ref="Q116" si="48">R116+S116+T116</f>
        <v>6782</v>
      </c>
      <c r="R116" s="35">
        <f>R120+R122+R123+R124+R125+R126+R118+R119</f>
        <v>1000</v>
      </c>
      <c r="S116" s="35">
        <f>S132+S133</f>
        <v>1056</v>
      </c>
      <c r="T116" s="35">
        <f>T134+T135+T136+T137+T138</f>
        <v>4726</v>
      </c>
    </row>
    <row r="117" spans="1:20" ht="15.75" x14ac:dyDescent="0.25">
      <c r="A117" s="57"/>
      <c r="B117" s="59" t="s">
        <v>21</v>
      </c>
      <c r="C117" s="59"/>
      <c r="D117" s="59"/>
      <c r="E117" s="59"/>
      <c r="F117" s="59"/>
      <c r="G117" s="59"/>
      <c r="H117" s="61"/>
      <c r="I117" s="64"/>
      <c r="J117" s="59"/>
      <c r="K117" s="59"/>
      <c r="L117" s="48"/>
      <c r="M117" s="48"/>
      <c r="N117" s="61"/>
      <c r="O117" s="61"/>
      <c r="P117" s="48"/>
      <c r="Q117" s="48"/>
      <c r="R117" s="61"/>
      <c r="S117" s="61"/>
      <c r="T117" s="61"/>
    </row>
    <row r="118" spans="1:20" ht="47.25" x14ac:dyDescent="0.25">
      <c r="A118" s="57"/>
      <c r="B118" s="48" t="s">
        <v>150</v>
      </c>
      <c r="C118" s="59"/>
      <c r="D118" s="59"/>
      <c r="E118" s="59">
        <f>J118+K118+L118</f>
        <v>500</v>
      </c>
      <c r="F118" s="59" t="s">
        <v>13</v>
      </c>
      <c r="G118" s="59" t="s">
        <v>29</v>
      </c>
      <c r="H118" s="61"/>
      <c r="I118" s="79">
        <f t="shared" si="46"/>
        <v>500</v>
      </c>
      <c r="J118" s="59">
        <v>500</v>
      </c>
      <c r="K118" s="59"/>
      <c r="L118" s="48"/>
      <c r="M118" s="79">
        <f t="shared" ref="M118:M140" si="49">N118+O118+P118</f>
        <v>500</v>
      </c>
      <c r="N118" s="61">
        <v>500</v>
      </c>
      <c r="O118" s="61"/>
      <c r="P118" s="48"/>
      <c r="Q118" s="79">
        <f t="shared" ref="Q118:Q140" si="50">R118+S118+T118</f>
        <v>500</v>
      </c>
      <c r="R118" s="61">
        <v>500</v>
      </c>
      <c r="S118" s="61"/>
      <c r="T118" s="61"/>
    </row>
    <row r="119" spans="1:20" ht="47.25" x14ac:dyDescent="0.25">
      <c r="A119" s="57"/>
      <c r="B119" s="48" t="s">
        <v>151</v>
      </c>
      <c r="C119" s="59"/>
      <c r="D119" s="59"/>
      <c r="E119" s="59">
        <f>J119+K119+L119</f>
        <v>500</v>
      </c>
      <c r="F119" s="59" t="s">
        <v>13</v>
      </c>
      <c r="G119" s="59" t="s">
        <v>29</v>
      </c>
      <c r="H119" s="61"/>
      <c r="I119" s="79">
        <f t="shared" si="46"/>
        <v>500</v>
      </c>
      <c r="J119" s="59">
        <v>500</v>
      </c>
      <c r="K119" s="59"/>
      <c r="L119" s="48"/>
      <c r="M119" s="79">
        <f t="shared" si="49"/>
        <v>500</v>
      </c>
      <c r="N119" s="61">
        <v>500</v>
      </c>
      <c r="O119" s="61"/>
      <c r="P119" s="48"/>
      <c r="Q119" s="79">
        <f t="shared" si="50"/>
        <v>500</v>
      </c>
      <c r="R119" s="61">
        <v>500</v>
      </c>
      <c r="S119" s="61"/>
      <c r="T119" s="61"/>
    </row>
    <row r="120" spans="1:20" ht="60" customHeight="1" x14ac:dyDescent="0.25">
      <c r="A120" s="57"/>
      <c r="B120" s="12" t="s">
        <v>162</v>
      </c>
      <c r="C120" s="59"/>
      <c r="D120" s="59"/>
      <c r="E120" s="59">
        <f>J120+K120+L120</f>
        <v>463</v>
      </c>
      <c r="F120" s="59" t="s">
        <v>13</v>
      </c>
      <c r="G120" s="110" t="s">
        <v>16</v>
      </c>
      <c r="H120" s="61"/>
      <c r="I120" s="79">
        <f t="shared" si="46"/>
        <v>463</v>
      </c>
      <c r="J120" s="59"/>
      <c r="K120" s="13">
        <v>1</v>
      </c>
      <c r="L120" s="18">
        <v>462</v>
      </c>
      <c r="M120" s="79">
        <f t="shared" si="49"/>
        <v>0</v>
      </c>
      <c r="N120" s="61"/>
      <c r="O120" s="13"/>
      <c r="P120" s="18"/>
      <c r="Q120" s="79">
        <f t="shared" si="50"/>
        <v>0</v>
      </c>
      <c r="R120" s="61"/>
      <c r="S120" s="13"/>
      <c r="T120" s="13"/>
    </row>
    <row r="121" spans="1:20" ht="60" customHeight="1" x14ac:dyDescent="0.25">
      <c r="A121" s="60"/>
      <c r="B121" s="12" t="s">
        <v>163</v>
      </c>
      <c r="C121" s="61"/>
      <c r="D121" s="61"/>
      <c r="E121" s="61"/>
      <c r="F121" s="61"/>
      <c r="G121" s="111"/>
      <c r="H121" s="61"/>
      <c r="I121" s="79">
        <f t="shared" si="46"/>
        <v>459</v>
      </c>
      <c r="J121" s="61"/>
      <c r="K121" s="13">
        <v>1</v>
      </c>
      <c r="L121" s="18">
        <v>458</v>
      </c>
      <c r="M121" s="79">
        <f t="shared" si="49"/>
        <v>0</v>
      </c>
      <c r="N121" s="61"/>
      <c r="O121" s="13"/>
      <c r="P121" s="18"/>
      <c r="Q121" s="79">
        <f t="shared" si="50"/>
        <v>0</v>
      </c>
      <c r="R121" s="61"/>
      <c r="S121" s="13"/>
      <c r="T121" s="13"/>
    </row>
    <row r="122" spans="1:20" ht="117" customHeight="1" x14ac:dyDescent="0.25">
      <c r="A122" s="57"/>
      <c r="B122" s="12" t="s">
        <v>159</v>
      </c>
      <c r="C122" s="59"/>
      <c r="D122" s="59"/>
      <c r="E122" s="59">
        <f t="shared" ref="E122:E140" si="51">J122+K122+L122</f>
        <v>1401</v>
      </c>
      <c r="F122" s="59" t="s">
        <v>13</v>
      </c>
      <c r="G122" s="111"/>
      <c r="H122" s="61"/>
      <c r="I122" s="79">
        <f t="shared" si="46"/>
        <v>1401</v>
      </c>
      <c r="J122" s="59"/>
      <c r="K122" s="13">
        <v>1</v>
      </c>
      <c r="L122" s="18">
        <v>1400</v>
      </c>
      <c r="M122" s="79">
        <f t="shared" si="49"/>
        <v>0</v>
      </c>
      <c r="N122" s="61"/>
      <c r="O122" s="13"/>
      <c r="P122" s="18"/>
      <c r="Q122" s="79">
        <f t="shared" si="50"/>
        <v>0</v>
      </c>
      <c r="R122" s="61"/>
      <c r="S122" s="13"/>
      <c r="T122" s="13"/>
    </row>
    <row r="123" spans="1:20" ht="96" customHeight="1" x14ac:dyDescent="0.25">
      <c r="A123" s="57"/>
      <c r="B123" s="12" t="s">
        <v>160</v>
      </c>
      <c r="C123" s="59"/>
      <c r="D123" s="59"/>
      <c r="E123" s="59">
        <f t="shared" si="51"/>
        <v>1550</v>
      </c>
      <c r="F123" s="59" t="s">
        <v>13</v>
      </c>
      <c r="G123" s="111"/>
      <c r="H123" s="61"/>
      <c r="I123" s="79">
        <f t="shared" si="46"/>
        <v>1550</v>
      </c>
      <c r="J123" s="59"/>
      <c r="K123" s="14">
        <v>10</v>
      </c>
      <c r="L123" s="14">
        <v>1540</v>
      </c>
      <c r="M123" s="79">
        <f t="shared" si="49"/>
        <v>0</v>
      </c>
      <c r="N123" s="61"/>
      <c r="O123" s="14"/>
      <c r="P123" s="14"/>
      <c r="Q123" s="79">
        <f t="shared" si="50"/>
        <v>0</v>
      </c>
      <c r="R123" s="61"/>
      <c r="S123" s="14"/>
      <c r="T123" s="72"/>
    </row>
    <row r="124" spans="1:20" ht="62.25" customHeight="1" x14ac:dyDescent="0.25">
      <c r="A124" s="57"/>
      <c r="B124" s="12" t="s">
        <v>45</v>
      </c>
      <c r="C124" s="59"/>
      <c r="D124" s="59"/>
      <c r="E124" s="59">
        <f t="shared" si="51"/>
        <v>1200</v>
      </c>
      <c r="F124" s="59" t="s">
        <v>13</v>
      </c>
      <c r="G124" s="111"/>
      <c r="H124" s="61"/>
      <c r="I124" s="79">
        <f t="shared" si="46"/>
        <v>1200</v>
      </c>
      <c r="J124" s="59"/>
      <c r="K124" s="14">
        <v>10</v>
      </c>
      <c r="L124" s="14">
        <v>1190</v>
      </c>
      <c r="M124" s="79">
        <f t="shared" si="49"/>
        <v>0</v>
      </c>
      <c r="N124" s="61"/>
      <c r="O124" s="14"/>
      <c r="P124" s="14"/>
      <c r="Q124" s="79">
        <f t="shared" si="50"/>
        <v>0</v>
      </c>
      <c r="R124" s="61"/>
      <c r="S124" s="14"/>
      <c r="T124" s="72"/>
    </row>
    <row r="125" spans="1:20" ht="50.25" customHeight="1" x14ac:dyDescent="0.25">
      <c r="A125" s="57"/>
      <c r="B125" s="12" t="s">
        <v>46</v>
      </c>
      <c r="C125" s="59"/>
      <c r="D125" s="59"/>
      <c r="E125" s="59">
        <f t="shared" si="51"/>
        <v>1719</v>
      </c>
      <c r="F125" s="59" t="s">
        <v>13</v>
      </c>
      <c r="G125" s="111"/>
      <c r="H125" s="61"/>
      <c r="I125" s="79">
        <f t="shared" si="46"/>
        <v>1719</v>
      </c>
      <c r="J125" s="59"/>
      <c r="K125" s="43">
        <v>4</v>
      </c>
      <c r="L125" s="14">
        <v>1715</v>
      </c>
      <c r="M125" s="79">
        <f t="shared" si="49"/>
        <v>0</v>
      </c>
      <c r="N125" s="61"/>
      <c r="O125" s="43"/>
      <c r="P125" s="14"/>
      <c r="Q125" s="79">
        <f t="shared" si="50"/>
        <v>0</v>
      </c>
      <c r="R125" s="61"/>
      <c r="S125" s="43"/>
      <c r="T125" s="72"/>
    </row>
    <row r="126" spans="1:20" ht="99.75" customHeight="1" x14ac:dyDescent="0.25">
      <c r="A126" s="15"/>
      <c r="B126" s="12" t="s">
        <v>158</v>
      </c>
      <c r="C126" s="3"/>
      <c r="D126" s="3"/>
      <c r="E126" s="59">
        <f t="shared" si="51"/>
        <v>847</v>
      </c>
      <c r="F126" s="59" t="s">
        <v>13</v>
      </c>
      <c r="G126" s="111"/>
      <c r="H126" s="61"/>
      <c r="I126" s="79">
        <f t="shared" si="46"/>
        <v>847</v>
      </c>
      <c r="J126" s="3"/>
      <c r="K126" s="16">
        <v>2</v>
      </c>
      <c r="L126" s="17">
        <v>845</v>
      </c>
      <c r="M126" s="79">
        <f t="shared" si="49"/>
        <v>0</v>
      </c>
      <c r="N126" s="3"/>
      <c r="O126" s="16"/>
      <c r="P126" s="17"/>
      <c r="Q126" s="79">
        <f t="shared" si="50"/>
        <v>0</v>
      </c>
      <c r="R126" s="3"/>
      <c r="S126" s="16"/>
      <c r="T126" s="71"/>
    </row>
    <row r="127" spans="1:20" ht="60" customHeight="1" thickBot="1" x14ac:dyDescent="0.3">
      <c r="A127" s="15"/>
      <c r="B127" s="89" t="s">
        <v>193</v>
      </c>
      <c r="C127" s="3"/>
      <c r="D127" s="3"/>
      <c r="E127" s="61"/>
      <c r="F127" s="61"/>
      <c r="G127" s="111"/>
      <c r="H127" s="61"/>
      <c r="I127" s="79">
        <f t="shared" ref="I127:I138" si="52">J127+K127+L127</f>
        <v>0</v>
      </c>
      <c r="J127" s="3"/>
      <c r="K127" s="16"/>
      <c r="L127" s="17"/>
      <c r="M127" s="79">
        <f t="shared" ref="M127:M138" si="53">N127+O127+P127</f>
        <v>724.2</v>
      </c>
      <c r="N127" s="3"/>
      <c r="O127" s="16">
        <v>724.2</v>
      </c>
      <c r="P127" s="17"/>
      <c r="Q127" s="79">
        <f t="shared" ref="Q127:Q138" si="54">R127+S127+T127</f>
        <v>0</v>
      </c>
      <c r="R127" s="3"/>
      <c r="S127" s="16"/>
      <c r="T127" s="71"/>
    </row>
    <row r="128" spans="1:20" ht="63" customHeight="1" thickBot="1" x14ac:dyDescent="0.3">
      <c r="A128" s="15"/>
      <c r="B128" s="89" t="s">
        <v>188</v>
      </c>
      <c r="C128" s="3"/>
      <c r="D128" s="3"/>
      <c r="E128" s="61"/>
      <c r="F128" s="61"/>
      <c r="G128" s="111"/>
      <c r="H128" s="61"/>
      <c r="I128" s="79">
        <f t="shared" si="52"/>
        <v>0</v>
      </c>
      <c r="J128" s="3"/>
      <c r="K128" s="16"/>
      <c r="L128" s="17"/>
      <c r="M128" s="79">
        <f t="shared" si="53"/>
        <v>482.23</v>
      </c>
      <c r="N128" s="3"/>
      <c r="O128" s="16">
        <v>2.23</v>
      </c>
      <c r="P128" s="17">
        <v>480</v>
      </c>
      <c r="Q128" s="79">
        <f t="shared" si="54"/>
        <v>0</v>
      </c>
      <c r="R128" s="3"/>
      <c r="S128" s="16"/>
      <c r="T128" s="71"/>
    </row>
    <row r="129" spans="1:20" ht="65.25" customHeight="1" thickBot="1" x14ac:dyDescent="0.3">
      <c r="A129" s="15"/>
      <c r="B129" s="89" t="s">
        <v>189</v>
      </c>
      <c r="C129" s="3"/>
      <c r="D129" s="3"/>
      <c r="E129" s="61"/>
      <c r="F129" s="61"/>
      <c r="G129" s="111"/>
      <c r="H129" s="61"/>
      <c r="I129" s="79">
        <f t="shared" si="52"/>
        <v>0</v>
      </c>
      <c r="J129" s="3"/>
      <c r="K129" s="16"/>
      <c r="L129" s="17"/>
      <c r="M129" s="79">
        <f t="shared" si="53"/>
        <v>913.3</v>
      </c>
      <c r="N129" s="3"/>
      <c r="O129" s="16">
        <v>13.3</v>
      </c>
      <c r="P129" s="17">
        <v>900</v>
      </c>
      <c r="Q129" s="79">
        <f t="shared" si="54"/>
        <v>0</v>
      </c>
      <c r="R129" s="3"/>
      <c r="S129" s="16"/>
      <c r="T129" s="71"/>
    </row>
    <row r="130" spans="1:20" ht="62.25" customHeight="1" thickBot="1" x14ac:dyDescent="0.3">
      <c r="A130" s="15"/>
      <c r="B130" s="89" t="s">
        <v>190</v>
      </c>
      <c r="C130" s="3"/>
      <c r="D130" s="3"/>
      <c r="E130" s="61"/>
      <c r="F130" s="61"/>
      <c r="G130" s="111"/>
      <c r="H130" s="61"/>
      <c r="I130" s="79">
        <f t="shared" si="52"/>
        <v>0</v>
      </c>
      <c r="J130" s="3"/>
      <c r="K130" s="16"/>
      <c r="L130" s="17"/>
      <c r="M130" s="79">
        <f t="shared" si="53"/>
        <v>665.76</v>
      </c>
      <c r="N130" s="3"/>
      <c r="O130" s="16">
        <v>5.76</v>
      </c>
      <c r="P130" s="17">
        <v>660</v>
      </c>
      <c r="Q130" s="79">
        <f t="shared" si="54"/>
        <v>0</v>
      </c>
      <c r="R130" s="3"/>
      <c r="S130" s="16"/>
      <c r="T130" s="71"/>
    </row>
    <row r="131" spans="1:20" ht="54" customHeight="1" thickBot="1" x14ac:dyDescent="0.3">
      <c r="A131" s="15"/>
      <c r="B131" s="89" t="s">
        <v>191</v>
      </c>
      <c r="C131" s="3"/>
      <c r="D131" s="3"/>
      <c r="E131" s="61"/>
      <c r="F131" s="61"/>
      <c r="G131" s="111"/>
      <c r="H131" s="61"/>
      <c r="I131" s="79">
        <f t="shared" si="52"/>
        <v>0</v>
      </c>
      <c r="J131" s="3"/>
      <c r="K131" s="16"/>
      <c r="L131" s="17"/>
      <c r="M131" s="79">
        <f t="shared" si="53"/>
        <v>329</v>
      </c>
      <c r="N131" s="3"/>
      <c r="O131" s="16">
        <v>9</v>
      </c>
      <c r="P131" s="17">
        <v>320</v>
      </c>
      <c r="Q131" s="79">
        <f t="shared" si="54"/>
        <v>0</v>
      </c>
      <c r="R131" s="3"/>
      <c r="S131" s="16"/>
      <c r="T131" s="71"/>
    </row>
    <row r="132" spans="1:20" ht="69.75" customHeight="1" thickBot="1" x14ac:dyDescent="0.3">
      <c r="A132" s="15"/>
      <c r="B132" s="89" t="s">
        <v>203</v>
      </c>
      <c r="C132" s="3"/>
      <c r="D132" s="3"/>
      <c r="E132" s="61"/>
      <c r="F132" s="61"/>
      <c r="G132" s="111"/>
      <c r="H132" s="61"/>
      <c r="I132" s="79"/>
      <c r="J132" s="3"/>
      <c r="K132" s="16"/>
      <c r="L132" s="17"/>
      <c r="M132" s="79"/>
      <c r="N132" s="3"/>
      <c r="O132" s="16"/>
      <c r="P132" s="17"/>
      <c r="Q132" s="86">
        <f>S132</f>
        <v>861</v>
      </c>
      <c r="R132" s="16"/>
      <c r="S132" s="16">
        <v>861</v>
      </c>
      <c r="T132" s="71"/>
    </row>
    <row r="133" spans="1:20" ht="71.25" customHeight="1" thickBot="1" x14ac:dyDescent="0.3">
      <c r="A133" s="15"/>
      <c r="B133" s="89" t="s">
        <v>204</v>
      </c>
      <c r="C133" s="3"/>
      <c r="D133" s="3"/>
      <c r="E133" s="61"/>
      <c r="F133" s="61"/>
      <c r="G133" s="111"/>
      <c r="H133" s="61"/>
      <c r="I133" s="79"/>
      <c r="J133" s="3"/>
      <c r="K133" s="16"/>
      <c r="L133" s="17"/>
      <c r="M133" s="79"/>
      <c r="N133" s="3"/>
      <c r="O133" s="16"/>
      <c r="P133" s="17"/>
      <c r="Q133" s="86">
        <f>S133</f>
        <v>195</v>
      </c>
      <c r="R133" s="16"/>
      <c r="S133" s="16">
        <v>195</v>
      </c>
      <c r="T133" s="71"/>
    </row>
    <row r="134" spans="1:20" ht="71.25" customHeight="1" thickBot="1" x14ac:dyDescent="0.3">
      <c r="A134" s="15"/>
      <c r="B134" s="89" t="str">
        <f>[1]Лист1!C12</f>
        <v>Модернизация участка канализационной сети по ул. Транспортная д.6 п. Омсукчан в соответствии с утвержденной схемой водоснабжения и водоотведения</v>
      </c>
      <c r="C134" s="3"/>
      <c r="D134" s="3"/>
      <c r="E134" s="61"/>
      <c r="F134" s="61"/>
      <c r="G134" s="111"/>
      <c r="H134" s="61"/>
      <c r="I134" s="79"/>
      <c r="J134" s="3"/>
      <c r="K134" s="16"/>
      <c r="L134" s="17"/>
      <c r="M134" s="79"/>
      <c r="N134" s="3"/>
      <c r="O134" s="16"/>
      <c r="P134" s="17"/>
      <c r="Q134" s="86">
        <f>T134</f>
        <v>1115</v>
      </c>
      <c r="R134" s="16"/>
      <c r="S134" s="16"/>
      <c r="T134" s="71">
        <v>1115</v>
      </c>
    </row>
    <row r="135" spans="1:20" ht="71.25" customHeight="1" thickBot="1" x14ac:dyDescent="0.3">
      <c r="A135" s="15"/>
      <c r="B135" s="89" t="str">
        <f>[1]Лист1!C13</f>
        <v>Модернизация участка канализационной сети по ул. Ленина д.18-22 п. Омсукчан в соответствии с утвержденной схемой водоснабжения и водоотведения</v>
      </c>
      <c r="C135" s="3"/>
      <c r="D135" s="3"/>
      <c r="E135" s="61"/>
      <c r="F135" s="61"/>
      <c r="G135" s="111"/>
      <c r="H135" s="61"/>
      <c r="I135" s="79"/>
      <c r="J135" s="3"/>
      <c r="K135" s="16"/>
      <c r="L135" s="17"/>
      <c r="M135" s="79"/>
      <c r="N135" s="3"/>
      <c r="O135" s="16"/>
      <c r="P135" s="17"/>
      <c r="Q135" s="86">
        <f t="shared" ref="Q135:Q137" si="55">T135</f>
        <v>637</v>
      </c>
      <c r="R135" s="16"/>
      <c r="S135" s="16"/>
      <c r="T135" s="71">
        <v>637</v>
      </c>
    </row>
    <row r="136" spans="1:20" ht="71.25" customHeight="1" thickBot="1" x14ac:dyDescent="0.3">
      <c r="A136" s="15"/>
      <c r="B136" s="89" t="str">
        <f>[1]Лист1!C14</f>
        <v>Модернизация участка канализационной сети по ул. Ленина д.23 п. Омсукчан в соответствии с утвержденной схемой водоснабжения и водоотведения</v>
      </c>
      <c r="C136" s="3"/>
      <c r="D136" s="3"/>
      <c r="E136" s="61"/>
      <c r="F136" s="61"/>
      <c r="G136" s="111"/>
      <c r="H136" s="61"/>
      <c r="I136" s="79"/>
      <c r="J136" s="3"/>
      <c r="K136" s="16"/>
      <c r="L136" s="17"/>
      <c r="M136" s="79"/>
      <c r="N136" s="3"/>
      <c r="O136" s="16"/>
      <c r="P136" s="17"/>
      <c r="Q136" s="86">
        <f t="shared" si="55"/>
        <v>1730</v>
      </c>
      <c r="R136" s="16"/>
      <c r="S136" s="16"/>
      <c r="T136" s="71">
        <v>1730</v>
      </c>
    </row>
    <row r="137" spans="1:20" ht="54" customHeight="1" thickBot="1" x14ac:dyDescent="0.3">
      <c r="A137" s="15"/>
      <c r="B137" s="89" t="str">
        <f>[1]Лист1!C15</f>
        <v>Модернизация участка канализационной сети по ул. Ленина д.20-23 (переход) п. Омсукчан в соответствии с утвержденной схемой водоснабжения и водоотведения</v>
      </c>
      <c r="C137" s="3"/>
      <c r="D137" s="3"/>
      <c r="E137" s="61"/>
      <c r="F137" s="61"/>
      <c r="G137" s="111"/>
      <c r="H137" s="61"/>
      <c r="I137" s="79"/>
      <c r="J137" s="3"/>
      <c r="K137" s="16"/>
      <c r="L137" s="17"/>
      <c r="M137" s="79"/>
      <c r="N137" s="3"/>
      <c r="O137" s="16"/>
      <c r="P137" s="17"/>
      <c r="Q137" s="86">
        <f t="shared" si="55"/>
        <v>884</v>
      </c>
      <c r="R137" s="3"/>
      <c r="S137" s="16"/>
      <c r="T137" s="71">
        <v>884</v>
      </c>
    </row>
    <row r="138" spans="1:20" ht="44.25" customHeight="1" thickBot="1" x14ac:dyDescent="0.3">
      <c r="A138" s="15"/>
      <c r="B138" s="89" t="s">
        <v>192</v>
      </c>
      <c r="C138" s="3"/>
      <c r="D138" s="3"/>
      <c r="E138" s="61"/>
      <c r="F138" s="61"/>
      <c r="G138" s="112"/>
      <c r="H138" s="61"/>
      <c r="I138" s="79">
        <f t="shared" si="52"/>
        <v>0</v>
      </c>
      <c r="J138" s="3"/>
      <c r="K138" s="16"/>
      <c r="L138" s="17"/>
      <c r="M138" s="79">
        <f t="shared" si="53"/>
        <v>364.6</v>
      </c>
      <c r="N138" s="3"/>
      <c r="O138" s="16">
        <v>4.5999999999999996</v>
      </c>
      <c r="P138" s="17">
        <v>360</v>
      </c>
      <c r="Q138" s="79">
        <f t="shared" si="54"/>
        <v>360</v>
      </c>
      <c r="R138" s="3"/>
      <c r="S138" s="16"/>
      <c r="T138" s="71">
        <v>360</v>
      </c>
    </row>
    <row r="139" spans="1:20" s="1" customFormat="1" ht="42.75" customHeight="1" x14ac:dyDescent="0.3">
      <c r="A139" s="15" t="s">
        <v>39</v>
      </c>
      <c r="B139" s="15" t="s">
        <v>23</v>
      </c>
      <c r="C139" s="15"/>
      <c r="D139" s="15"/>
      <c r="E139" s="15">
        <f t="shared" si="51"/>
        <v>637</v>
      </c>
      <c r="F139" s="15"/>
      <c r="G139" s="15"/>
      <c r="H139" s="15"/>
      <c r="I139" s="79">
        <f t="shared" si="46"/>
        <v>637</v>
      </c>
      <c r="J139" s="35">
        <f t="shared" ref="J139:S139" si="56">J140</f>
        <v>0</v>
      </c>
      <c r="K139" s="35">
        <f t="shared" si="56"/>
        <v>2</v>
      </c>
      <c r="L139" s="56">
        <f>L140</f>
        <v>635</v>
      </c>
      <c r="M139" s="79">
        <f t="shared" si="49"/>
        <v>0</v>
      </c>
      <c r="N139" s="35">
        <f t="shared" si="56"/>
        <v>0</v>
      </c>
      <c r="O139" s="35">
        <f t="shared" si="56"/>
        <v>0</v>
      </c>
      <c r="P139" s="56">
        <f>P140</f>
        <v>0</v>
      </c>
      <c r="Q139" s="79">
        <f t="shared" si="50"/>
        <v>0</v>
      </c>
      <c r="R139" s="35">
        <f t="shared" si="56"/>
        <v>0</v>
      </c>
      <c r="S139" s="35">
        <f t="shared" si="56"/>
        <v>0</v>
      </c>
      <c r="T139" s="35">
        <f>T140</f>
        <v>0</v>
      </c>
    </row>
    <row r="140" spans="1:20" ht="51" customHeight="1" x14ac:dyDescent="0.25">
      <c r="A140" s="13"/>
      <c r="B140" s="18" t="s">
        <v>47</v>
      </c>
      <c r="C140" s="13"/>
      <c r="D140" s="13"/>
      <c r="E140" s="59">
        <f t="shared" si="51"/>
        <v>637</v>
      </c>
      <c r="F140" s="13"/>
      <c r="G140" s="59" t="s">
        <v>16</v>
      </c>
      <c r="H140" s="61"/>
      <c r="I140" s="79">
        <f>J140+K140+L140</f>
        <v>637</v>
      </c>
      <c r="J140" s="13"/>
      <c r="K140" s="13">
        <v>2</v>
      </c>
      <c r="L140" s="14">
        <v>635</v>
      </c>
      <c r="M140" s="79">
        <f t="shared" si="49"/>
        <v>0</v>
      </c>
      <c r="N140" s="13"/>
      <c r="O140" s="13"/>
      <c r="P140" s="14"/>
      <c r="Q140" s="79">
        <f t="shared" si="50"/>
        <v>0</v>
      </c>
      <c r="R140" s="13"/>
      <c r="S140" s="13"/>
      <c r="T140" s="72"/>
    </row>
    <row r="141" spans="1:20" ht="17.25" customHeight="1" x14ac:dyDescent="0.25">
      <c r="A141" s="59"/>
      <c r="B141" s="59" t="s">
        <v>30</v>
      </c>
      <c r="C141" s="59"/>
      <c r="D141" s="59"/>
      <c r="E141" s="59"/>
      <c r="F141" s="59"/>
      <c r="G141" s="59"/>
      <c r="H141" s="61"/>
      <c r="I141" s="64"/>
      <c r="J141" s="59"/>
      <c r="K141" s="57"/>
      <c r="L141" s="58"/>
      <c r="M141" s="65"/>
      <c r="N141" s="61"/>
      <c r="O141" s="64"/>
      <c r="P141" s="65"/>
      <c r="Q141" s="65"/>
      <c r="R141" s="61"/>
      <c r="S141" s="64"/>
      <c r="T141" s="64"/>
    </row>
    <row r="142" spans="1:20" s="1" customFormat="1" ht="39.75" customHeight="1" x14ac:dyDescent="0.3">
      <c r="A142" s="15" t="s">
        <v>40</v>
      </c>
      <c r="B142" s="15" t="s">
        <v>24</v>
      </c>
      <c r="C142" s="15"/>
      <c r="D142" s="15"/>
      <c r="E142" s="15"/>
      <c r="F142" s="15"/>
      <c r="G142" s="15"/>
      <c r="H142" s="15"/>
      <c r="I142" s="15"/>
      <c r="J142" s="15"/>
      <c r="K142" s="15"/>
      <c r="L142" s="40"/>
      <c r="M142" s="79">
        <f>N142+O142+P142</f>
        <v>290.10000000000002</v>
      </c>
      <c r="N142" s="61"/>
      <c r="O142" s="61">
        <v>10.1</v>
      </c>
      <c r="P142" s="48">
        <v>280</v>
      </c>
      <c r="Q142" s="79">
        <f t="shared" ref="Q142:Q158" si="57">R142+S142+T142</f>
        <v>0</v>
      </c>
      <c r="R142" s="79"/>
      <c r="S142" s="61">
        <v>0</v>
      </c>
      <c r="T142" s="61">
        <v>0</v>
      </c>
    </row>
    <row r="143" spans="1:20" ht="50.25" customHeight="1" x14ac:dyDescent="0.25">
      <c r="A143" s="59"/>
      <c r="B143" s="3" t="s">
        <v>182</v>
      </c>
      <c r="C143" s="59"/>
      <c r="D143" s="59"/>
      <c r="E143" s="59"/>
      <c r="F143" s="59"/>
      <c r="G143" s="61" t="s">
        <v>16</v>
      </c>
      <c r="H143" s="61"/>
      <c r="I143" s="64"/>
      <c r="J143" s="59"/>
      <c r="K143" s="59"/>
      <c r="L143" s="48"/>
      <c r="M143" s="79">
        <f>N143+O143+P143</f>
        <v>290.10000000000002</v>
      </c>
      <c r="N143" s="61"/>
      <c r="O143" s="61">
        <v>10.1</v>
      </c>
      <c r="P143" s="48">
        <v>280</v>
      </c>
      <c r="Q143" s="79">
        <f t="shared" si="57"/>
        <v>0</v>
      </c>
      <c r="R143" s="79"/>
      <c r="S143" s="61">
        <v>0</v>
      </c>
      <c r="T143" s="61">
        <v>0</v>
      </c>
    </row>
    <row r="144" spans="1:20" s="1" customFormat="1" ht="18.75" x14ac:dyDescent="0.3">
      <c r="A144" s="15">
        <v>10</v>
      </c>
      <c r="B144" s="15" t="s">
        <v>25</v>
      </c>
      <c r="C144" s="15"/>
      <c r="D144" s="15"/>
      <c r="E144" s="15">
        <f t="shared" ref="E144:E146" si="58">J144+K144+L144</f>
        <v>385</v>
      </c>
      <c r="F144" s="3"/>
      <c r="G144" s="15"/>
      <c r="H144" s="15"/>
      <c r="I144" s="35">
        <f>I145</f>
        <v>385</v>
      </c>
      <c r="J144" s="35">
        <f t="shared" ref="J144:S144" si="59">J146</f>
        <v>0</v>
      </c>
      <c r="K144" s="35">
        <f>K145</f>
        <v>385</v>
      </c>
      <c r="L144" s="56">
        <f>L146</f>
        <v>0</v>
      </c>
      <c r="M144" s="56"/>
      <c r="N144" s="35">
        <f t="shared" si="59"/>
        <v>0</v>
      </c>
      <c r="O144" s="88">
        <f>O146</f>
        <v>1.95</v>
      </c>
      <c r="P144" s="56">
        <f>P146</f>
        <v>220</v>
      </c>
      <c r="Q144" s="56"/>
      <c r="R144" s="35">
        <f t="shared" si="59"/>
        <v>0</v>
      </c>
      <c r="S144" s="35">
        <f t="shared" si="59"/>
        <v>0</v>
      </c>
      <c r="T144" s="35">
        <f>T146</f>
        <v>0</v>
      </c>
    </row>
    <row r="145" spans="1:20" s="1" customFormat="1" ht="63" x14ac:dyDescent="0.3">
      <c r="A145" s="15"/>
      <c r="B145" s="40" t="s">
        <v>176</v>
      </c>
      <c r="C145" s="15"/>
      <c r="D145" s="15"/>
      <c r="E145" s="15"/>
      <c r="F145" s="3"/>
      <c r="G145" s="61" t="s">
        <v>16</v>
      </c>
      <c r="H145" s="15"/>
      <c r="I145" s="35">
        <f>K145</f>
        <v>385</v>
      </c>
      <c r="J145" s="35"/>
      <c r="K145" s="35">
        <v>385</v>
      </c>
      <c r="L145" s="56"/>
      <c r="M145" s="56"/>
      <c r="N145" s="35"/>
      <c r="O145" s="35"/>
      <c r="P145" s="56"/>
      <c r="Q145" s="56"/>
      <c r="R145" s="35"/>
      <c r="S145" s="35"/>
      <c r="T145" s="35"/>
    </row>
    <row r="146" spans="1:20" ht="48.75" customHeight="1" x14ac:dyDescent="0.25">
      <c r="A146" s="19"/>
      <c r="B146" s="20" t="s">
        <v>183</v>
      </c>
      <c r="C146" s="19"/>
      <c r="D146" s="19"/>
      <c r="E146" s="59">
        <f t="shared" si="58"/>
        <v>0</v>
      </c>
      <c r="F146" s="59" t="s">
        <v>13</v>
      </c>
      <c r="G146" s="59" t="s">
        <v>16</v>
      </c>
      <c r="H146" s="61"/>
      <c r="I146" s="64"/>
      <c r="J146" s="19"/>
      <c r="K146" s="16">
        <v>0</v>
      </c>
      <c r="L146" s="17">
        <v>0</v>
      </c>
      <c r="M146" s="79">
        <f t="shared" ref="M146:M217" si="60">N146+O146+P146</f>
        <v>221.95</v>
      </c>
      <c r="N146" s="19"/>
      <c r="O146" s="16">
        <v>1.95</v>
      </c>
      <c r="P146" s="17">
        <v>220</v>
      </c>
      <c r="Q146" s="79">
        <f t="shared" si="57"/>
        <v>0</v>
      </c>
      <c r="R146" s="19"/>
      <c r="S146" s="16">
        <v>0</v>
      </c>
      <c r="T146" s="71">
        <v>0</v>
      </c>
    </row>
    <row r="147" spans="1:20" ht="22.5" x14ac:dyDescent="0.25">
      <c r="A147" s="113" t="s">
        <v>111</v>
      </c>
      <c r="B147" s="114"/>
      <c r="C147" s="114"/>
      <c r="D147" s="114"/>
      <c r="E147" s="114"/>
      <c r="F147" s="114"/>
      <c r="G147" s="114"/>
      <c r="H147" s="114"/>
      <c r="I147" s="114"/>
      <c r="J147" s="114"/>
      <c r="K147" s="114"/>
      <c r="L147" s="114"/>
      <c r="M147" s="79">
        <f t="shared" si="60"/>
        <v>0</v>
      </c>
      <c r="N147" s="7"/>
      <c r="O147" s="7"/>
      <c r="Q147" s="79">
        <f t="shared" si="57"/>
        <v>0</v>
      </c>
      <c r="R147" s="73"/>
      <c r="S147" s="74"/>
      <c r="T147" s="70"/>
    </row>
    <row r="148" spans="1:20" s="1" customFormat="1" ht="18.75" x14ac:dyDescent="0.3">
      <c r="A148" s="15">
        <v>1</v>
      </c>
      <c r="B148" s="15" t="s">
        <v>8</v>
      </c>
      <c r="C148" s="15"/>
      <c r="D148" s="15"/>
      <c r="E148" s="19">
        <f t="shared" ref="E148" si="61">J148+K148+L148</f>
        <v>997</v>
      </c>
      <c r="F148" s="15"/>
      <c r="G148" s="15"/>
      <c r="H148" s="15"/>
      <c r="I148" s="79">
        <f t="shared" ref="I148:I217" si="62">J148+K148+L148</f>
        <v>997</v>
      </c>
      <c r="J148" s="15">
        <f>J149+J152</f>
        <v>548</v>
      </c>
      <c r="K148" s="15">
        <f t="shared" ref="K148:L148" si="63">K149+K152</f>
        <v>449</v>
      </c>
      <c r="L148" s="54">
        <f t="shared" si="63"/>
        <v>0</v>
      </c>
      <c r="M148" s="79">
        <f t="shared" si="60"/>
        <v>742.81</v>
      </c>
      <c r="N148" s="15">
        <f>N149+N152</f>
        <v>570</v>
      </c>
      <c r="O148" s="15">
        <f t="shared" ref="O148:P148" si="64">O149+O152</f>
        <v>172.81</v>
      </c>
      <c r="P148" s="54">
        <f t="shared" si="64"/>
        <v>0</v>
      </c>
      <c r="Q148" s="79">
        <f t="shared" si="57"/>
        <v>2549.5</v>
      </c>
      <c r="R148" s="15">
        <f>R149+R152</f>
        <v>650</v>
      </c>
      <c r="S148" s="15">
        <f t="shared" ref="S148:T148" si="65">S149+S152</f>
        <v>1899.5</v>
      </c>
      <c r="T148" s="15">
        <f t="shared" si="65"/>
        <v>0</v>
      </c>
    </row>
    <row r="149" spans="1:20" ht="15.75" x14ac:dyDescent="0.25">
      <c r="A149" s="24" t="s">
        <v>31</v>
      </c>
      <c r="B149" s="57" t="s">
        <v>9</v>
      </c>
      <c r="C149" s="57"/>
      <c r="D149" s="57"/>
      <c r="E149" s="57"/>
      <c r="F149" s="57"/>
      <c r="G149" s="57"/>
      <c r="H149" s="67"/>
      <c r="I149" s="79">
        <f t="shared" si="62"/>
        <v>0</v>
      </c>
      <c r="J149" s="57"/>
      <c r="K149" s="57"/>
      <c r="L149" s="58"/>
      <c r="M149" s="79">
        <f t="shared" si="60"/>
        <v>0</v>
      </c>
      <c r="N149" s="64"/>
      <c r="O149" s="64"/>
      <c r="P149" s="65"/>
      <c r="Q149" s="79">
        <f t="shared" si="57"/>
        <v>0</v>
      </c>
      <c r="R149" s="64"/>
      <c r="S149" s="64"/>
      <c r="T149" s="64"/>
    </row>
    <row r="150" spans="1:20" ht="15.75" x14ac:dyDescent="0.25">
      <c r="A150" s="59"/>
      <c r="B150" s="11" t="s">
        <v>10</v>
      </c>
      <c r="C150" s="59"/>
      <c r="D150" s="59"/>
      <c r="E150" s="59"/>
      <c r="F150" s="59"/>
      <c r="G150" s="59"/>
      <c r="H150" s="61"/>
      <c r="I150" s="79">
        <f t="shared" si="62"/>
        <v>0</v>
      </c>
      <c r="J150" s="59"/>
      <c r="K150" s="59"/>
      <c r="L150" s="48"/>
      <c r="M150" s="79">
        <f t="shared" si="60"/>
        <v>0</v>
      </c>
      <c r="N150" s="61"/>
      <c r="O150" s="61"/>
      <c r="P150" s="48"/>
      <c r="Q150" s="79">
        <f t="shared" si="57"/>
        <v>0</v>
      </c>
      <c r="R150" s="61"/>
      <c r="S150" s="61"/>
      <c r="T150" s="61"/>
    </row>
    <row r="151" spans="1:20" ht="15.75" x14ac:dyDescent="0.25">
      <c r="A151" s="59"/>
      <c r="B151" s="59" t="s">
        <v>30</v>
      </c>
      <c r="C151" s="59"/>
      <c r="D151" s="59"/>
      <c r="E151" s="59"/>
      <c r="F151" s="59"/>
      <c r="G151" s="59"/>
      <c r="H151" s="61"/>
      <c r="I151" s="79">
        <f t="shared" si="62"/>
        <v>0</v>
      </c>
      <c r="J151" s="59"/>
      <c r="K151" s="59"/>
      <c r="L151" s="48"/>
      <c r="M151" s="79">
        <f t="shared" si="60"/>
        <v>0</v>
      </c>
      <c r="N151" s="61"/>
      <c r="O151" s="61"/>
      <c r="P151" s="48"/>
      <c r="Q151" s="79">
        <f t="shared" si="57"/>
        <v>0</v>
      </c>
      <c r="R151" s="61"/>
      <c r="S151" s="61"/>
      <c r="T151" s="61"/>
    </row>
    <row r="152" spans="1:20" ht="15.75" x14ac:dyDescent="0.25">
      <c r="A152" s="25" t="s">
        <v>32</v>
      </c>
      <c r="B152" s="57" t="s">
        <v>11</v>
      </c>
      <c r="C152" s="57"/>
      <c r="D152" s="57"/>
      <c r="E152" s="57"/>
      <c r="F152" s="57"/>
      <c r="G152" s="57"/>
      <c r="H152" s="67"/>
      <c r="I152" s="79">
        <f t="shared" si="62"/>
        <v>997</v>
      </c>
      <c r="J152" s="57">
        <f>J154+J156</f>
        <v>548</v>
      </c>
      <c r="K152" s="57">
        <f>K157+K155</f>
        <v>449</v>
      </c>
      <c r="L152" s="58">
        <f>L157</f>
        <v>0</v>
      </c>
      <c r="M152" s="79">
        <f t="shared" si="60"/>
        <v>742.81</v>
      </c>
      <c r="N152" s="64">
        <f>N154+N156</f>
        <v>570</v>
      </c>
      <c r="O152" s="64">
        <f>O157+O155</f>
        <v>172.81</v>
      </c>
      <c r="P152" s="65">
        <f>P157</f>
        <v>0</v>
      </c>
      <c r="Q152" s="79">
        <f t="shared" si="57"/>
        <v>2549.5</v>
      </c>
      <c r="R152" s="64">
        <f>R154+R156</f>
        <v>650</v>
      </c>
      <c r="S152" s="64">
        <f>S157+S155</f>
        <v>1899.5</v>
      </c>
      <c r="T152" s="64">
        <f>T157</f>
        <v>0</v>
      </c>
    </row>
    <row r="153" spans="1:20" ht="15.75" x14ac:dyDescent="0.25">
      <c r="A153" s="59"/>
      <c r="B153" s="11" t="s">
        <v>10</v>
      </c>
      <c r="C153" s="59"/>
      <c r="D153" s="59"/>
      <c r="E153" s="59"/>
      <c r="F153" s="59"/>
      <c r="G153" s="59"/>
      <c r="H153" s="61"/>
      <c r="I153" s="79">
        <f t="shared" si="62"/>
        <v>0</v>
      </c>
      <c r="J153" s="59"/>
      <c r="K153" s="59"/>
      <c r="L153" s="48"/>
      <c r="M153" s="79">
        <f t="shared" si="60"/>
        <v>0</v>
      </c>
      <c r="N153" s="61"/>
      <c r="O153" s="61"/>
      <c r="P153" s="48"/>
      <c r="Q153" s="79">
        <f t="shared" si="57"/>
        <v>0</v>
      </c>
      <c r="R153" s="61"/>
      <c r="S153" s="61"/>
      <c r="T153" s="61"/>
    </row>
    <row r="154" spans="1:20" ht="47.25" x14ac:dyDescent="0.25">
      <c r="A154" s="59"/>
      <c r="B154" s="49" t="s">
        <v>43</v>
      </c>
      <c r="C154" s="59"/>
      <c r="D154" s="59"/>
      <c r="E154" s="16">
        <f t="shared" ref="E154:E200" si="66">J154+K154+L154</f>
        <v>468</v>
      </c>
      <c r="F154" s="59" t="s">
        <v>13</v>
      </c>
      <c r="G154" s="59" t="s">
        <v>149</v>
      </c>
      <c r="H154" s="61"/>
      <c r="I154" s="79">
        <f t="shared" si="62"/>
        <v>468</v>
      </c>
      <c r="J154" s="59">
        <v>468</v>
      </c>
      <c r="K154" s="59"/>
      <c r="L154" s="48"/>
      <c r="M154" s="79">
        <f t="shared" si="60"/>
        <v>470</v>
      </c>
      <c r="N154" s="61">
        <v>470</v>
      </c>
      <c r="O154" s="61"/>
      <c r="P154" s="48"/>
      <c r="Q154" s="79">
        <f t="shared" si="57"/>
        <v>500</v>
      </c>
      <c r="R154" s="61">
        <v>500</v>
      </c>
      <c r="S154" s="61"/>
      <c r="T154" s="61"/>
    </row>
    <row r="155" spans="1:20" ht="71.25" customHeight="1" x14ac:dyDescent="0.25">
      <c r="A155" s="61"/>
      <c r="B155" s="49" t="s">
        <v>175</v>
      </c>
      <c r="C155" s="61"/>
      <c r="D155" s="61"/>
      <c r="E155" s="16"/>
      <c r="F155" s="61"/>
      <c r="G155" s="61" t="s">
        <v>16</v>
      </c>
      <c r="H155" s="61"/>
      <c r="I155" s="79">
        <f t="shared" si="62"/>
        <v>349</v>
      </c>
      <c r="J155" s="61"/>
      <c r="K155" s="61">
        <v>349</v>
      </c>
      <c r="L155" s="48"/>
      <c r="M155" s="79">
        <f t="shared" si="60"/>
        <v>0</v>
      </c>
      <c r="N155" s="61"/>
      <c r="O155" s="61">
        <v>0</v>
      </c>
      <c r="P155" s="48"/>
      <c r="Q155" s="79">
        <f t="shared" si="57"/>
        <v>1818</v>
      </c>
      <c r="R155" s="61"/>
      <c r="S155" s="61">
        <v>1818</v>
      </c>
      <c r="T155" s="61"/>
    </row>
    <row r="156" spans="1:20" ht="47.25" x14ac:dyDescent="0.25">
      <c r="A156" s="59"/>
      <c r="B156" s="49" t="s">
        <v>161</v>
      </c>
      <c r="C156" s="59"/>
      <c r="D156" s="59"/>
      <c r="E156" s="16">
        <f t="shared" si="66"/>
        <v>80</v>
      </c>
      <c r="F156" s="59" t="s">
        <v>13</v>
      </c>
      <c r="G156" s="59" t="s">
        <v>149</v>
      </c>
      <c r="H156" s="61"/>
      <c r="I156" s="79">
        <f t="shared" si="62"/>
        <v>80</v>
      </c>
      <c r="J156" s="59">
        <v>80</v>
      </c>
      <c r="K156" s="59"/>
      <c r="L156" s="48"/>
      <c r="M156" s="79">
        <f t="shared" si="60"/>
        <v>100</v>
      </c>
      <c r="N156" s="61">
        <v>100</v>
      </c>
      <c r="O156" s="61"/>
      <c r="P156" s="48"/>
      <c r="Q156" s="79">
        <f t="shared" si="57"/>
        <v>150</v>
      </c>
      <c r="R156" s="61">
        <v>150</v>
      </c>
      <c r="S156" s="61"/>
      <c r="T156" s="61"/>
    </row>
    <row r="157" spans="1:20" s="21" customFormat="1" ht="51" customHeight="1" x14ac:dyDescent="0.25">
      <c r="A157" s="36"/>
      <c r="B157" s="12" t="s">
        <v>130</v>
      </c>
      <c r="C157" s="36"/>
      <c r="D157" s="36"/>
      <c r="E157" s="16">
        <f t="shared" si="66"/>
        <v>100</v>
      </c>
      <c r="F157" s="36"/>
      <c r="G157" s="59" t="s">
        <v>16</v>
      </c>
      <c r="H157" s="61"/>
      <c r="I157" s="79">
        <f t="shared" si="62"/>
        <v>100</v>
      </c>
      <c r="J157" s="36"/>
      <c r="K157" s="16">
        <v>100</v>
      </c>
      <c r="L157" s="17">
        <v>0</v>
      </c>
      <c r="M157" s="79">
        <f t="shared" si="60"/>
        <v>172.81</v>
      </c>
      <c r="N157" s="36"/>
      <c r="O157" s="16">
        <v>172.81</v>
      </c>
      <c r="P157" s="17">
        <v>0</v>
      </c>
      <c r="Q157" s="79">
        <f t="shared" si="57"/>
        <v>81.5</v>
      </c>
      <c r="R157" s="36"/>
      <c r="S157" s="16">
        <v>81.5</v>
      </c>
      <c r="T157" s="71">
        <v>0</v>
      </c>
    </row>
    <row r="158" spans="1:20" s="1" customFormat="1" ht="18.75" x14ac:dyDescent="0.3">
      <c r="A158" s="15" t="s">
        <v>33</v>
      </c>
      <c r="B158" s="15" t="s">
        <v>12</v>
      </c>
      <c r="C158" s="15"/>
      <c r="D158" s="15"/>
      <c r="E158" s="19">
        <f t="shared" si="66"/>
        <v>2172</v>
      </c>
      <c r="F158" s="15"/>
      <c r="G158" s="15"/>
      <c r="H158" s="15"/>
      <c r="I158" s="79">
        <f t="shared" si="62"/>
        <v>2172</v>
      </c>
      <c r="J158" s="15">
        <f>J159+J160+J162+J163+J164+J165+J166</f>
        <v>409</v>
      </c>
      <c r="K158" s="56">
        <f>K159+K160+K162+K163+K164+K165+K166+K161</f>
        <v>182</v>
      </c>
      <c r="L158" s="56">
        <f>L159+L160+L162+L163+L164+L165+L166+L161</f>
        <v>1581</v>
      </c>
      <c r="M158" s="79">
        <f t="shared" si="60"/>
        <v>0</v>
      </c>
      <c r="N158" s="15">
        <f>N159+N160+N162+N163+N164+N165+N166</f>
        <v>0</v>
      </c>
      <c r="O158" s="15">
        <f t="shared" ref="O158:P158" si="67">O159+O160+O162+O163+O164+O165+O166</f>
        <v>0</v>
      </c>
      <c r="P158" s="54">
        <f t="shared" si="67"/>
        <v>0</v>
      </c>
      <c r="Q158" s="79">
        <f t="shared" si="57"/>
        <v>0</v>
      </c>
      <c r="R158" s="15">
        <f>R159+R160+R162+R163+R164+R165+R166</f>
        <v>0</v>
      </c>
      <c r="S158" s="15">
        <f t="shared" ref="S158:T158" si="68">S159+S160+S162+S163+S164+S165+S166</f>
        <v>0</v>
      </c>
      <c r="T158" s="15">
        <f t="shared" si="68"/>
        <v>0</v>
      </c>
    </row>
    <row r="159" spans="1:20" s="1" customFormat="1" ht="52.5" customHeight="1" x14ac:dyDescent="0.3">
      <c r="A159" s="16"/>
      <c r="B159" s="12" t="s">
        <v>140</v>
      </c>
      <c r="C159" s="16"/>
      <c r="D159" s="16"/>
      <c r="E159" s="16">
        <f t="shared" si="66"/>
        <v>730</v>
      </c>
      <c r="F159" s="16"/>
      <c r="G159" s="59" t="s">
        <v>16</v>
      </c>
      <c r="H159" s="61"/>
      <c r="I159" s="79">
        <f t="shared" si="62"/>
        <v>730</v>
      </c>
      <c r="J159" s="16"/>
      <c r="K159" s="17">
        <v>5</v>
      </c>
      <c r="L159" s="17">
        <v>725</v>
      </c>
      <c r="M159" s="79">
        <f t="shared" si="60"/>
        <v>0</v>
      </c>
      <c r="N159" s="16"/>
      <c r="O159" s="17"/>
      <c r="P159" s="17"/>
      <c r="Q159" s="79">
        <f t="shared" ref="Q159:Q217" si="69">R159+S159+T159</f>
        <v>0</v>
      </c>
      <c r="R159" s="16"/>
      <c r="S159" s="17">
        <v>0</v>
      </c>
      <c r="T159" s="71">
        <v>0</v>
      </c>
    </row>
    <row r="160" spans="1:20" s="1" customFormat="1" ht="67.5" customHeight="1" x14ac:dyDescent="0.3">
      <c r="A160" s="16"/>
      <c r="B160" s="12" t="s">
        <v>154</v>
      </c>
      <c r="C160" s="9"/>
      <c r="D160" s="50"/>
      <c r="E160" s="51">
        <f t="shared" si="66"/>
        <v>630</v>
      </c>
      <c r="F160" s="16"/>
      <c r="G160" s="59" t="s">
        <v>16</v>
      </c>
      <c r="H160" s="61"/>
      <c r="I160" s="79">
        <f t="shared" si="62"/>
        <v>630</v>
      </c>
      <c r="J160" s="6"/>
      <c r="K160" s="17">
        <v>5</v>
      </c>
      <c r="L160" s="17">
        <v>625</v>
      </c>
      <c r="M160" s="79">
        <f t="shared" si="60"/>
        <v>0</v>
      </c>
      <c r="N160" s="6"/>
      <c r="O160" s="17"/>
      <c r="P160" s="17"/>
      <c r="Q160" s="79">
        <f t="shared" si="69"/>
        <v>0</v>
      </c>
      <c r="R160" s="6"/>
      <c r="S160" s="17">
        <v>0</v>
      </c>
      <c r="T160" s="71">
        <v>0</v>
      </c>
    </row>
    <row r="161" spans="1:20" s="1" customFormat="1" ht="67.5" customHeight="1" x14ac:dyDescent="0.3">
      <c r="A161" s="16"/>
      <c r="B161" s="12" t="s">
        <v>174</v>
      </c>
      <c r="C161" s="9"/>
      <c r="D161" s="50"/>
      <c r="E161" s="51"/>
      <c r="F161" s="16"/>
      <c r="G161" s="61" t="s">
        <v>16</v>
      </c>
      <c r="H161" s="61"/>
      <c r="I161" s="79">
        <f t="shared" si="62"/>
        <v>403</v>
      </c>
      <c r="J161" s="6"/>
      <c r="K161" s="17">
        <v>172</v>
      </c>
      <c r="L161" s="17">
        <v>231</v>
      </c>
      <c r="M161" s="79"/>
      <c r="N161" s="6"/>
      <c r="O161" s="17"/>
      <c r="P161" s="17"/>
      <c r="Q161" s="79"/>
      <c r="R161" s="6"/>
      <c r="S161" s="17"/>
      <c r="T161" s="71"/>
    </row>
    <row r="162" spans="1:20" s="1" customFormat="1" ht="74.25" customHeight="1" x14ac:dyDescent="0.3">
      <c r="A162" s="16"/>
      <c r="B162" s="12" t="s">
        <v>169</v>
      </c>
      <c r="C162" s="9" t="s">
        <v>22</v>
      </c>
      <c r="D162" s="52">
        <v>100</v>
      </c>
      <c r="E162" s="51">
        <f t="shared" si="66"/>
        <v>0</v>
      </c>
      <c r="F162" s="16"/>
      <c r="G162" s="61" t="s">
        <v>16</v>
      </c>
      <c r="H162" s="61"/>
      <c r="I162" s="79">
        <f t="shared" si="62"/>
        <v>0</v>
      </c>
      <c r="J162" s="6"/>
      <c r="K162" s="17">
        <v>0</v>
      </c>
      <c r="L162" s="17">
        <v>0</v>
      </c>
      <c r="M162" s="79">
        <f t="shared" si="60"/>
        <v>0</v>
      </c>
      <c r="N162" s="6"/>
      <c r="O162" s="17"/>
      <c r="P162" s="17"/>
      <c r="Q162" s="79">
        <f t="shared" si="69"/>
        <v>0</v>
      </c>
      <c r="R162" s="6"/>
      <c r="S162" s="17">
        <v>0</v>
      </c>
      <c r="T162" s="71">
        <v>0</v>
      </c>
    </row>
    <row r="163" spans="1:20" s="1" customFormat="1" ht="37.5" x14ac:dyDescent="0.3">
      <c r="A163" s="16"/>
      <c r="B163" s="27" t="s">
        <v>144</v>
      </c>
      <c r="C163" s="9" t="s">
        <v>142</v>
      </c>
      <c r="D163" s="28">
        <v>80</v>
      </c>
      <c r="E163" s="16">
        <f t="shared" si="66"/>
        <v>394</v>
      </c>
      <c r="F163" s="16"/>
      <c r="G163" s="3" t="s">
        <v>79</v>
      </c>
      <c r="H163" s="3"/>
      <c r="I163" s="79">
        <f t="shared" si="62"/>
        <v>394</v>
      </c>
      <c r="J163" s="6">
        <v>394</v>
      </c>
      <c r="K163" s="17"/>
      <c r="L163" s="17"/>
      <c r="M163" s="79">
        <f t="shared" si="60"/>
        <v>0</v>
      </c>
      <c r="N163" s="6"/>
      <c r="O163" s="17"/>
      <c r="P163" s="17"/>
      <c r="Q163" s="79">
        <f t="shared" si="69"/>
        <v>0</v>
      </c>
      <c r="R163" s="6"/>
      <c r="S163" s="17"/>
      <c r="T163" s="71"/>
    </row>
    <row r="164" spans="1:20" s="1" customFormat="1" ht="37.5" x14ac:dyDescent="0.3">
      <c r="A164" s="16"/>
      <c r="B164" s="32" t="s">
        <v>145</v>
      </c>
      <c r="C164" s="9" t="s">
        <v>59</v>
      </c>
      <c r="D164" s="6">
        <v>2</v>
      </c>
      <c r="E164" s="16">
        <f t="shared" si="66"/>
        <v>6</v>
      </c>
      <c r="F164" s="16"/>
      <c r="G164" s="3" t="s">
        <v>79</v>
      </c>
      <c r="H164" s="3"/>
      <c r="I164" s="79">
        <f t="shared" si="62"/>
        <v>6</v>
      </c>
      <c r="J164" s="6">
        <v>6</v>
      </c>
      <c r="K164" s="17"/>
      <c r="L164" s="17"/>
      <c r="M164" s="79">
        <f t="shared" si="60"/>
        <v>0</v>
      </c>
      <c r="N164" s="6"/>
      <c r="O164" s="17"/>
      <c r="P164" s="17"/>
      <c r="Q164" s="79">
        <f t="shared" si="69"/>
        <v>0</v>
      </c>
      <c r="R164" s="6"/>
      <c r="S164" s="17"/>
      <c r="T164" s="71"/>
    </row>
    <row r="165" spans="1:20" s="1" customFormat="1" ht="18.75" x14ac:dyDescent="0.3">
      <c r="A165" s="16"/>
      <c r="B165" s="29" t="s">
        <v>146</v>
      </c>
      <c r="C165" s="9" t="s">
        <v>59</v>
      </c>
      <c r="D165" s="6">
        <v>1</v>
      </c>
      <c r="E165" s="16">
        <f t="shared" si="66"/>
        <v>3</v>
      </c>
      <c r="F165" s="16"/>
      <c r="G165" s="3" t="s">
        <v>79</v>
      </c>
      <c r="H165" s="3"/>
      <c r="I165" s="79">
        <f t="shared" si="62"/>
        <v>3</v>
      </c>
      <c r="J165" s="6">
        <v>3</v>
      </c>
      <c r="K165" s="17"/>
      <c r="L165" s="17"/>
      <c r="M165" s="79">
        <f t="shared" si="60"/>
        <v>0</v>
      </c>
      <c r="N165" s="6"/>
      <c r="O165" s="17"/>
      <c r="P165" s="17"/>
      <c r="Q165" s="79">
        <f t="shared" si="69"/>
        <v>0</v>
      </c>
      <c r="R165" s="6"/>
      <c r="S165" s="17"/>
      <c r="T165" s="71"/>
    </row>
    <row r="166" spans="1:20" s="1" customFormat="1" ht="37.5" x14ac:dyDescent="0.3">
      <c r="A166" s="16"/>
      <c r="B166" s="8" t="s">
        <v>143</v>
      </c>
      <c r="C166" s="9" t="s">
        <v>59</v>
      </c>
      <c r="D166" s="6">
        <v>2</v>
      </c>
      <c r="E166" s="16">
        <f t="shared" si="66"/>
        <v>6</v>
      </c>
      <c r="F166" s="16"/>
      <c r="G166" s="3" t="s">
        <v>79</v>
      </c>
      <c r="H166" s="3"/>
      <c r="I166" s="79">
        <f t="shared" si="62"/>
        <v>6</v>
      </c>
      <c r="J166" s="6">
        <v>6</v>
      </c>
      <c r="K166" s="17"/>
      <c r="L166" s="17"/>
      <c r="M166" s="79">
        <f t="shared" si="60"/>
        <v>0</v>
      </c>
      <c r="N166" s="6"/>
      <c r="O166" s="17"/>
      <c r="P166" s="17"/>
      <c r="Q166" s="79">
        <f t="shared" si="69"/>
        <v>0</v>
      </c>
      <c r="R166" s="6"/>
      <c r="S166" s="17"/>
      <c r="T166" s="71"/>
    </row>
    <row r="167" spans="1:20" ht="18.75" x14ac:dyDescent="0.25">
      <c r="A167" s="57" t="s">
        <v>34</v>
      </c>
      <c r="B167" s="15" t="s">
        <v>15</v>
      </c>
      <c r="C167" s="15"/>
      <c r="D167" s="15"/>
      <c r="E167" s="3">
        <f t="shared" si="66"/>
        <v>12000.8</v>
      </c>
      <c r="F167" s="15"/>
      <c r="G167" s="15"/>
      <c r="H167" s="15"/>
      <c r="I167" s="79">
        <f t="shared" si="62"/>
        <v>12000.8</v>
      </c>
      <c r="J167" s="15">
        <f>J169+J191</f>
        <v>1308</v>
      </c>
      <c r="K167" s="35">
        <f>K169+K191</f>
        <v>22.8</v>
      </c>
      <c r="L167" s="54">
        <f t="shared" ref="L167" si="70">L169+L191</f>
        <v>10670</v>
      </c>
      <c r="M167" s="79">
        <f t="shared" si="60"/>
        <v>6143.24</v>
      </c>
      <c r="N167" s="15">
        <f>N169+N191</f>
        <v>1579</v>
      </c>
      <c r="O167" s="15">
        <f>O169+O191</f>
        <v>1574.2399999999998</v>
      </c>
      <c r="P167" s="54">
        <f t="shared" ref="P167" si="71">P169+P191</f>
        <v>2990</v>
      </c>
      <c r="Q167" s="79">
        <f t="shared" si="69"/>
        <v>8489.2999999999993</v>
      </c>
      <c r="R167" s="15">
        <f>R169+R191</f>
        <v>1308</v>
      </c>
      <c r="S167" s="15">
        <f>S169+S191</f>
        <v>250</v>
      </c>
      <c r="T167" s="15">
        <f t="shared" ref="T167" si="72">T169+T191</f>
        <v>6931.3</v>
      </c>
    </row>
    <row r="168" spans="1:20" ht="15.75" x14ac:dyDescent="0.25">
      <c r="A168" s="59"/>
      <c r="B168" s="59" t="s">
        <v>10</v>
      </c>
      <c r="C168" s="59"/>
      <c r="D168" s="59"/>
      <c r="E168" s="57"/>
      <c r="F168" s="59"/>
      <c r="G168" s="59"/>
      <c r="H168" s="61"/>
      <c r="I168" s="79">
        <f t="shared" si="62"/>
        <v>0</v>
      </c>
      <c r="J168" s="59"/>
      <c r="K168" s="59"/>
      <c r="L168" s="48"/>
      <c r="M168" s="79">
        <f t="shared" si="60"/>
        <v>0</v>
      </c>
      <c r="N168" s="61"/>
      <c r="O168" s="61"/>
      <c r="P168" s="48"/>
      <c r="Q168" s="79">
        <f t="shared" si="69"/>
        <v>0</v>
      </c>
      <c r="R168" s="61"/>
      <c r="S168" s="61"/>
      <c r="T168" s="61"/>
    </row>
    <row r="169" spans="1:20" ht="18.75" x14ac:dyDescent="0.25">
      <c r="A169" s="3"/>
      <c r="B169" s="31" t="s">
        <v>112</v>
      </c>
      <c r="C169" s="3"/>
      <c r="D169" s="3"/>
      <c r="E169" s="15">
        <f t="shared" si="66"/>
        <v>11592.8</v>
      </c>
      <c r="F169" s="3"/>
      <c r="G169" s="3"/>
      <c r="H169" s="3"/>
      <c r="I169" s="79">
        <f t="shared" si="62"/>
        <v>11592.8</v>
      </c>
      <c r="J169" s="15">
        <f>J170+J171+J172+J173+J174+J175+J176+J177+J178+J179+J180+J181+J182+J183+J184+J185+J188+J190</f>
        <v>900</v>
      </c>
      <c r="K169" s="56">
        <f>K170+K171+K172+K173+K174+K175+K176+K177+K178+K179+K180+K181+K182+K183+K184+K185+K188+K190+K187+K186</f>
        <v>22.8</v>
      </c>
      <c r="L169" s="56">
        <f>L170+L171+L172+L173+L174+L175+L176+L177+L178+L179+L180+L181+L182+L183+L184+L185+L188+L190+L187+L186</f>
        <v>10670</v>
      </c>
      <c r="M169" s="79">
        <f t="shared" si="60"/>
        <v>4072.4</v>
      </c>
      <c r="N169" s="15">
        <f>N170+N171+N172+N173+N174+N175+N176+N177+N178+N179+N180+N181+N182+N183+N184+N185+N188+N190</f>
        <v>1250</v>
      </c>
      <c r="O169" s="35">
        <f>O170+O171+O172+O173+O174+O175+O176+O177+O178+O179+O180+O181+O182+O183+O184+O185+O188+O190+O189</f>
        <v>282.39999999999998</v>
      </c>
      <c r="P169" s="54">
        <f t="shared" ref="P169" si="73">P170+P171+P172+P173+P174+P175+P176+P177+P178+P179+P180+P181+P182+P183+P184+P185+P188+P190</f>
        <v>2540</v>
      </c>
      <c r="Q169" s="79">
        <f t="shared" si="69"/>
        <v>7831.3</v>
      </c>
      <c r="R169" s="15">
        <f>R170+R171+R172+R173+R174+R175+R176+R177+R178+R179+R180+R181+R182+R183+R184+R185+R188+R190</f>
        <v>900</v>
      </c>
      <c r="S169" s="15">
        <f t="shared" ref="S169:T169" si="74">S170+S171+S172+S173+S174+S175+S176+S177+S178+S179+S180+S181+S182+S183+S184+S185+S188+S190</f>
        <v>0</v>
      </c>
      <c r="T169" s="15">
        <f t="shared" si="74"/>
        <v>6931.3</v>
      </c>
    </row>
    <row r="170" spans="1:20" s="1" customFormat="1" ht="26.25" customHeight="1" x14ac:dyDescent="0.3">
      <c r="A170" s="3"/>
      <c r="B170" s="27" t="s">
        <v>121</v>
      </c>
      <c r="C170" s="9" t="s">
        <v>22</v>
      </c>
      <c r="D170" s="28">
        <v>5450</v>
      </c>
      <c r="E170" s="3">
        <f t="shared" si="66"/>
        <v>4</v>
      </c>
      <c r="F170" s="3"/>
      <c r="G170" s="3" t="s">
        <v>79</v>
      </c>
      <c r="H170" s="3"/>
      <c r="I170" s="79">
        <f t="shared" si="62"/>
        <v>4</v>
      </c>
      <c r="J170" s="6">
        <v>4</v>
      </c>
      <c r="K170" s="3"/>
      <c r="L170" s="40"/>
      <c r="M170" s="79">
        <f t="shared" si="60"/>
        <v>4</v>
      </c>
      <c r="N170" s="6">
        <v>4</v>
      </c>
      <c r="O170" s="3"/>
      <c r="P170" s="40"/>
      <c r="Q170" s="79">
        <f t="shared" si="69"/>
        <v>4</v>
      </c>
      <c r="R170" s="6">
        <v>4</v>
      </c>
      <c r="S170" s="3"/>
      <c r="T170" s="3"/>
    </row>
    <row r="171" spans="1:20" s="1" customFormat="1" ht="37.5" x14ac:dyDescent="0.3">
      <c r="A171" s="3"/>
      <c r="B171" s="27" t="s">
        <v>113</v>
      </c>
      <c r="C171" s="9" t="s">
        <v>59</v>
      </c>
      <c r="D171" s="28">
        <v>5</v>
      </c>
      <c r="E171" s="3">
        <f t="shared" si="66"/>
        <v>26</v>
      </c>
      <c r="F171" s="3"/>
      <c r="G171" s="3" t="s">
        <v>79</v>
      </c>
      <c r="H171" s="3"/>
      <c r="I171" s="79">
        <f t="shared" si="62"/>
        <v>26</v>
      </c>
      <c r="J171" s="6">
        <v>26</v>
      </c>
      <c r="K171" s="3"/>
      <c r="L171" s="40"/>
      <c r="M171" s="79">
        <f t="shared" si="60"/>
        <v>26</v>
      </c>
      <c r="N171" s="6">
        <v>26</v>
      </c>
      <c r="O171" s="3"/>
      <c r="P171" s="40"/>
      <c r="Q171" s="79">
        <f t="shared" si="69"/>
        <v>26</v>
      </c>
      <c r="R171" s="6">
        <v>26</v>
      </c>
      <c r="S171" s="3"/>
      <c r="T171" s="3"/>
    </row>
    <row r="172" spans="1:20" s="1" customFormat="1" ht="18.75" x14ac:dyDescent="0.3">
      <c r="A172" s="3"/>
      <c r="B172" s="29" t="s">
        <v>114</v>
      </c>
      <c r="C172" s="9" t="s">
        <v>115</v>
      </c>
      <c r="D172" s="6">
        <v>0.45</v>
      </c>
      <c r="E172" s="3">
        <f t="shared" si="66"/>
        <v>1</v>
      </c>
      <c r="F172" s="3"/>
      <c r="G172" s="3" t="s">
        <v>79</v>
      </c>
      <c r="H172" s="3"/>
      <c r="I172" s="79">
        <f t="shared" si="62"/>
        <v>1</v>
      </c>
      <c r="J172" s="6">
        <v>1</v>
      </c>
      <c r="K172" s="3"/>
      <c r="L172" s="40"/>
      <c r="M172" s="79">
        <f t="shared" si="60"/>
        <v>1</v>
      </c>
      <c r="N172" s="6">
        <v>1</v>
      </c>
      <c r="O172" s="3"/>
      <c r="P172" s="40"/>
      <c r="Q172" s="79">
        <f t="shared" si="69"/>
        <v>1</v>
      </c>
      <c r="R172" s="6">
        <v>1</v>
      </c>
      <c r="S172" s="3"/>
      <c r="T172" s="3"/>
    </row>
    <row r="173" spans="1:20" s="1" customFormat="1" ht="22.5" customHeight="1" x14ac:dyDescent="0.3">
      <c r="A173" s="3"/>
      <c r="B173" s="8" t="s">
        <v>116</v>
      </c>
      <c r="C173" s="9" t="s">
        <v>59</v>
      </c>
      <c r="D173" s="6">
        <v>1</v>
      </c>
      <c r="E173" s="3">
        <f t="shared" si="66"/>
        <v>15</v>
      </c>
      <c r="F173" s="3"/>
      <c r="G173" s="3" t="s">
        <v>79</v>
      </c>
      <c r="H173" s="3"/>
      <c r="I173" s="79">
        <f t="shared" si="62"/>
        <v>15</v>
      </c>
      <c r="J173" s="6">
        <v>15</v>
      </c>
      <c r="K173" s="3"/>
      <c r="L173" s="40"/>
      <c r="M173" s="79">
        <f t="shared" si="60"/>
        <v>15</v>
      </c>
      <c r="N173" s="6">
        <v>15</v>
      </c>
      <c r="O173" s="3"/>
      <c r="P173" s="40"/>
      <c r="Q173" s="79">
        <f t="shared" si="69"/>
        <v>15</v>
      </c>
      <c r="R173" s="6">
        <v>15</v>
      </c>
      <c r="S173" s="3"/>
      <c r="T173" s="3"/>
    </row>
    <row r="174" spans="1:20" s="1" customFormat="1" ht="37.5" x14ac:dyDescent="0.3">
      <c r="A174" s="3"/>
      <c r="B174" s="8" t="s">
        <v>117</v>
      </c>
      <c r="C174" s="28" t="s">
        <v>59</v>
      </c>
      <c r="D174" s="6">
        <v>2</v>
      </c>
      <c r="E174" s="3">
        <f t="shared" si="66"/>
        <v>233</v>
      </c>
      <c r="F174" s="3"/>
      <c r="G174" s="3" t="s">
        <v>79</v>
      </c>
      <c r="H174" s="3"/>
      <c r="I174" s="79">
        <f t="shared" si="62"/>
        <v>233</v>
      </c>
      <c r="J174" s="6">
        <v>233</v>
      </c>
      <c r="K174" s="3"/>
      <c r="L174" s="40"/>
      <c r="M174" s="79">
        <f t="shared" si="60"/>
        <v>233</v>
      </c>
      <c r="N174" s="6">
        <v>233</v>
      </c>
      <c r="O174" s="3"/>
      <c r="P174" s="40"/>
      <c r="Q174" s="79">
        <f t="shared" si="69"/>
        <v>233</v>
      </c>
      <c r="R174" s="6">
        <v>233</v>
      </c>
      <c r="S174" s="3"/>
      <c r="T174" s="3"/>
    </row>
    <row r="175" spans="1:20" s="1" customFormat="1" ht="37.5" x14ac:dyDescent="0.3">
      <c r="A175" s="3"/>
      <c r="B175" s="30" t="s">
        <v>118</v>
      </c>
      <c r="C175" s="28" t="s">
        <v>59</v>
      </c>
      <c r="D175" s="6">
        <v>4</v>
      </c>
      <c r="E175" s="3">
        <f t="shared" si="66"/>
        <v>457</v>
      </c>
      <c r="F175" s="3"/>
      <c r="G175" s="3" t="s">
        <v>79</v>
      </c>
      <c r="H175" s="3"/>
      <c r="I175" s="79">
        <f t="shared" si="62"/>
        <v>457</v>
      </c>
      <c r="J175" s="6">
        <v>457</v>
      </c>
      <c r="K175" s="3"/>
      <c r="L175" s="40"/>
      <c r="M175" s="79">
        <f t="shared" si="60"/>
        <v>807</v>
      </c>
      <c r="N175" s="6">
        <f>457+350</f>
        <v>807</v>
      </c>
      <c r="O175" s="3"/>
      <c r="P175" s="40"/>
      <c r="Q175" s="79">
        <f t="shared" si="69"/>
        <v>457</v>
      </c>
      <c r="R175" s="6">
        <v>457</v>
      </c>
      <c r="S175" s="3"/>
      <c r="T175" s="3"/>
    </row>
    <row r="176" spans="1:20" s="1" customFormat="1" ht="25.5" customHeight="1" x14ac:dyDescent="0.3">
      <c r="A176" s="3"/>
      <c r="B176" s="8" t="s">
        <v>122</v>
      </c>
      <c r="C176" s="9" t="s">
        <v>22</v>
      </c>
      <c r="D176" s="6">
        <v>5</v>
      </c>
      <c r="E176" s="3">
        <f t="shared" si="66"/>
        <v>28</v>
      </c>
      <c r="F176" s="3"/>
      <c r="G176" s="3" t="s">
        <v>79</v>
      </c>
      <c r="H176" s="3"/>
      <c r="I176" s="79">
        <f t="shared" si="62"/>
        <v>28</v>
      </c>
      <c r="J176" s="6">
        <v>28</v>
      </c>
      <c r="K176" s="3"/>
      <c r="L176" s="40"/>
      <c r="M176" s="79">
        <f t="shared" si="60"/>
        <v>28</v>
      </c>
      <c r="N176" s="6">
        <v>28</v>
      </c>
      <c r="O176" s="3"/>
      <c r="P176" s="40"/>
      <c r="Q176" s="79">
        <f t="shared" si="69"/>
        <v>28</v>
      </c>
      <c r="R176" s="6">
        <v>28</v>
      </c>
      <c r="S176" s="3"/>
      <c r="T176" s="3"/>
    </row>
    <row r="177" spans="1:20" s="1" customFormat="1" ht="37.5" x14ac:dyDescent="0.3">
      <c r="A177" s="3"/>
      <c r="B177" s="8" t="s">
        <v>119</v>
      </c>
      <c r="C177" s="9" t="s">
        <v>59</v>
      </c>
      <c r="D177" s="6">
        <v>6</v>
      </c>
      <c r="E177" s="3">
        <f t="shared" si="66"/>
        <v>62</v>
      </c>
      <c r="F177" s="3"/>
      <c r="G177" s="3" t="s">
        <v>79</v>
      </c>
      <c r="H177" s="3"/>
      <c r="I177" s="79">
        <f t="shared" si="62"/>
        <v>62</v>
      </c>
      <c r="J177" s="6">
        <v>62</v>
      </c>
      <c r="K177" s="3"/>
      <c r="L177" s="40"/>
      <c r="M177" s="79">
        <f t="shared" si="60"/>
        <v>62</v>
      </c>
      <c r="N177" s="6">
        <v>62</v>
      </c>
      <c r="O177" s="3"/>
      <c r="P177" s="40"/>
      <c r="Q177" s="79">
        <f t="shared" si="69"/>
        <v>62</v>
      </c>
      <c r="R177" s="6">
        <v>62</v>
      </c>
      <c r="S177" s="3"/>
      <c r="T177" s="3"/>
    </row>
    <row r="178" spans="1:20" s="1" customFormat="1" ht="37.5" x14ac:dyDescent="0.3">
      <c r="A178" s="3"/>
      <c r="B178" s="8" t="s">
        <v>123</v>
      </c>
      <c r="C178" s="9" t="s">
        <v>59</v>
      </c>
      <c r="D178" s="6">
        <v>1</v>
      </c>
      <c r="E178" s="3">
        <f t="shared" si="66"/>
        <v>19</v>
      </c>
      <c r="F178" s="3"/>
      <c r="G178" s="3" t="s">
        <v>79</v>
      </c>
      <c r="H178" s="3"/>
      <c r="I178" s="79">
        <f t="shared" si="62"/>
        <v>19</v>
      </c>
      <c r="J178" s="6">
        <v>19</v>
      </c>
      <c r="K178" s="3"/>
      <c r="L178" s="40"/>
      <c r="M178" s="79">
        <f t="shared" si="60"/>
        <v>19</v>
      </c>
      <c r="N178" s="6">
        <v>19</v>
      </c>
      <c r="O178" s="3"/>
      <c r="P178" s="40"/>
      <c r="Q178" s="79">
        <f t="shared" si="69"/>
        <v>19</v>
      </c>
      <c r="R178" s="6">
        <v>19</v>
      </c>
      <c r="S178" s="3"/>
      <c r="T178" s="3"/>
    </row>
    <row r="179" spans="1:20" s="1" customFormat="1" ht="62.25" customHeight="1" x14ac:dyDescent="0.3">
      <c r="A179" s="3"/>
      <c r="B179" s="8" t="s">
        <v>124</v>
      </c>
      <c r="C179" s="9" t="s">
        <v>22</v>
      </c>
      <c r="D179" s="6">
        <v>200</v>
      </c>
      <c r="E179" s="3">
        <f t="shared" si="66"/>
        <v>10</v>
      </c>
      <c r="F179" s="3"/>
      <c r="G179" s="3" t="s">
        <v>79</v>
      </c>
      <c r="H179" s="3"/>
      <c r="I179" s="79">
        <f t="shared" si="62"/>
        <v>10</v>
      </c>
      <c r="J179" s="6">
        <v>10</v>
      </c>
      <c r="K179" s="3"/>
      <c r="L179" s="40"/>
      <c r="M179" s="79">
        <f t="shared" si="60"/>
        <v>10</v>
      </c>
      <c r="N179" s="6">
        <v>10</v>
      </c>
      <c r="O179" s="3"/>
      <c r="P179" s="40"/>
      <c r="Q179" s="79">
        <f t="shared" si="69"/>
        <v>10</v>
      </c>
      <c r="R179" s="6">
        <v>10</v>
      </c>
      <c r="S179" s="3"/>
      <c r="T179" s="3"/>
    </row>
    <row r="180" spans="1:20" s="1" customFormat="1" ht="42.75" customHeight="1" x14ac:dyDescent="0.3">
      <c r="A180" s="3"/>
      <c r="B180" s="8" t="s">
        <v>125</v>
      </c>
      <c r="C180" s="9" t="s">
        <v>59</v>
      </c>
      <c r="D180" s="6">
        <v>4</v>
      </c>
      <c r="E180" s="3">
        <f t="shared" si="66"/>
        <v>3</v>
      </c>
      <c r="F180" s="3"/>
      <c r="G180" s="3" t="s">
        <v>79</v>
      </c>
      <c r="H180" s="3"/>
      <c r="I180" s="79">
        <f t="shared" si="62"/>
        <v>3</v>
      </c>
      <c r="J180" s="6">
        <v>3</v>
      </c>
      <c r="K180" s="3"/>
      <c r="L180" s="40"/>
      <c r="M180" s="79">
        <f t="shared" si="60"/>
        <v>3</v>
      </c>
      <c r="N180" s="6">
        <v>3</v>
      </c>
      <c r="O180" s="3"/>
      <c r="P180" s="40"/>
      <c r="Q180" s="79">
        <f t="shared" si="69"/>
        <v>3</v>
      </c>
      <c r="R180" s="6">
        <v>3</v>
      </c>
      <c r="S180" s="3"/>
      <c r="T180" s="3"/>
    </row>
    <row r="181" spans="1:20" s="1" customFormat="1" ht="37.5" x14ac:dyDescent="0.3">
      <c r="A181" s="3"/>
      <c r="B181" s="8" t="s">
        <v>126</v>
      </c>
      <c r="C181" s="5" t="s">
        <v>59</v>
      </c>
      <c r="D181" s="6">
        <v>16</v>
      </c>
      <c r="E181" s="3">
        <f t="shared" si="66"/>
        <v>5</v>
      </c>
      <c r="F181" s="3"/>
      <c r="G181" s="3" t="s">
        <v>79</v>
      </c>
      <c r="H181" s="3"/>
      <c r="I181" s="79">
        <f t="shared" si="62"/>
        <v>5</v>
      </c>
      <c r="J181" s="6">
        <v>5</v>
      </c>
      <c r="K181" s="3"/>
      <c r="L181" s="40"/>
      <c r="M181" s="79">
        <f t="shared" si="60"/>
        <v>5</v>
      </c>
      <c r="N181" s="6">
        <v>5</v>
      </c>
      <c r="O181" s="3"/>
      <c r="P181" s="40"/>
      <c r="Q181" s="79">
        <f t="shared" si="69"/>
        <v>5</v>
      </c>
      <c r="R181" s="6">
        <v>5</v>
      </c>
      <c r="S181" s="3"/>
      <c r="T181" s="3"/>
    </row>
    <row r="182" spans="1:20" s="1" customFormat="1" ht="63" customHeight="1" x14ac:dyDescent="0.3">
      <c r="A182" s="3"/>
      <c r="B182" s="37" t="s">
        <v>127</v>
      </c>
      <c r="C182" s="9" t="s">
        <v>59</v>
      </c>
      <c r="D182" s="28">
        <v>4</v>
      </c>
      <c r="E182" s="3">
        <f t="shared" si="66"/>
        <v>3</v>
      </c>
      <c r="F182" s="3"/>
      <c r="G182" s="3" t="s">
        <v>79</v>
      </c>
      <c r="H182" s="3"/>
      <c r="I182" s="79">
        <f t="shared" si="62"/>
        <v>3</v>
      </c>
      <c r="J182" s="6">
        <v>3</v>
      </c>
      <c r="K182" s="3"/>
      <c r="L182" s="40"/>
      <c r="M182" s="79">
        <f t="shared" si="60"/>
        <v>3</v>
      </c>
      <c r="N182" s="6">
        <v>3</v>
      </c>
      <c r="O182" s="3"/>
      <c r="P182" s="40"/>
      <c r="Q182" s="79">
        <f t="shared" si="69"/>
        <v>3</v>
      </c>
      <c r="R182" s="6">
        <v>3</v>
      </c>
      <c r="S182" s="3"/>
      <c r="T182" s="3"/>
    </row>
    <row r="183" spans="1:20" s="1" customFormat="1" ht="22.5" customHeight="1" x14ac:dyDescent="0.3">
      <c r="A183" s="3"/>
      <c r="B183" s="8" t="s">
        <v>120</v>
      </c>
      <c r="C183" s="9"/>
      <c r="D183" s="6"/>
      <c r="E183" s="3">
        <f t="shared" si="66"/>
        <v>15</v>
      </c>
      <c r="F183" s="3"/>
      <c r="G183" s="3" t="s">
        <v>79</v>
      </c>
      <c r="H183" s="3"/>
      <c r="I183" s="79">
        <f t="shared" si="62"/>
        <v>15</v>
      </c>
      <c r="J183" s="6">
        <v>15</v>
      </c>
      <c r="K183" s="3"/>
      <c r="L183" s="40"/>
      <c r="M183" s="79">
        <f t="shared" si="60"/>
        <v>15</v>
      </c>
      <c r="N183" s="6">
        <v>15</v>
      </c>
      <c r="O183" s="3"/>
      <c r="P183" s="40"/>
      <c r="Q183" s="79">
        <f t="shared" si="69"/>
        <v>15</v>
      </c>
      <c r="R183" s="6">
        <v>15</v>
      </c>
      <c r="S183" s="3"/>
      <c r="T183" s="3"/>
    </row>
    <row r="184" spans="1:20" s="1" customFormat="1" ht="79.5" customHeight="1" x14ac:dyDescent="0.3">
      <c r="A184" s="3"/>
      <c r="B184" s="8" t="s">
        <v>128</v>
      </c>
      <c r="C184" s="5" t="s">
        <v>22</v>
      </c>
      <c r="D184" s="6">
        <v>80</v>
      </c>
      <c r="E184" s="3">
        <f t="shared" si="66"/>
        <v>7</v>
      </c>
      <c r="F184" s="3"/>
      <c r="G184" s="3" t="s">
        <v>79</v>
      </c>
      <c r="H184" s="3"/>
      <c r="I184" s="79">
        <f t="shared" si="62"/>
        <v>7</v>
      </c>
      <c r="J184" s="6">
        <v>7</v>
      </c>
      <c r="K184" s="3"/>
      <c r="L184" s="40"/>
      <c r="M184" s="79">
        <f t="shared" si="60"/>
        <v>7</v>
      </c>
      <c r="N184" s="6">
        <v>7</v>
      </c>
      <c r="O184" s="3"/>
      <c r="P184" s="40"/>
      <c r="Q184" s="79">
        <f t="shared" si="69"/>
        <v>7</v>
      </c>
      <c r="R184" s="6">
        <v>7</v>
      </c>
      <c r="S184" s="3"/>
      <c r="T184" s="3"/>
    </row>
    <row r="185" spans="1:20" s="1" customFormat="1" ht="60" customHeight="1" x14ac:dyDescent="0.3">
      <c r="A185" s="3"/>
      <c r="B185" s="8" t="s">
        <v>129</v>
      </c>
      <c r="C185" s="5" t="s">
        <v>22</v>
      </c>
      <c r="D185" s="6">
        <v>140</v>
      </c>
      <c r="E185" s="3">
        <f t="shared" si="66"/>
        <v>12</v>
      </c>
      <c r="F185" s="3"/>
      <c r="G185" s="3" t="s">
        <v>79</v>
      </c>
      <c r="H185" s="3"/>
      <c r="I185" s="79">
        <f t="shared" si="62"/>
        <v>12</v>
      </c>
      <c r="J185" s="6">
        <v>12</v>
      </c>
      <c r="K185" s="3"/>
      <c r="L185" s="40"/>
      <c r="M185" s="79">
        <f t="shared" si="60"/>
        <v>12</v>
      </c>
      <c r="N185" s="6">
        <v>12</v>
      </c>
      <c r="O185" s="3"/>
      <c r="P185" s="40"/>
      <c r="Q185" s="79">
        <f t="shared" si="69"/>
        <v>12</v>
      </c>
      <c r="R185" s="6">
        <v>12</v>
      </c>
      <c r="S185" s="3"/>
      <c r="T185" s="3"/>
    </row>
    <row r="186" spans="1:20" s="1" customFormat="1" ht="60" customHeight="1" x14ac:dyDescent="0.3">
      <c r="A186" s="3"/>
      <c r="B186" s="37" t="s">
        <v>173</v>
      </c>
      <c r="C186" s="5"/>
      <c r="D186" s="6"/>
      <c r="E186" s="3"/>
      <c r="F186" s="3"/>
      <c r="G186" s="107" t="s">
        <v>16</v>
      </c>
      <c r="H186" s="3"/>
      <c r="I186" s="79">
        <f t="shared" si="62"/>
        <v>1432.5</v>
      </c>
      <c r="J186" s="6"/>
      <c r="K186" s="38">
        <v>0.5</v>
      </c>
      <c r="L186" s="38">
        <v>1432</v>
      </c>
      <c r="M186" s="79"/>
      <c r="N186" s="6"/>
      <c r="O186" s="40"/>
      <c r="P186" s="40"/>
      <c r="Q186" s="79"/>
      <c r="R186" s="6"/>
      <c r="S186" s="40"/>
      <c r="T186" s="3"/>
    </row>
    <row r="187" spans="1:20" s="1" customFormat="1" ht="60" customHeight="1" x14ac:dyDescent="0.3">
      <c r="A187" s="3"/>
      <c r="B187" s="37" t="s">
        <v>172</v>
      </c>
      <c r="C187" s="5"/>
      <c r="D187" s="6"/>
      <c r="E187" s="3"/>
      <c r="F187" s="3"/>
      <c r="G187" s="108"/>
      <c r="H187" s="3"/>
      <c r="I187" s="79">
        <f t="shared" ref="I187" si="75">J187+K187+L187</f>
        <v>6971.6</v>
      </c>
      <c r="J187" s="6"/>
      <c r="K187" s="38">
        <v>0.6</v>
      </c>
      <c r="L187" s="38">
        <v>6971</v>
      </c>
      <c r="M187" s="79"/>
      <c r="N187" s="6"/>
      <c r="O187" s="40"/>
      <c r="P187" s="40"/>
      <c r="Q187" s="79"/>
      <c r="R187" s="6"/>
      <c r="S187" s="40"/>
      <c r="T187" s="3"/>
    </row>
    <row r="188" spans="1:20" s="1" customFormat="1" ht="60.75" customHeight="1" x14ac:dyDescent="0.3">
      <c r="A188" s="3"/>
      <c r="B188" s="12" t="s">
        <v>205</v>
      </c>
      <c r="C188" s="5"/>
      <c r="D188" s="6"/>
      <c r="E188" s="3">
        <f t="shared" si="66"/>
        <v>2288.6999999999998</v>
      </c>
      <c r="F188" s="3"/>
      <c r="G188" s="108"/>
      <c r="H188" s="3"/>
      <c r="I188" s="79">
        <f t="shared" si="62"/>
        <v>2288.6999999999998</v>
      </c>
      <c r="J188" s="6"/>
      <c r="K188" s="38">
        <v>21.7</v>
      </c>
      <c r="L188" s="38">
        <v>2267</v>
      </c>
      <c r="M188" s="79">
        <f t="shared" si="60"/>
        <v>2544.1999999999998</v>
      </c>
      <c r="N188" s="6"/>
      <c r="O188" s="38">
        <v>4.2</v>
      </c>
      <c r="P188" s="38">
        <v>2540</v>
      </c>
      <c r="Q188" s="79">
        <f t="shared" si="69"/>
        <v>6931.3</v>
      </c>
      <c r="R188" s="6"/>
      <c r="S188" s="38">
        <v>0</v>
      </c>
      <c r="T188" s="75">
        <v>6931.3</v>
      </c>
    </row>
    <row r="189" spans="1:20" s="1" customFormat="1" ht="60.75" customHeight="1" x14ac:dyDescent="0.3">
      <c r="A189" s="3"/>
      <c r="B189" s="12" t="s">
        <v>206</v>
      </c>
      <c r="C189" s="5"/>
      <c r="D189" s="6"/>
      <c r="E189" s="3"/>
      <c r="F189" s="3"/>
      <c r="G189" s="108"/>
      <c r="H189" s="3"/>
      <c r="I189" s="79"/>
      <c r="J189" s="6"/>
      <c r="K189" s="38"/>
      <c r="L189" s="38"/>
      <c r="M189" s="79">
        <f>O189</f>
        <v>210</v>
      </c>
      <c r="N189" s="6"/>
      <c r="O189" s="38">
        <v>210</v>
      </c>
      <c r="P189" s="38"/>
      <c r="Q189" s="79"/>
      <c r="R189" s="6"/>
      <c r="S189" s="38"/>
      <c r="T189" s="75">
        <v>1509.1</v>
      </c>
    </row>
    <row r="190" spans="1:20" s="1" customFormat="1" ht="60.75" customHeight="1" x14ac:dyDescent="0.3">
      <c r="A190" s="3"/>
      <c r="B190" s="12" t="s">
        <v>186</v>
      </c>
      <c r="C190" s="5"/>
      <c r="D190" s="6"/>
      <c r="E190" s="3">
        <f t="shared" si="66"/>
        <v>0</v>
      </c>
      <c r="F190" s="3"/>
      <c r="G190" s="109"/>
      <c r="H190" s="3"/>
      <c r="I190" s="79">
        <f t="shared" si="62"/>
        <v>0</v>
      </c>
      <c r="J190" s="6"/>
      <c r="K190" s="38">
        <v>0</v>
      </c>
      <c r="L190" s="38">
        <v>0</v>
      </c>
      <c r="M190" s="79">
        <f t="shared" si="60"/>
        <v>68.2</v>
      </c>
      <c r="N190" s="6"/>
      <c r="O190" s="38">
        <v>68.2</v>
      </c>
      <c r="P190" s="38">
        <v>0</v>
      </c>
      <c r="Q190" s="79">
        <f t="shared" si="69"/>
        <v>0</v>
      </c>
      <c r="R190" s="6"/>
      <c r="S190" s="38">
        <v>0</v>
      </c>
      <c r="T190" s="75">
        <v>0</v>
      </c>
    </row>
    <row r="191" spans="1:20" ht="18.75" x14ac:dyDescent="0.25">
      <c r="A191" s="3"/>
      <c r="B191" s="4" t="s">
        <v>132</v>
      </c>
      <c r="C191" s="5"/>
      <c r="D191" s="6"/>
      <c r="E191" s="15">
        <f t="shared" si="66"/>
        <v>408</v>
      </c>
      <c r="F191" s="3"/>
      <c r="G191" s="3"/>
      <c r="H191" s="3"/>
      <c r="I191" s="79">
        <f t="shared" si="62"/>
        <v>408</v>
      </c>
      <c r="J191" s="34">
        <f>J192+J193+J194+J195+J196+J197+J198+J199+J200</f>
        <v>408</v>
      </c>
      <c r="K191" s="34">
        <f t="shared" ref="K191:L191" si="76">K192+K193+K194+K195+K196+K197+K198+K199+K200</f>
        <v>0</v>
      </c>
      <c r="L191" s="55">
        <f t="shared" si="76"/>
        <v>0</v>
      </c>
      <c r="M191" s="79">
        <f t="shared" si="60"/>
        <v>2070.84</v>
      </c>
      <c r="N191" s="34">
        <f>N192+N193+N194+N195+N196+N197+N198+N199+N200</f>
        <v>329</v>
      </c>
      <c r="O191" s="34">
        <f t="shared" ref="O191:P191" si="77">O192+O193+O194+O195+O196+O197+O198+O199+O200</f>
        <v>1291.8399999999999</v>
      </c>
      <c r="P191" s="55">
        <f t="shared" si="77"/>
        <v>450</v>
      </c>
      <c r="Q191" s="79">
        <f t="shared" si="69"/>
        <v>658</v>
      </c>
      <c r="R191" s="34">
        <f>R192+R193+R194+R195+R196+R197+R198+R199+R200</f>
        <v>408</v>
      </c>
      <c r="S191" s="92">
        <f>S192+S193+S194+S195+S196+S197+S198+S199+S200+S201</f>
        <v>250</v>
      </c>
      <c r="T191" s="34">
        <f t="shared" ref="T191" si="78">T192+T193+T194+T195+T196+T197+T198+T199+T200</f>
        <v>0</v>
      </c>
    </row>
    <row r="192" spans="1:20" s="1" customFormat="1" ht="37.5" x14ac:dyDescent="0.3">
      <c r="A192" s="3"/>
      <c r="B192" s="27" t="s">
        <v>133</v>
      </c>
      <c r="C192" s="6" t="s">
        <v>137</v>
      </c>
      <c r="D192" s="28">
        <v>1500</v>
      </c>
      <c r="E192" s="3">
        <f t="shared" si="66"/>
        <v>2</v>
      </c>
      <c r="F192" s="3"/>
      <c r="G192" s="3" t="s">
        <v>79</v>
      </c>
      <c r="H192" s="3"/>
      <c r="I192" s="79">
        <f t="shared" si="62"/>
        <v>2</v>
      </c>
      <c r="J192" s="6">
        <v>2</v>
      </c>
      <c r="K192" s="3"/>
      <c r="L192" s="40"/>
      <c r="M192" s="79">
        <f t="shared" si="60"/>
        <v>2</v>
      </c>
      <c r="N192" s="6">
        <v>2</v>
      </c>
      <c r="O192" s="3"/>
      <c r="P192" s="40"/>
      <c r="Q192" s="79">
        <f t="shared" si="69"/>
        <v>2</v>
      </c>
      <c r="R192" s="6">
        <v>2</v>
      </c>
      <c r="S192" s="3"/>
      <c r="T192" s="3"/>
    </row>
    <row r="193" spans="1:20" s="1" customFormat="1" ht="23.25" customHeight="1" x14ac:dyDescent="0.3">
      <c r="A193" s="3"/>
      <c r="B193" s="27" t="s">
        <v>134</v>
      </c>
      <c r="C193" s="9" t="s">
        <v>59</v>
      </c>
      <c r="D193" s="28">
        <v>2</v>
      </c>
      <c r="E193" s="3">
        <f t="shared" si="66"/>
        <v>59</v>
      </c>
      <c r="F193" s="3"/>
      <c r="G193" s="3" t="s">
        <v>79</v>
      </c>
      <c r="H193" s="3"/>
      <c r="I193" s="79">
        <f t="shared" si="62"/>
        <v>59</v>
      </c>
      <c r="J193" s="6">
        <v>59</v>
      </c>
      <c r="K193" s="3"/>
      <c r="L193" s="40"/>
      <c r="M193" s="79">
        <f t="shared" si="60"/>
        <v>59</v>
      </c>
      <c r="N193" s="6">
        <v>59</v>
      </c>
      <c r="O193" s="3"/>
      <c r="P193" s="40"/>
      <c r="Q193" s="79">
        <f t="shared" si="69"/>
        <v>59</v>
      </c>
      <c r="R193" s="6">
        <v>59</v>
      </c>
      <c r="S193" s="3"/>
      <c r="T193" s="3"/>
    </row>
    <row r="194" spans="1:20" s="1" customFormat="1" ht="62.25" customHeight="1" x14ac:dyDescent="0.3">
      <c r="A194" s="3"/>
      <c r="B194" s="8" t="s">
        <v>184</v>
      </c>
      <c r="C194" s="28" t="s">
        <v>59</v>
      </c>
      <c r="D194" s="6">
        <v>18</v>
      </c>
      <c r="E194" s="3">
        <f t="shared" si="66"/>
        <v>21</v>
      </c>
      <c r="F194" s="3"/>
      <c r="G194" s="3" t="s">
        <v>79</v>
      </c>
      <c r="H194" s="3"/>
      <c r="I194" s="79">
        <f t="shared" si="62"/>
        <v>21</v>
      </c>
      <c r="J194" s="6">
        <v>21</v>
      </c>
      <c r="K194" s="3"/>
      <c r="L194" s="40"/>
      <c r="M194" s="79">
        <f t="shared" si="60"/>
        <v>455.16</v>
      </c>
      <c r="N194" s="6">
        <v>0</v>
      </c>
      <c r="O194" s="3">
        <v>5.16</v>
      </c>
      <c r="P194" s="40">
        <v>450</v>
      </c>
      <c r="Q194" s="79">
        <f t="shared" si="69"/>
        <v>21</v>
      </c>
      <c r="R194" s="6">
        <v>21</v>
      </c>
      <c r="S194" s="3"/>
      <c r="T194" s="3"/>
    </row>
    <row r="195" spans="1:20" s="22" customFormat="1" ht="63" customHeight="1" x14ac:dyDescent="0.3">
      <c r="A195" s="3"/>
      <c r="B195" s="8" t="s">
        <v>185</v>
      </c>
      <c r="C195" s="28" t="s">
        <v>59</v>
      </c>
      <c r="D195" s="6">
        <v>1</v>
      </c>
      <c r="E195" s="3">
        <f t="shared" si="66"/>
        <v>58</v>
      </c>
      <c r="F195" s="3"/>
      <c r="G195" s="3" t="s">
        <v>79</v>
      </c>
      <c r="H195" s="3"/>
      <c r="I195" s="79">
        <f t="shared" si="62"/>
        <v>58</v>
      </c>
      <c r="J195" s="6">
        <v>58</v>
      </c>
      <c r="K195" s="3"/>
      <c r="L195" s="40"/>
      <c r="M195" s="79">
        <f t="shared" si="60"/>
        <v>1286.6799999999998</v>
      </c>
      <c r="N195" s="6">
        <v>0</v>
      </c>
      <c r="O195" s="3">
        <f>389.88+896.8</f>
        <v>1286.6799999999998</v>
      </c>
      <c r="P195" s="40"/>
      <c r="Q195" s="79">
        <f t="shared" si="69"/>
        <v>58</v>
      </c>
      <c r="R195" s="6">
        <v>58</v>
      </c>
      <c r="S195" s="3"/>
      <c r="T195" s="3"/>
    </row>
    <row r="196" spans="1:20" s="22" customFormat="1" ht="83.25" customHeight="1" x14ac:dyDescent="0.3">
      <c r="A196" s="3"/>
      <c r="B196" s="39" t="s">
        <v>141</v>
      </c>
      <c r="C196" s="28" t="s">
        <v>59</v>
      </c>
      <c r="D196" s="6">
        <v>2</v>
      </c>
      <c r="E196" s="3">
        <f t="shared" si="66"/>
        <v>6</v>
      </c>
      <c r="F196" s="3"/>
      <c r="G196" s="3" t="s">
        <v>79</v>
      </c>
      <c r="H196" s="3"/>
      <c r="I196" s="79">
        <f t="shared" si="62"/>
        <v>6</v>
      </c>
      <c r="J196" s="6">
        <v>6</v>
      </c>
      <c r="K196" s="3"/>
      <c r="L196" s="40"/>
      <c r="M196" s="79">
        <f t="shared" si="60"/>
        <v>6</v>
      </c>
      <c r="N196" s="6">
        <v>6</v>
      </c>
      <c r="O196" s="3"/>
      <c r="P196" s="40"/>
      <c r="Q196" s="79">
        <f t="shared" si="69"/>
        <v>6</v>
      </c>
      <c r="R196" s="6">
        <v>6</v>
      </c>
      <c r="S196" s="3"/>
      <c r="T196" s="3"/>
    </row>
    <row r="197" spans="1:20" s="22" customFormat="1" ht="44.25" customHeight="1" x14ac:dyDescent="0.3">
      <c r="A197" s="3"/>
      <c r="B197" s="8" t="s">
        <v>135</v>
      </c>
      <c r="C197" s="28" t="s">
        <v>59</v>
      </c>
      <c r="D197" s="6">
        <v>12</v>
      </c>
      <c r="E197" s="3">
        <f t="shared" si="66"/>
        <v>8</v>
      </c>
      <c r="F197" s="3"/>
      <c r="G197" s="3" t="s">
        <v>79</v>
      </c>
      <c r="H197" s="3"/>
      <c r="I197" s="79">
        <f t="shared" si="62"/>
        <v>8</v>
      </c>
      <c r="J197" s="6">
        <v>8</v>
      </c>
      <c r="K197" s="3"/>
      <c r="L197" s="40"/>
      <c r="M197" s="79">
        <f t="shared" si="60"/>
        <v>8</v>
      </c>
      <c r="N197" s="6">
        <v>8</v>
      </c>
      <c r="O197" s="3"/>
      <c r="P197" s="40"/>
      <c r="Q197" s="79">
        <f t="shared" si="69"/>
        <v>8</v>
      </c>
      <c r="R197" s="6">
        <v>8</v>
      </c>
      <c r="S197" s="3"/>
      <c r="T197" s="3"/>
    </row>
    <row r="198" spans="1:20" s="22" customFormat="1" ht="37.5" x14ac:dyDescent="0.3">
      <c r="A198" s="3"/>
      <c r="B198" s="8" t="s">
        <v>136</v>
      </c>
      <c r="C198" s="9" t="s">
        <v>22</v>
      </c>
      <c r="D198" s="6">
        <v>150</v>
      </c>
      <c r="E198" s="3">
        <f t="shared" si="66"/>
        <v>254</v>
      </c>
      <c r="F198" s="3"/>
      <c r="G198" s="3" t="s">
        <v>79</v>
      </c>
      <c r="H198" s="3"/>
      <c r="I198" s="79">
        <f t="shared" si="62"/>
        <v>254</v>
      </c>
      <c r="J198" s="6">
        <v>254</v>
      </c>
      <c r="K198" s="3"/>
      <c r="L198" s="40"/>
      <c r="M198" s="79">
        <f t="shared" si="60"/>
        <v>254</v>
      </c>
      <c r="N198" s="6">
        <v>254</v>
      </c>
      <c r="O198" s="3"/>
      <c r="P198" s="40"/>
      <c r="Q198" s="79">
        <f t="shared" si="69"/>
        <v>254</v>
      </c>
      <c r="R198" s="6">
        <v>254</v>
      </c>
      <c r="S198" s="3"/>
      <c r="T198" s="3"/>
    </row>
    <row r="199" spans="1:20" s="7" customFormat="1" ht="60" hidden="1" customHeight="1" x14ac:dyDescent="0.25">
      <c r="A199" s="3"/>
      <c r="B199" s="47" t="s">
        <v>138</v>
      </c>
      <c r="C199" s="5"/>
      <c r="D199" s="6"/>
      <c r="E199" s="3">
        <f t="shared" si="66"/>
        <v>0</v>
      </c>
      <c r="F199" s="3"/>
      <c r="G199" s="44" t="s">
        <v>16</v>
      </c>
      <c r="H199" s="44"/>
      <c r="I199" s="79">
        <f t="shared" si="62"/>
        <v>0</v>
      </c>
      <c r="J199" s="45"/>
      <c r="K199" s="46">
        <v>0</v>
      </c>
      <c r="L199" s="46">
        <v>0</v>
      </c>
      <c r="M199" s="79">
        <f t="shared" si="60"/>
        <v>0</v>
      </c>
      <c r="N199" s="45"/>
      <c r="O199" s="46">
        <v>0</v>
      </c>
      <c r="P199" s="46">
        <v>0</v>
      </c>
      <c r="Q199" s="79">
        <f t="shared" si="69"/>
        <v>0</v>
      </c>
      <c r="R199" s="45"/>
      <c r="S199" s="46">
        <v>0</v>
      </c>
      <c r="T199" s="76">
        <v>0</v>
      </c>
    </row>
    <row r="200" spans="1:20" s="7" customFormat="1" ht="61.5" hidden="1" customHeight="1" x14ac:dyDescent="0.25">
      <c r="A200" s="3"/>
      <c r="B200" s="40" t="s">
        <v>139</v>
      </c>
      <c r="C200" s="5"/>
      <c r="D200" s="6"/>
      <c r="E200" s="3">
        <f t="shared" si="66"/>
        <v>0</v>
      </c>
      <c r="F200" s="3"/>
      <c r="G200" s="3" t="s">
        <v>16</v>
      </c>
      <c r="H200" s="3"/>
      <c r="I200" s="79">
        <f t="shared" si="62"/>
        <v>0</v>
      </c>
      <c r="J200" s="6"/>
      <c r="K200" s="17">
        <v>0</v>
      </c>
      <c r="L200" s="17">
        <v>0</v>
      </c>
      <c r="M200" s="79">
        <f t="shared" si="60"/>
        <v>0</v>
      </c>
      <c r="N200" s="6"/>
      <c r="O200" s="17">
        <v>0</v>
      </c>
      <c r="P200" s="17">
        <v>0</v>
      </c>
      <c r="Q200" s="79">
        <f t="shared" si="69"/>
        <v>0</v>
      </c>
      <c r="R200" s="6"/>
      <c r="S200" s="17">
        <v>0</v>
      </c>
      <c r="T200" s="71">
        <v>0</v>
      </c>
    </row>
    <row r="201" spans="1:20" s="7" customFormat="1" ht="61.5" customHeight="1" x14ac:dyDescent="0.25">
      <c r="A201" s="3"/>
      <c r="B201" s="40" t="s">
        <v>201</v>
      </c>
      <c r="C201" s="5"/>
      <c r="D201" s="6"/>
      <c r="E201" s="3"/>
      <c r="F201" s="3"/>
      <c r="G201" s="61" t="s">
        <v>16</v>
      </c>
      <c r="H201" s="3"/>
      <c r="I201" s="86">
        <v>0</v>
      </c>
      <c r="J201" s="93"/>
      <c r="K201" s="17"/>
      <c r="L201" s="17"/>
      <c r="M201" s="86"/>
      <c r="N201" s="93"/>
      <c r="O201" s="17"/>
      <c r="P201" s="17"/>
      <c r="Q201" s="86">
        <f>S201</f>
        <v>250</v>
      </c>
      <c r="R201" s="93"/>
      <c r="S201" s="17">
        <v>250</v>
      </c>
      <c r="T201" s="71"/>
    </row>
    <row r="202" spans="1:20" s="22" customFormat="1" ht="18.75" x14ac:dyDescent="0.3">
      <c r="A202" s="15" t="s">
        <v>35</v>
      </c>
      <c r="B202" s="15" t="s">
        <v>17</v>
      </c>
      <c r="C202" s="15"/>
      <c r="D202" s="15"/>
      <c r="E202" s="15"/>
      <c r="F202" s="15"/>
      <c r="G202" s="15"/>
      <c r="H202" s="15"/>
      <c r="I202" s="79">
        <f t="shared" si="62"/>
        <v>0</v>
      </c>
      <c r="J202" s="15"/>
      <c r="K202" s="15"/>
      <c r="L202" s="54"/>
      <c r="M202" s="79">
        <f t="shared" si="60"/>
        <v>0</v>
      </c>
      <c r="N202" s="15"/>
      <c r="O202" s="15"/>
      <c r="P202" s="54"/>
      <c r="Q202" s="79">
        <f t="shared" si="69"/>
        <v>0</v>
      </c>
      <c r="R202" s="15"/>
      <c r="S202" s="15"/>
      <c r="T202" s="15"/>
    </row>
    <row r="203" spans="1:20" s="22" customFormat="1" ht="18.75" x14ac:dyDescent="0.3">
      <c r="A203" s="15"/>
      <c r="B203" s="3" t="s">
        <v>30</v>
      </c>
      <c r="C203" s="3"/>
      <c r="D203" s="3"/>
      <c r="E203" s="3"/>
      <c r="F203" s="3"/>
      <c r="G203" s="3"/>
      <c r="H203" s="3"/>
      <c r="I203" s="79">
        <f t="shared" si="62"/>
        <v>0</v>
      </c>
      <c r="J203" s="3"/>
      <c r="K203" s="3"/>
      <c r="L203" s="54"/>
      <c r="M203" s="79">
        <f t="shared" si="60"/>
        <v>0</v>
      </c>
      <c r="N203" s="3"/>
      <c r="O203" s="3"/>
      <c r="P203" s="54"/>
      <c r="Q203" s="79">
        <f t="shared" si="69"/>
        <v>0</v>
      </c>
      <c r="R203" s="3"/>
      <c r="S203" s="3"/>
      <c r="T203" s="15"/>
    </row>
    <row r="204" spans="1:20" s="22" customFormat="1" ht="18.75" x14ac:dyDescent="0.3">
      <c r="A204" s="15" t="s">
        <v>36</v>
      </c>
      <c r="B204" s="15" t="s">
        <v>18</v>
      </c>
      <c r="C204" s="15"/>
      <c r="D204" s="15"/>
      <c r="E204" s="15">
        <f>J204</f>
        <v>3850</v>
      </c>
      <c r="F204" s="15"/>
      <c r="G204" s="15"/>
      <c r="H204" s="15"/>
      <c r="I204" s="79">
        <f t="shared" si="62"/>
        <v>3850</v>
      </c>
      <c r="J204" s="15">
        <f>J205</f>
        <v>3850</v>
      </c>
      <c r="K204" s="15"/>
      <c r="L204" s="54"/>
      <c r="M204" s="79">
        <f t="shared" si="60"/>
        <v>500</v>
      </c>
      <c r="N204" s="15">
        <v>500</v>
      </c>
      <c r="O204" s="15"/>
      <c r="P204" s="54"/>
      <c r="Q204" s="79">
        <f t="shared" si="69"/>
        <v>300</v>
      </c>
      <c r="R204" s="15">
        <v>300</v>
      </c>
      <c r="S204" s="15"/>
      <c r="T204" s="15"/>
    </row>
    <row r="205" spans="1:20" s="22" customFormat="1" ht="25.5" customHeight="1" x14ac:dyDescent="0.3">
      <c r="A205" s="15"/>
      <c r="B205" s="3" t="s">
        <v>156</v>
      </c>
      <c r="C205" s="3"/>
      <c r="D205" s="3"/>
      <c r="E205" s="3">
        <f t="shared" ref="E205" si="79">J205+K205+L205</f>
        <v>3850</v>
      </c>
      <c r="F205" s="3"/>
      <c r="G205" s="3" t="s">
        <v>28</v>
      </c>
      <c r="H205" s="3"/>
      <c r="I205" s="79">
        <f t="shared" si="62"/>
        <v>3850</v>
      </c>
      <c r="J205" s="3">
        <v>3850</v>
      </c>
      <c r="K205" s="3"/>
      <c r="L205" s="54"/>
      <c r="M205" s="79">
        <f t="shared" si="60"/>
        <v>500</v>
      </c>
      <c r="N205" s="3">
        <v>500</v>
      </c>
      <c r="O205" s="3"/>
      <c r="P205" s="54"/>
      <c r="Q205" s="79">
        <f t="shared" si="69"/>
        <v>300</v>
      </c>
      <c r="R205" s="3">
        <v>300</v>
      </c>
      <c r="S205" s="3"/>
      <c r="T205" s="15"/>
    </row>
    <row r="206" spans="1:20" s="22" customFormat="1" ht="42.75" customHeight="1" x14ac:dyDescent="0.3">
      <c r="A206" s="15" t="s">
        <v>37</v>
      </c>
      <c r="B206" s="15" t="s">
        <v>19</v>
      </c>
      <c r="C206" s="15"/>
      <c r="D206" s="15"/>
      <c r="E206" s="15"/>
      <c r="F206" s="15"/>
      <c r="G206" s="15"/>
      <c r="H206" s="15"/>
      <c r="I206" s="79">
        <f t="shared" si="62"/>
        <v>0</v>
      </c>
      <c r="J206" s="15"/>
      <c r="K206" s="15"/>
      <c r="L206" s="54"/>
      <c r="M206" s="79">
        <f t="shared" si="60"/>
        <v>0</v>
      </c>
      <c r="N206" s="15"/>
      <c r="O206" s="15"/>
      <c r="P206" s="54"/>
      <c r="Q206" s="79">
        <f t="shared" si="69"/>
        <v>0</v>
      </c>
      <c r="R206" s="15"/>
      <c r="S206" s="15"/>
      <c r="T206" s="15"/>
    </row>
    <row r="207" spans="1:20" s="22" customFormat="1" ht="18.75" x14ac:dyDescent="0.3">
      <c r="A207" s="3"/>
      <c r="B207" s="3" t="s">
        <v>30</v>
      </c>
      <c r="C207" s="3"/>
      <c r="D207" s="3"/>
      <c r="E207" s="3"/>
      <c r="F207" s="3"/>
      <c r="G207" s="3"/>
      <c r="H207" s="3"/>
      <c r="I207" s="79">
        <f t="shared" si="62"/>
        <v>0</v>
      </c>
      <c r="J207" s="3"/>
      <c r="K207" s="3"/>
      <c r="L207" s="40"/>
      <c r="M207" s="79">
        <f t="shared" si="60"/>
        <v>0</v>
      </c>
      <c r="N207" s="3"/>
      <c r="O207" s="3"/>
      <c r="P207" s="40"/>
      <c r="Q207" s="79">
        <f t="shared" si="69"/>
        <v>0</v>
      </c>
      <c r="R207" s="3"/>
      <c r="S207" s="3"/>
      <c r="T207" s="3"/>
    </row>
    <row r="208" spans="1:20" s="22" customFormat="1" ht="37.5" x14ac:dyDescent="0.3">
      <c r="A208" s="15" t="s">
        <v>38</v>
      </c>
      <c r="B208" s="15" t="s">
        <v>20</v>
      </c>
      <c r="C208" s="15"/>
      <c r="D208" s="15"/>
      <c r="E208" s="15">
        <f t="shared" ref="E208:E209" si="80">J208+K208+L208</f>
        <v>2100</v>
      </c>
      <c r="F208" s="15"/>
      <c r="G208" s="15"/>
      <c r="H208" s="15"/>
      <c r="I208" s="79">
        <f t="shared" si="62"/>
        <v>2100</v>
      </c>
      <c r="J208" s="15">
        <f>J209</f>
        <v>0</v>
      </c>
      <c r="K208" s="88">
        <f>K209+K210</f>
        <v>1020</v>
      </c>
      <c r="L208" s="54">
        <f>L209</f>
        <v>1080</v>
      </c>
      <c r="M208" s="79">
        <f t="shared" si="60"/>
        <v>597.1</v>
      </c>
      <c r="N208" s="15">
        <f>N209</f>
        <v>0</v>
      </c>
      <c r="O208" s="15">
        <f>O209</f>
        <v>7.1</v>
      </c>
      <c r="P208" s="54">
        <f>P209</f>
        <v>590</v>
      </c>
      <c r="Q208" s="79">
        <f t="shared" si="69"/>
        <v>2090</v>
      </c>
      <c r="R208" s="15">
        <f>R209</f>
        <v>0</v>
      </c>
      <c r="S208" s="15">
        <f>S209+S210+S211</f>
        <v>1500</v>
      </c>
      <c r="T208" s="15">
        <f>T209</f>
        <v>590</v>
      </c>
    </row>
    <row r="209" spans="1:20" s="2" customFormat="1" ht="79.5" customHeight="1" x14ac:dyDescent="0.3">
      <c r="A209" s="15"/>
      <c r="B209" s="12" t="s">
        <v>157</v>
      </c>
      <c r="C209" s="3"/>
      <c r="D209" s="3"/>
      <c r="E209" s="3">
        <f t="shared" si="80"/>
        <v>1085</v>
      </c>
      <c r="F209" s="3" t="s">
        <v>13</v>
      </c>
      <c r="G209" s="3" t="s">
        <v>16</v>
      </c>
      <c r="H209" s="3"/>
      <c r="I209" s="79">
        <f t="shared" si="62"/>
        <v>1085</v>
      </c>
      <c r="J209" s="3"/>
      <c r="K209" s="16">
        <v>5</v>
      </c>
      <c r="L209" s="20">
        <v>1080</v>
      </c>
      <c r="M209" s="79">
        <f t="shared" si="60"/>
        <v>597.1</v>
      </c>
      <c r="N209" s="3"/>
      <c r="O209" s="16">
        <v>7.1</v>
      </c>
      <c r="P209" s="20">
        <v>590</v>
      </c>
      <c r="Q209" s="79">
        <f t="shared" si="69"/>
        <v>590</v>
      </c>
      <c r="R209" s="3"/>
      <c r="S209" s="16">
        <v>0</v>
      </c>
      <c r="T209" s="16">
        <v>590</v>
      </c>
    </row>
    <row r="210" spans="1:20" s="2" customFormat="1" ht="79.5" customHeight="1" x14ac:dyDescent="0.3">
      <c r="A210" s="15"/>
      <c r="B210" s="12" t="s">
        <v>178</v>
      </c>
      <c r="C210" s="3"/>
      <c r="D210" s="3"/>
      <c r="E210" s="3"/>
      <c r="F210" s="3"/>
      <c r="G210" s="3"/>
      <c r="H210" s="3"/>
      <c r="I210" s="79">
        <f t="shared" si="62"/>
        <v>1015</v>
      </c>
      <c r="J210" s="3"/>
      <c r="K210" s="87">
        <v>1015</v>
      </c>
      <c r="L210" s="20"/>
      <c r="M210" s="79"/>
      <c r="N210" s="3"/>
      <c r="O210" s="16"/>
      <c r="P210" s="20"/>
      <c r="Q210" s="79"/>
      <c r="R210" s="3"/>
      <c r="S210" s="16"/>
      <c r="T210" s="16" t="s">
        <v>200</v>
      </c>
    </row>
    <row r="211" spans="1:20" s="2" customFormat="1" ht="79.5" customHeight="1" x14ac:dyDescent="0.3">
      <c r="A211" s="15"/>
      <c r="B211" s="12" t="s">
        <v>199</v>
      </c>
      <c r="C211" s="3"/>
      <c r="D211" s="3"/>
      <c r="E211" s="3"/>
      <c r="F211" s="3"/>
      <c r="G211" s="3" t="s">
        <v>16</v>
      </c>
      <c r="H211" s="3"/>
      <c r="I211" s="86">
        <v>0</v>
      </c>
      <c r="J211" s="16"/>
      <c r="K211" s="87"/>
      <c r="L211" s="20"/>
      <c r="M211" s="86"/>
      <c r="N211" s="16"/>
      <c r="O211" s="16"/>
      <c r="P211" s="20"/>
      <c r="Q211" s="16">
        <v>1500</v>
      </c>
      <c r="R211" s="16"/>
      <c r="S211" s="16">
        <v>1500</v>
      </c>
      <c r="T211" s="16"/>
    </row>
    <row r="212" spans="1:20" s="22" customFormat="1" ht="39.75" customHeight="1" x14ac:dyDescent="0.3">
      <c r="A212" s="15" t="s">
        <v>39</v>
      </c>
      <c r="B212" s="15" t="s">
        <v>23</v>
      </c>
      <c r="C212" s="15"/>
      <c r="D212" s="15"/>
      <c r="E212" s="15"/>
      <c r="F212" s="15"/>
      <c r="G212" s="15"/>
      <c r="H212" s="15"/>
      <c r="I212" s="79">
        <f t="shared" si="62"/>
        <v>0</v>
      </c>
      <c r="J212" s="15"/>
      <c r="K212" s="15"/>
      <c r="L212" s="54"/>
      <c r="M212" s="79">
        <f t="shared" si="60"/>
        <v>0</v>
      </c>
      <c r="N212" s="15"/>
      <c r="O212" s="15"/>
      <c r="P212" s="54"/>
      <c r="Q212" s="79">
        <f t="shared" si="69"/>
        <v>0</v>
      </c>
      <c r="R212" s="15"/>
      <c r="S212" s="15"/>
      <c r="T212" s="15"/>
    </row>
    <row r="213" spans="1:20" s="22" customFormat="1" ht="18.75" x14ac:dyDescent="0.3">
      <c r="A213" s="3"/>
      <c r="B213" s="3" t="s">
        <v>30</v>
      </c>
      <c r="C213" s="3"/>
      <c r="D213" s="3"/>
      <c r="E213" s="3"/>
      <c r="F213" s="3"/>
      <c r="G213" s="3"/>
      <c r="H213" s="3"/>
      <c r="I213" s="79">
        <f t="shared" si="62"/>
        <v>0</v>
      </c>
      <c r="J213" s="3"/>
      <c r="K213" s="15"/>
      <c r="L213" s="54"/>
      <c r="M213" s="79">
        <f t="shared" si="60"/>
        <v>0</v>
      </c>
      <c r="N213" s="3"/>
      <c r="O213" s="15"/>
      <c r="P213" s="54"/>
      <c r="Q213" s="79">
        <f t="shared" si="69"/>
        <v>0</v>
      </c>
      <c r="R213" s="3"/>
      <c r="S213" s="15"/>
      <c r="T213" s="15"/>
    </row>
    <row r="214" spans="1:20" s="22" customFormat="1" ht="18.75" x14ac:dyDescent="0.3">
      <c r="A214" s="15" t="s">
        <v>40</v>
      </c>
      <c r="B214" s="15" t="s">
        <v>25</v>
      </c>
      <c r="C214" s="15"/>
      <c r="D214" s="15"/>
      <c r="E214" s="15">
        <f t="shared" ref="E214:E217" si="81">J214+K214+L214</f>
        <v>217</v>
      </c>
      <c r="F214" s="3"/>
      <c r="G214" s="15"/>
      <c r="H214" s="15"/>
      <c r="I214" s="79">
        <f t="shared" si="62"/>
        <v>217</v>
      </c>
      <c r="J214" s="15">
        <f>J215</f>
        <v>70</v>
      </c>
      <c r="K214" s="15">
        <f>K217</f>
        <v>2</v>
      </c>
      <c r="L214" s="54">
        <f>L217</f>
        <v>145</v>
      </c>
      <c r="M214" s="79">
        <f t="shared" si="60"/>
        <v>805.28</v>
      </c>
      <c r="N214" s="15">
        <f>N215</f>
        <v>70</v>
      </c>
      <c r="O214" s="15">
        <f>O217+O216+O215</f>
        <v>495.28</v>
      </c>
      <c r="P214" s="54">
        <f>P217</f>
        <v>240</v>
      </c>
      <c r="Q214" s="79">
        <f t="shared" si="69"/>
        <v>70</v>
      </c>
      <c r="R214" s="15">
        <f>R215</f>
        <v>70</v>
      </c>
      <c r="S214" s="15">
        <f>S217</f>
        <v>0</v>
      </c>
      <c r="T214" s="15">
        <f>T217</f>
        <v>0</v>
      </c>
    </row>
    <row r="215" spans="1:20" s="22" customFormat="1" ht="56.25" x14ac:dyDescent="0.3">
      <c r="A215" s="15"/>
      <c r="B215" s="40" t="s">
        <v>152</v>
      </c>
      <c r="C215" s="3"/>
      <c r="D215" s="3"/>
      <c r="E215" s="3">
        <f t="shared" si="81"/>
        <v>70</v>
      </c>
      <c r="F215" s="3" t="s">
        <v>13</v>
      </c>
      <c r="G215" s="3" t="s">
        <v>195</v>
      </c>
      <c r="H215" s="3"/>
      <c r="I215" s="79">
        <f t="shared" si="62"/>
        <v>70</v>
      </c>
      <c r="J215" s="3">
        <v>70</v>
      </c>
      <c r="K215" s="3"/>
      <c r="L215" s="40"/>
      <c r="M215" s="79">
        <f t="shared" si="60"/>
        <v>465</v>
      </c>
      <c r="N215" s="3">
        <v>70</v>
      </c>
      <c r="O215" s="3">
        <v>395</v>
      </c>
      <c r="P215" s="40"/>
      <c r="Q215" s="79">
        <f t="shared" si="69"/>
        <v>70</v>
      </c>
      <c r="R215" s="3">
        <v>70</v>
      </c>
      <c r="S215" s="3"/>
      <c r="T215" s="3"/>
    </row>
    <row r="216" spans="1:20" s="22" customFormat="1" ht="18.75" x14ac:dyDescent="0.3">
      <c r="A216" s="15"/>
      <c r="B216" s="40" t="s">
        <v>187</v>
      </c>
      <c r="C216" s="3"/>
      <c r="D216" s="3"/>
      <c r="E216" s="3"/>
      <c r="F216" s="3"/>
      <c r="G216" s="3"/>
      <c r="H216" s="3"/>
      <c r="I216" s="79"/>
      <c r="J216" s="3"/>
      <c r="K216" s="3"/>
      <c r="L216" s="40"/>
      <c r="M216" s="79">
        <f>O216</f>
        <v>94.75</v>
      </c>
      <c r="N216" s="3"/>
      <c r="O216" s="3">
        <v>94.75</v>
      </c>
      <c r="P216" s="40"/>
      <c r="Q216" s="79"/>
      <c r="R216" s="3"/>
      <c r="S216" s="3"/>
      <c r="T216" s="3"/>
    </row>
    <row r="217" spans="1:20" s="22" customFormat="1" ht="63" customHeight="1" x14ac:dyDescent="0.3">
      <c r="A217" s="19"/>
      <c r="B217" s="12" t="s">
        <v>131</v>
      </c>
      <c r="C217" s="19"/>
      <c r="D217" s="19"/>
      <c r="E217" s="3">
        <f t="shared" si="81"/>
        <v>147</v>
      </c>
      <c r="F217" s="3"/>
      <c r="G217" s="3" t="s">
        <v>16</v>
      </c>
      <c r="H217" s="3"/>
      <c r="I217" s="79">
        <f t="shared" si="62"/>
        <v>147</v>
      </c>
      <c r="J217" s="19"/>
      <c r="K217" s="16">
        <v>2</v>
      </c>
      <c r="L217" s="17">
        <v>145</v>
      </c>
      <c r="M217" s="79">
        <f t="shared" si="60"/>
        <v>245.53</v>
      </c>
      <c r="N217" s="19"/>
      <c r="O217" s="16">
        <v>5.53</v>
      </c>
      <c r="P217" s="17">
        <v>240</v>
      </c>
      <c r="Q217" s="79">
        <f t="shared" si="69"/>
        <v>0</v>
      </c>
      <c r="R217" s="19"/>
      <c r="S217" s="16">
        <v>0</v>
      </c>
      <c r="T217" s="71">
        <v>0</v>
      </c>
    </row>
    <row r="218" spans="1:20" s="7" customFormat="1" x14ac:dyDescent="0.25">
      <c r="A218" s="41"/>
      <c r="B218" s="41"/>
      <c r="C218" s="41"/>
      <c r="D218" s="41"/>
      <c r="E218" s="41"/>
      <c r="F218" s="41"/>
      <c r="G218" s="41"/>
      <c r="H218" s="41"/>
      <c r="I218" s="78"/>
      <c r="J218" s="41" t="s">
        <v>216</v>
      </c>
      <c r="K218" s="41"/>
      <c r="L218" s="41"/>
      <c r="M218" s="41"/>
      <c r="N218" s="41"/>
      <c r="O218" s="41"/>
      <c r="P218" s="41"/>
      <c r="Q218" s="41"/>
      <c r="R218" s="41"/>
      <c r="S218" s="41"/>
      <c r="T218" s="41"/>
    </row>
    <row r="219" spans="1:20" s="7" customFormat="1" x14ac:dyDescent="0.25">
      <c r="A219" s="41"/>
      <c r="B219" s="41"/>
      <c r="C219" s="41"/>
      <c r="D219" s="41"/>
      <c r="E219" s="41"/>
      <c r="F219" s="41"/>
      <c r="G219" s="41"/>
      <c r="H219" s="41"/>
      <c r="I219" s="78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</row>
    <row r="220" spans="1:20" s="7" customFormat="1" x14ac:dyDescent="0.25">
      <c r="A220" s="41"/>
      <c r="B220" s="41"/>
      <c r="C220" s="41"/>
      <c r="D220" s="41"/>
      <c r="E220" s="41"/>
      <c r="F220" s="41"/>
      <c r="G220" s="41"/>
      <c r="H220" s="41"/>
      <c r="I220" s="78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</row>
    <row r="221" spans="1:20" s="7" customFormat="1" x14ac:dyDescent="0.25">
      <c r="A221" s="41"/>
      <c r="B221" s="41"/>
      <c r="C221" s="41"/>
      <c r="D221" s="41"/>
      <c r="E221" s="41"/>
      <c r="F221" s="41"/>
      <c r="G221" s="41"/>
      <c r="H221" s="41"/>
      <c r="I221" s="78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</row>
    <row r="222" spans="1:20" s="7" customFormat="1" x14ac:dyDescent="0.25">
      <c r="A222" s="41"/>
      <c r="B222" s="41"/>
      <c r="C222" s="41"/>
      <c r="D222" s="41"/>
      <c r="E222" s="41"/>
      <c r="F222" s="41"/>
      <c r="G222" s="41"/>
      <c r="H222" s="41"/>
      <c r="I222" s="78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</row>
    <row r="223" spans="1:20" s="7" customFormat="1" x14ac:dyDescent="0.25">
      <c r="A223" s="41"/>
      <c r="B223" s="41"/>
      <c r="C223" s="41"/>
      <c r="D223" s="41"/>
      <c r="E223" s="41"/>
      <c r="F223" s="41"/>
      <c r="G223" s="41"/>
      <c r="H223" s="41"/>
      <c r="I223" s="78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</row>
    <row r="224" spans="1:20" s="7" customFormat="1" x14ac:dyDescent="0.25">
      <c r="A224" s="41"/>
      <c r="B224" s="41"/>
      <c r="C224" s="41"/>
      <c r="D224" s="41"/>
      <c r="E224" s="41"/>
      <c r="F224" s="41"/>
      <c r="G224" s="41"/>
      <c r="H224" s="41"/>
      <c r="I224" s="78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</row>
    <row r="225" spans="1:20" s="7" customFormat="1" x14ac:dyDescent="0.25">
      <c r="A225" s="41"/>
      <c r="B225" s="41"/>
      <c r="C225" s="41"/>
      <c r="D225" s="41"/>
      <c r="E225" s="41"/>
      <c r="F225" s="41"/>
      <c r="G225" s="41"/>
      <c r="H225" s="41"/>
      <c r="I225" s="78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</row>
    <row r="226" spans="1:20" s="7" customFormat="1" x14ac:dyDescent="0.25">
      <c r="A226" s="41"/>
      <c r="B226" s="41"/>
      <c r="C226" s="41"/>
      <c r="D226" s="41"/>
      <c r="E226" s="41"/>
      <c r="F226" s="41"/>
      <c r="G226" s="41"/>
      <c r="H226" s="41"/>
      <c r="I226" s="78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</row>
    <row r="227" spans="1:20" s="7" customFormat="1" x14ac:dyDescent="0.25">
      <c r="A227" s="41"/>
      <c r="B227" s="41"/>
      <c r="C227" s="41"/>
      <c r="D227" s="41"/>
      <c r="E227" s="41"/>
      <c r="F227" s="41"/>
      <c r="G227" s="41"/>
      <c r="H227" s="41"/>
      <c r="I227" s="78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</row>
    <row r="228" spans="1:20" s="7" customFormat="1" x14ac:dyDescent="0.25">
      <c r="A228" s="41"/>
      <c r="B228" s="41"/>
      <c r="C228" s="41"/>
      <c r="D228" s="41"/>
      <c r="E228" s="41"/>
      <c r="F228" s="41"/>
      <c r="G228" s="41"/>
      <c r="H228" s="41"/>
      <c r="I228" s="78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</row>
    <row r="229" spans="1:20" s="7" customFormat="1" x14ac:dyDescent="0.25">
      <c r="A229" s="41"/>
      <c r="B229" s="41"/>
      <c r="C229" s="41"/>
      <c r="D229" s="41"/>
      <c r="E229" s="41"/>
      <c r="F229" s="41"/>
      <c r="G229" s="41"/>
      <c r="H229" s="41"/>
      <c r="I229" s="78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</row>
    <row r="230" spans="1:20" s="7" customFormat="1" x14ac:dyDescent="0.25">
      <c r="A230" s="41"/>
      <c r="B230" s="41"/>
      <c r="C230" s="41"/>
      <c r="D230" s="41"/>
      <c r="E230" s="41"/>
      <c r="F230" s="41"/>
      <c r="G230" s="41"/>
      <c r="H230" s="41"/>
      <c r="I230" s="78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</row>
    <row r="231" spans="1:20" s="7" customFormat="1" x14ac:dyDescent="0.25">
      <c r="A231" s="41"/>
      <c r="B231" s="41"/>
      <c r="C231" s="41"/>
      <c r="D231" s="41"/>
      <c r="E231" s="41"/>
      <c r="F231" s="41"/>
      <c r="G231" s="41"/>
      <c r="H231" s="41"/>
      <c r="I231" s="78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</row>
    <row r="232" spans="1:20" s="7" customFormat="1" x14ac:dyDescent="0.25">
      <c r="A232" s="41"/>
      <c r="B232" s="41"/>
      <c r="C232" s="41"/>
      <c r="D232" s="41"/>
      <c r="E232" s="41"/>
      <c r="F232" s="41"/>
      <c r="G232" s="41"/>
      <c r="H232" s="41"/>
      <c r="I232" s="78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</row>
    <row r="233" spans="1:20" s="7" customFormat="1" x14ac:dyDescent="0.25">
      <c r="A233" s="41"/>
      <c r="B233" s="41"/>
      <c r="C233" s="41"/>
      <c r="D233" s="41"/>
      <c r="E233" s="41"/>
      <c r="F233" s="41"/>
      <c r="G233" s="41"/>
      <c r="H233" s="41"/>
      <c r="I233" s="78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</row>
    <row r="234" spans="1:20" s="7" customFormat="1" x14ac:dyDescent="0.25">
      <c r="A234" s="41"/>
      <c r="B234" s="41"/>
      <c r="C234" s="41"/>
      <c r="D234" s="41"/>
      <c r="E234" s="41"/>
      <c r="F234" s="41"/>
      <c r="G234" s="41"/>
      <c r="H234" s="41"/>
      <c r="I234" s="78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</row>
    <row r="235" spans="1:20" s="7" customFormat="1" x14ac:dyDescent="0.25">
      <c r="A235" s="41"/>
      <c r="B235" s="41"/>
      <c r="C235" s="41"/>
      <c r="D235" s="41"/>
      <c r="E235" s="41"/>
      <c r="F235" s="41"/>
      <c r="G235" s="41"/>
      <c r="H235" s="41"/>
      <c r="I235" s="78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</row>
    <row r="236" spans="1:20" s="7" customFormat="1" x14ac:dyDescent="0.25">
      <c r="A236" s="41"/>
      <c r="B236" s="41"/>
      <c r="C236" s="41"/>
      <c r="D236" s="41"/>
      <c r="E236" s="41"/>
      <c r="F236" s="41"/>
      <c r="G236" s="41"/>
      <c r="H236" s="41"/>
      <c r="I236" s="78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</row>
    <row r="237" spans="1:20" s="7" customFormat="1" x14ac:dyDescent="0.25">
      <c r="A237" s="41"/>
      <c r="B237" s="41"/>
      <c r="C237" s="41"/>
      <c r="D237" s="41"/>
      <c r="E237" s="41"/>
      <c r="F237" s="41"/>
      <c r="G237" s="41"/>
      <c r="H237" s="41"/>
      <c r="I237" s="78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</row>
    <row r="238" spans="1:20" s="7" customFormat="1" x14ac:dyDescent="0.25">
      <c r="A238" s="41"/>
      <c r="B238" s="41"/>
      <c r="C238" s="41"/>
      <c r="D238" s="41"/>
      <c r="E238" s="41"/>
      <c r="F238" s="41"/>
      <c r="G238" s="41"/>
      <c r="H238" s="41"/>
      <c r="I238" s="78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</row>
    <row r="239" spans="1:20" s="7" customFormat="1" x14ac:dyDescent="0.25">
      <c r="A239" s="41"/>
      <c r="B239" s="41"/>
      <c r="C239" s="41"/>
      <c r="D239" s="41"/>
      <c r="E239" s="41"/>
      <c r="F239" s="41"/>
      <c r="G239" s="41"/>
      <c r="H239" s="41"/>
      <c r="I239" s="78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</row>
    <row r="240" spans="1:20" s="7" customFormat="1" x14ac:dyDescent="0.25">
      <c r="A240" s="41"/>
      <c r="B240" s="41"/>
      <c r="C240" s="41"/>
      <c r="D240" s="41"/>
      <c r="E240" s="41"/>
      <c r="F240" s="41"/>
      <c r="G240" s="41"/>
      <c r="H240" s="41"/>
      <c r="I240" s="78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</row>
    <row r="241" spans="1:20" s="7" customFormat="1" x14ac:dyDescent="0.25">
      <c r="A241" s="41"/>
      <c r="B241" s="41"/>
      <c r="C241" s="41"/>
      <c r="D241" s="41"/>
      <c r="E241" s="41"/>
      <c r="F241" s="41"/>
      <c r="G241" s="41"/>
      <c r="H241" s="41"/>
      <c r="I241" s="78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</row>
    <row r="242" spans="1:20" s="7" customFormat="1" x14ac:dyDescent="0.25">
      <c r="A242" s="41"/>
      <c r="B242" s="41"/>
      <c r="C242" s="41"/>
      <c r="D242" s="41"/>
      <c r="E242" s="41"/>
      <c r="F242" s="41"/>
      <c r="G242" s="41"/>
      <c r="H242" s="41"/>
      <c r="I242" s="78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</row>
    <row r="243" spans="1:20" s="7" customFormat="1" x14ac:dyDescent="0.25">
      <c r="A243" s="41"/>
      <c r="B243" s="41"/>
      <c r="C243" s="41"/>
      <c r="D243" s="41"/>
      <c r="E243" s="41"/>
      <c r="F243" s="41"/>
      <c r="G243" s="41"/>
      <c r="H243" s="41"/>
      <c r="I243" s="78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</row>
    <row r="244" spans="1:20" s="7" customFormat="1" x14ac:dyDescent="0.25">
      <c r="I244" s="80"/>
    </row>
    <row r="245" spans="1:20" s="7" customFormat="1" x14ac:dyDescent="0.25">
      <c r="I245" s="80"/>
    </row>
    <row r="246" spans="1:20" s="7" customFormat="1" x14ac:dyDescent="0.25">
      <c r="I246" s="80"/>
    </row>
    <row r="247" spans="1:20" s="7" customFormat="1" x14ac:dyDescent="0.25">
      <c r="I247" s="80"/>
    </row>
    <row r="248" spans="1:20" s="7" customFormat="1" x14ac:dyDescent="0.25">
      <c r="I248" s="80"/>
    </row>
    <row r="249" spans="1:20" s="7" customFormat="1" x14ac:dyDescent="0.25">
      <c r="I249" s="80"/>
    </row>
    <row r="250" spans="1:20" s="7" customFormat="1" x14ac:dyDescent="0.25">
      <c r="I250" s="80"/>
    </row>
    <row r="251" spans="1:20" s="7" customFormat="1" x14ac:dyDescent="0.25">
      <c r="I251" s="80"/>
    </row>
    <row r="252" spans="1:20" s="7" customFormat="1" x14ac:dyDescent="0.25">
      <c r="I252" s="80"/>
    </row>
    <row r="253" spans="1:20" s="7" customFormat="1" x14ac:dyDescent="0.25">
      <c r="I253" s="80"/>
    </row>
    <row r="254" spans="1:20" s="7" customFormat="1" x14ac:dyDescent="0.25">
      <c r="I254" s="80"/>
    </row>
    <row r="255" spans="1:20" s="7" customFormat="1" x14ac:dyDescent="0.25">
      <c r="I255" s="80"/>
    </row>
    <row r="256" spans="1:20" s="7" customFormat="1" x14ac:dyDescent="0.25">
      <c r="I256" s="80"/>
    </row>
    <row r="257" spans="9:9" s="7" customFormat="1" x14ac:dyDescent="0.25">
      <c r="I257" s="80"/>
    </row>
    <row r="258" spans="9:9" s="7" customFormat="1" x14ac:dyDescent="0.25">
      <c r="I258" s="80"/>
    </row>
    <row r="259" spans="9:9" s="7" customFormat="1" x14ac:dyDescent="0.25">
      <c r="I259" s="80"/>
    </row>
    <row r="260" spans="9:9" s="7" customFormat="1" x14ac:dyDescent="0.25">
      <c r="I260" s="80"/>
    </row>
    <row r="261" spans="9:9" s="7" customFormat="1" x14ac:dyDescent="0.25">
      <c r="I261" s="80"/>
    </row>
    <row r="262" spans="9:9" s="7" customFormat="1" x14ac:dyDescent="0.25">
      <c r="I262" s="80"/>
    </row>
    <row r="263" spans="9:9" s="7" customFormat="1" x14ac:dyDescent="0.25">
      <c r="I263" s="80"/>
    </row>
    <row r="264" spans="9:9" s="7" customFormat="1" x14ac:dyDescent="0.25">
      <c r="I264" s="80"/>
    </row>
    <row r="265" spans="9:9" s="7" customFormat="1" x14ac:dyDescent="0.25">
      <c r="I265" s="80"/>
    </row>
    <row r="266" spans="9:9" s="7" customFormat="1" x14ac:dyDescent="0.25">
      <c r="I266" s="80"/>
    </row>
    <row r="267" spans="9:9" s="7" customFormat="1" x14ac:dyDescent="0.25">
      <c r="I267" s="80"/>
    </row>
    <row r="268" spans="9:9" s="7" customFormat="1" x14ac:dyDescent="0.25">
      <c r="I268" s="80"/>
    </row>
    <row r="269" spans="9:9" s="7" customFormat="1" x14ac:dyDescent="0.25">
      <c r="I269" s="80"/>
    </row>
    <row r="270" spans="9:9" s="7" customFormat="1" x14ac:dyDescent="0.25">
      <c r="I270" s="80"/>
    </row>
    <row r="271" spans="9:9" s="7" customFormat="1" x14ac:dyDescent="0.25">
      <c r="I271" s="80"/>
    </row>
    <row r="272" spans="9:9" s="7" customFormat="1" x14ac:dyDescent="0.25">
      <c r="I272" s="80"/>
    </row>
    <row r="273" spans="9:9" s="7" customFormat="1" x14ac:dyDescent="0.25">
      <c r="I273" s="80"/>
    </row>
    <row r="274" spans="9:9" s="7" customFormat="1" x14ac:dyDescent="0.25">
      <c r="I274" s="80"/>
    </row>
    <row r="275" spans="9:9" s="7" customFormat="1" x14ac:dyDescent="0.25">
      <c r="I275" s="80"/>
    </row>
    <row r="276" spans="9:9" s="7" customFormat="1" x14ac:dyDescent="0.25">
      <c r="I276" s="80"/>
    </row>
    <row r="277" spans="9:9" s="7" customFormat="1" x14ac:dyDescent="0.25">
      <c r="I277" s="80"/>
    </row>
    <row r="278" spans="9:9" s="7" customFormat="1" x14ac:dyDescent="0.25">
      <c r="I278" s="80"/>
    </row>
    <row r="279" spans="9:9" s="7" customFormat="1" x14ac:dyDescent="0.25">
      <c r="I279" s="80"/>
    </row>
    <row r="280" spans="9:9" s="7" customFormat="1" x14ac:dyDescent="0.25">
      <c r="I280" s="80"/>
    </row>
  </sheetData>
  <mergeCells count="17">
    <mergeCell ref="A22:L22"/>
    <mergeCell ref="G55:G58"/>
    <mergeCell ref="G186:G190"/>
    <mergeCell ref="G120:G138"/>
    <mergeCell ref="A147:L147"/>
    <mergeCell ref="A8:A9"/>
    <mergeCell ref="B8:B9"/>
    <mergeCell ref="C8:C9"/>
    <mergeCell ref="D8:D9"/>
    <mergeCell ref="E8:E9"/>
    <mergeCell ref="F8:F9"/>
    <mergeCell ref="G8:G9"/>
    <mergeCell ref="J8:L8"/>
    <mergeCell ref="N6:P6"/>
    <mergeCell ref="N8:P8"/>
    <mergeCell ref="R8:T8"/>
    <mergeCell ref="A7:T7"/>
  </mergeCells>
  <pageMargins left="0.39370078740157483" right="0.39370078740157483" top="1.1811023622047245" bottom="0.39370078740157483" header="0.31496062992125984" footer="0.31496062992125984"/>
  <pageSetup paperSize="9" scale="50" fitToHeight="0" orientation="landscape" verticalDpi="180" r:id="rId1"/>
  <rowBreaks count="4" manualBreakCount="4">
    <brk id="98" max="19" man="1"/>
    <brk id="139" max="19" man="1"/>
    <brk id="164" max="19" man="1"/>
    <brk id="211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2018-03-14T05:30:50Z</dcterms:modified>
</cp:coreProperties>
</file>