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Лист1" sheetId="1" r:id="rId1"/>
    <sheet name="2009" sheetId="2" r:id="rId2"/>
    <sheet name="2010" sheetId="3" r:id="rId3"/>
    <sheet name="2010 (2)" sheetId="4" r:id="rId4"/>
    <sheet name="2011" sheetId="5" r:id="rId5"/>
    <sheet name="2012" sheetId="6" r:id="rId6"/>
    <sheet name="2013" sheetId="7" r:id="rId7"/>
    <sheet name="2014" sheetId="8" r:id="rId8"/>
  </sheets>
  <definedNames>
    <definedName name="_xlnm.Print_Area" localSheetId="1">'2009'!$A$1:$O$174</definedName>
    <definedName name="_xlnm.Print_Area" localSheetId="2">'2010'!$A$1:$O$174</definedName>
    <definedName name="_xlnm.Print_Area" localSheetId="3">'2010 (2)'!$A$1:$O$181</definedName>
    <definedName name="_xlnm.Print_Area" localSheetId="4">'2011'!$A$1:$O$181</definedName>
    <definedName name="_xlnm.Print_Area" localSheetId="5">'2012'!$A$1:$O$181</definedName>
    <definedName name="_xlnm.Print_Area" localSheetId="6">'2013'!$A$1:$O$182</definedName>
    <definedName name="_xlnm.Print_Area" localSheetId="7">'2014'!$A$1:$O$45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мчс </t>
        </r>
      </text>
    </comment>
  </commentList>
</comments>
</file>

<file path=xl/sharedStrings.xml><?xml version="1.0" encoding="utf-8"?>
<sst xmlns="http://schemas.openxmlformats.org/spreadsheetml/2006/main" count="596" uniqueCount="127">
  <si>
    <t>Наименование показателя</t>
  </si>
  <si>
    <t>Получено доходов</t>
  </si>
  <si>
    <t>в том числе:</t>
  </si>
  <si>
    <t>начислены доходы от населения</t>
  </si>
  <si>
    <t>фактически получены доходы из бюджета Омсукчанского района</t>
  </si>
  <si>
    <t>Произведены расходы</t>
  </si>
  <si>
    <t>ФЗП</t>
  </si>
  <si>
    <t>налоговые отчисления</t>
  </si>
  <si>
    <t>Аренда помещений</t>
  </si>
  <si>
    <t>Аренда имущества</t>
  </si>
  <si>
    <t>Аренда автомашины</t>
  </si>
  <si>
    <t>Транспортные расходы</t>
  </si>
  <si>
    <t>Оплата услуг связи</t>
  </si>
  <si>
    <t>Электроэнергия</t>
  </si>
  <si>
    <t>Коммунальные услуги</t>
  </si>
  <si>
    <t>Материалы и инструменты</t>
  </si>
  <si>
    <t>Канцтовары</t>
  </si>
  <si>
    <t>ГСМ</t>
  </si>
  <si>
    <t>Хозтовары</t>
  </si>
  <si>
    <t>Услуги банка</t>
  </si>
  <si>
    <t>в том числе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</si>
  <si>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</si>
  <si>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</si>
  <si>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</si>
  <si>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</si>
  <si>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</si>
  <si>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</si>
  <si>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</si>
  <si>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</si>
  <si>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</si>
  <si>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</si>
  <si>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</si>
  <si>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</si>
  <si>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</si>
  <si>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Убытки (стр.1-стр.2)</t>
  </si>
  <si>
    <t>№ п/п</t>
  </si>
  <si>
    <t>Прочие расходы, в т.ч.:</t>
  </si>
  <si>
    <t>УСНО</t>
  </si>
  <si>
    <t>комплектующие к оргтехнике</t>
  </si>
  <si>
    <t>штрафы по акту проверки ЕСН</t>
  </si>
  <si>
    <t>пени по акту проверки</t>
  </si>
  <si>
    <t>штрафы по акту СЭС</t>
  </si>
  <si>
    <t>госпошлина</t>
  </si>
  <si>
    <t>объявление в газете</t>
  </si>
  <si>
    <t>Перечислен долг 2006г. НДФЛ</t>
  </si>
  <si>
    <t xml:space="preserve">медосмотры </t>
  </si>
  <si>
    <t>программа по квартплате</t>
  </si>
  <si>
    <t>Расчеты убытков ООО "НАШ ДОМ" от оказания ЖКУ населению в соответствии с договором б/№ от 28.04.06г.  за  2006 год</t>
  </si>
  <si>
    <t>Расчеты убытков ООО "НАШ ДОМ" от оказания ЖКУ населению в соответствии с муниципальным контрактом б/№ от 17.01.07г. и Договора б/№ от 28.04.06г. за  2007 год</t>
  </si>
  <si>
    <t>Расчеты убытков ООО "НАШ ДОМ" от оказания ЖКУ населению в соответствии с муниципальным контрактом б/№ от 17.01.07г. и Договора б/№ от 28.04.06г. за  2008 год</t>
  </si>
  <si>
    <t xml:space="preserve">Расчеты убытков ООО "НАШ ДОМ" на производство и распределению тепловой энергии потребителям п.Галимый в соответствии с муниципальным контрактом б/№ от 29.01.07г. </t>
  </si>
  <si>
    <t>начислено населению за жилищные услуги</t>
  </si>
  <si>
    <t>фактически оплачено населением за жилищные услуги</t>
  </si>
  <si>
    <t>Медосмотр</t>
  </si>
  <si>
    <t>Дератизация</t>
  </si>
  <si>
    <t>Прочие расходы</t>
  </si>
  <si>
    <t>Штрафы, пени</t>
  </si>
  <si>
    <t>Примечание:</t>
  </si>
  <si>
    <r>
      <t xml:space="preserve">Долг населения по состоянию на 01 июня 2009г. составляет  </t>
    </r>
    <r>
      <rPr>
        <b/>
        <sz val="12"/>
        <rFont val="Arial"/>
        <family val="2"/>
      </rPr>
      <t>3 740 100,00 руб.</t>
    </r>
  </si>
  <si>
    <r>
      <t xml:space="preserve">Долг населения за 2008г. составляет  </t>
    </r>
    <r>
      <rPr>
        <b/>
        <sz val="12"/>
        <rFont val="Arial"/>
        <family val="2"/>
      </rPr>
      <t>2 708 026,00 руб.</t>
    </r>
  </si>
  <si>
    <t>ДОХОДЫ И РАСХОДЫ УПРАВЛЯЮЩЕЙ КОМПАНИИ ООО "НАШ ДОМ" ЗА ПЕРИОД С 01 ИЮНЯ 2008г. по 01 ИЮНЯ 2009г.</t>
  </si>
  <si>
    <r>
      <t xml:space="preserve">Долг населения за 2009г. (январь-май) составляет  </t>
    </r>
    <r>
      <rPr>
        <b/>
        <sz val="12"/>
        <rFont val="Arial"/>
        <family val="2"/>
      </rPr>
      <t>1 032 074,00 руб.</t>
    </r>
  </si>
  <si>
    <t>Генеральный директор ООО "НАШ ДОМ"</t>
  </si>
  <si>
    <t>Убытки (стр.4-стр.5)</t>
  </si>
  <si>
    <t>ДОХОДЫ И РАСХОДЫ УПРАВЛЯЮЩЕЙ КОМПАНИИ ООО "НАШ ДОМ" ЗА ПЕРИОД С 01 ИЮНЯ 2009г. по 01 ИЮНЯ 2010г.</t>
  </si>
  <si>
    <t>налоговые отчисления (ОПС,ФСС - 14,7%)</t>
  </si>
  <si>
    <t>УСНО - 6%</t>
  </si>
  <si>
    <t>Прочие расходы (аренда мира 28, редакция, госпошлина, аттестация, Шпинев, Жуковский, возм.педработникам)</t>
  </si>
  <si>
    <t>Долг населения за 2008г. составляет  2 026 000,00 руб.</t>
  </si>
  <si>
    <t>Долг населения за 2009г.  составляет  4 277 462,25 руб.</t>
  </si>
  <si>
    <t>Недополучено доходов от населения</t>
  </si>
  <si>
    <t>Медосмотр, НДС</t>
  </si>
  <si>
    <t>Долг населения за 2010г. (январь-май)  1 018 588,05 руб.</t>
  </si>
  <si>
    <t>Долг населения по состоянию на 01 июня 2010г. Составляет  7 322 050,30 руб.</t>
  </si>
  <si>
    <t>ДОХОДЫ И РАСХОДЫ УПРАВЛЯЮЩЕЙ КОМПАНИИ ООО "НАШ ДОМ" ЗА ПЕРИОД С 01 ЯНВАРЯ 2010г. по 31 ДЕКАБРЯ 2010г.</t>
  </si>
  <si>
    <t xml:space="preserve"> НДС</t>
  </si>
  <si>
    <t>СЛВ обслуживание программы</t>
  </si>
  <si>
    <t>Госпошлина</t>
  </si>
  <si>
    <t>Атестация</t>
  </si>
  <si>
    <t>Аренда помещения (Мира 28)</t>
  </si>
  <si>
    <t>Транспортный налог, налог на имущество</t>
  </si>
  <si>
    <t>Долг населения за 2009г.  составляет  3  867  954,07 руб.</t>
  </si>
  <si>
    <t>Долг населения за 2010г.  составляет  2  201  956,13 руб.</t>
  </si>
  <si>
    <r>
      <t xml:space="preserve">Долг населения по состоянию на 01 января 2011г. Составляет  </t>
    </r>
    <r>
      <rPr>
        <b/>
        <u val="single"/>
        <sz val="12"/>
        <rFont val="Arial"/>
        <family val="2"/>
      </rPr>
      <t>6  069  910,20 руб.</t>
    </r>
  </si>
  <si>
    <t>Прочие расходы ( редакция, Шпинев, Жуковский, экология, моральный вред)</t>
  </si>
  <si>
    <t>Содержание автотранспорта</t>
  </si>
  <si>
    <t>Педработникам возмещение жилищных услуг</t>
  </si>
  <si>
    <t>налоговые отчисления (ОПС,ФСС - 34,7%)</t>
  </si>
  <si>
    <t>Экология</t>
  </si>
  <si>
    <t>Гарант</t>
  </si>
  <si>
    <t>Датаком</t>
  </si>
  <si>
    <t xml:space="preserve"> НДС по аренде</t>
  </si>
  <si>
    <t>начислено за 2011г.</t>
  </si>
  <si>
    <t>Оплачено за 2011г.</t>
  </si>
  <si>
    <t>долг населения на 01.01.2011г</t>
  </si>
  <si>
    <t>Захаров</t>
  </si>
  <si>
    <t>Долг населения за январь - декабрь 2011г.  составляет  1  991  941,94 руб.</t>
  </si>
  <si>
    <t>Прочие расходы ( редакция, почтовые расходы, типография,моральный вред, судебные)</t>
  </si>
  <si>
    <t>Обучение АВС</t>
  </si>
  <si>
    <t>ДОХОДЫ И РАСХОДЫ УПРАВЛЯЮЩЕЙ КОМПАНИИ ООО "НАШ ДОМ" ЗА ПЕРИОД С 01 ЯНВАРЯ 2011г. по 31 ДЕКАБРЯ 2011г.</t>
  </si>
  <si>
    <t>долг населения на 01.01.2012г</t>
  </si>
  <si>
    <t>начислено за 2012г.</t>
  </si>
  <si>
    <t>Оплачено за 2012г.</t>
  </si>
  <si>
    <t>налоговые отчисления (ОПС,ФСС - 30,7%)</t>
  </si>
  <si>
    <t>Транспортный налог</t>
  </si>
  <si>
    <t>задолженность населения</t>
  </si>
  <si>
    <t>Миронова Г.И.</t>
  </si>
  <si>
    <t>Министрество Финансов фактически оплачено</t>
  </si>
  <si>
    <t>Проезд в отпуск</t>
  </si>
  <si>
    <r>
      <t xml:space="preserve">Долг населения по состоянию на 01 января  2013г. Составляет  </t>
    </r>
    <r>
      <rPr>
        <b/>
        <u val="single"/>
        <sz val="12"/>
        <rFont val="Arial"/>
        <family val="2"/>
      </rPr>
      <t>10 336 258,84 руб.</t>
    </r>
  </si>
  <si>
    <t>ДОХОДЫ И РАСХОДЫ УПРАВЛЯЮЩЕЙ КОМПАНИИ ООО "НАШ ДОМ" ЗА ПЕРИОД С 01 ЯНВАРЯ 2013г. по 31 ОКТЯБРЯ 2013г.</t>
  </si>
  <si>
    <r>
      <t xml:space="preserve">Долг населения по состоянию на 01 НОЯБРЯ  2013г. Составляет </t>
    </r>
    <r>
      <rPr>
        <b/>
        <u val="single"/>
        <sz val="12"/>
        <rFont val="Arial"/>
        <family val="2"/>
      </rPr>
      <t xml:space="preserve"> 15 302 895 руб.</t>
    </r>
  </si>
  <si>
    <t>отопление</t>
  </si>
  <si>
    <t>ДОХОДЫ И РАСХОДЫ УПРАВЛЯЮЩЕЙ КОМПАНИИ ООО "НАШ ДОМ" ЗА ПЕРИОД С 01 ЯНВАРЯ 2013г. по 31 декабря 2013г.</t>
  </si>
  <si>
    <t>удостоверение</t>
  </si>
  <si>
    <t>мат.помощь</t>
  </si>
  <si>
    <t>контур экстерн , эклз</t>
  </si>
  <si>
    <t xml:space="preserve">Проезд </t>
  </si>
  <si>
    <t>Долг населения по состоянию на 01 января  2014г. Составляет  15 854 307,00</t>
  </si>
  <si>
    <t>медосмотр</t>
  </si>
  <si>
    <t xml:space="preserve"> </t>
  </si>
  <si>
    <t>Материалы и инструменты,спец.питание, спец.одежда</t>
  </si>
  <si>
    <t>контур экстерн , эклз, юр услуги.</t>
  </si>
  <si>
    <r>
      <t xml:space="preserve">Долг населения по состоянию на 01 января  2014г. Составляет </t>
    </r>
    <r>
      <rPr>
        <b/>
        <u val="single"/>
        <sz val="12"/>
        <rFont val="Arial"/>
        <family val="2"/>
      </rPr>
      <t xml:space="preserve"> 15854307 руб.</t>
    </r>
  </si>
  <si>
    <t>Долг населения по состоянию на 01 января  2015г. Составляет 21458797,00</t>
  </si>
  <si>
    <t>ОДН, вывоз ТБО</t>
  </si>
  <si>
    <r>
      <t xml:space="preserve">ДОХОДЫ И РАСХОДЫ УПРАВЛЯЮЩЕЙ КОМПАНИИ ООО "НАШ ДОМ" ЗА ПЕРИОД С 01 ЯНВАРЯ 2014г. </t>
    </r>
    <r>
      <rPr>
        <b/>
        <sz val="14"/>
        <rFont val="Times New Roman"/>
        <family val="1"/>
      </rPr>
      <t>по 01 января 2015г.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</si>
</sst>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00"/>
    <numFmt numFmtId="176" formatCode="0.0000"/>
  </numFmts>
  <fonts count="6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u val="single"/>
      <sz val="11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/>
    </xf>
    <xf numFmtId="0" fontId="14" fillId="34" borderId="0" xfId="0" applyFont="1" applyFill="1" applyAlignment="1">
      <alignment/>
    </xf>
    <xf numFmtId="0" fontId="12" fillId="34" borderId="12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0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/>
    </xf>
    <xf numFmtId="0" fontId="61" fillId="35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zoomScalePageLayoutView="0" workbookViewId="0" topLeftCell="A1">
      <selection activeCell="G162" sqref="G162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3" width="8.28125" style="0" customWidth="1"/>
    <col min="4" max="4" width="9.28125" style="0" bestFit="1" customWidth="1"/>
    <col min="5" max="5" width="8.140625" style="0" customWidth="1"/>
    <col min="6" max="6" width="9.28125" style="0" bestFit="1" customWidth="1"/>
    <col min="7" max="7" width="8.7109375" style="0" customWidth="1"/>
    <col min="8" max="8" width="8.57421875" style="0" customWidth="1"/>
    <col min="9" max="9" width="8.7109375" style="0" customWidth="1"/>
    <col min="10" max="10" width="9.8515625" style="0" bestFit="1" customWidth="1"/>
    <col min="11" max="14" width="9.28125" style="0" bestFit="1" customWidth="1"/>
    <col min="15" max="15" width="9.8515625" style="0" customWidth="1"/>
  </cols>
  <sheetData>
    <row r="1" spans="2:15" ht="15.75">
      <c r="B1" s="71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72"/>
    </row>
    <row r="6" spans="1:15" ht="15">
      <c r="A6" s="4">
        <v>1</v>
      </c>
      <c r="B6" s="5" t="s">
        <v>1</v>
      </c>
      <c r="C6" s="6">
        <f>C8+C9</f>
        <v>173525</v>
      </c>
      <c r="D6" s="6">
        <f aca="true" t="shared" si="0" ref="D6:N6">D8+D9</f>
        <v>173525</v>
      </c>
      <c r="E6" s="6">
        <f t="shared" si="0"/>
        <v>333525</v>
      </c>
      <c r="F6" s="6">
        <f t="shared" si="0"/>
        <v>173525</v>
      </c>
      <c r="G6" s="6">
        <f t="shared" si="0"/>
        <v>373525</v>
      </c>
      <c r="H6" s="6">
        <f t="shared" si="0"/>
        <v>173525</v>
      </c>
      <c r="I6" s="6">
        <f t="shared" si="0"/>
        <v>323525</v>
      </c>
      <c r="J6" s="6">
        <f t="shared" si="0"/>
        <v>1273525</v>
      </c>
      <c r="K6" s="6">
        <f t="shared" si="0"/>
        <v>273525</v>
      </c>
      <c r="L6" s="6">
        <f t="shared" si="0"/>
        <v>523525</v>
      </c>
      <c r="M6" s="6">
        <f t="shared" si="0"/>
        <v>173525</v>
      </c>
      <c r="N6" s="6">
        <f t="shared" si="0"/>
        <v>173525</v>
      </c>
      <c r="O6" s="6">
        <f>SUM(C6:N6)</f>
        <v>4142300</v>
      </c>
    </row>
    <row r="7" spans="1:15" ht="15">
      <c r="A7" s="8"/>
      <c r="B7" s="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>
        <f aca="true" t="shared" si="1" ref="O7:O32">SUM(C7:N7)</f>
        <v>0</v>
      </c>
    </row>
    <row r="8" spans="1:15" ht="24" customHeight="1">
      <c r="A8" s="8"/>
      <c r="B8" s="9" t="s">
        <v>3</v>
      </c>
      <c r="C8" s="7">
        <v>173525</v>
      </c>
      <c r="D8" s="7">
        <v>173525</v>
      </c>
      <c r="E8" s="7">
        <v>173525</v>
      </c>
      <c r="F8" s="7">
        <v>173525</v>
      </c>
      <c r="G8" s="7">
        <v>173525</v>
      </c>
      <c r="H8" s="7">
        <v>173525</v>
      </c>
      <c r="I8" s="7">
        <v>173525</v>
      </c>
      <c r="J8" s="7">
        <v>173525</v>
      </c>
      <c r="K8" s="7">
        <v>173525</v>
      </c>
      <c r="L8" s="7">
        <v>173525</v>
      </c>
      <c r="M8" s="7">
        <v>173525</v>
      </c>
      <c r="N8" s="7">
        <v>173525</v>
      </c>
      <c r="O8" s="6">
        <f t="shared" si="1"/>
        <v>2082300</v>
      </c>
    </row>
    <row r="9" spans="1:15" ht="34.5" customHeight="1">
      <c r="A9" s="8"/>
      <c r="B9" s="9" t="s">
        <v>4</v>
      </c>
      <c r="C9" s="7"/>
      <c r="D9" s="7"/>
      <c r="E9" s="7">
        <v>160000</v>
      </c>
      <c r="F9" s="7"/>
      <c r="G9" s="7">
        <v>200000</v>
      </c>
      <c r="H9" s="7"/>
      <c r="I9" s="7">
        <v>150000</v>
      </c>
      <c r="J9" s="7">
        <v>1100000</v>
      </c>
      <c r="K9" s="7">
        <v>100000</v>
      </c>
      <c r="L9" s="7">
        <v>350000</v>
      </c>
      <c r="M9" s="7"/>
      <c r="N9" s="7"/>
      <c r="O9" s="6">
        <f t="shared" si="1"/>
        <v>2060000</v>
      </c>
    </row>
    <row r="10" spans="1:15" ht="15">
      <c r="A10" s="4">
        <v>2</v>
      </c>
      <c r="B10" s="5" t="s">
        <v>5</v>
      </c>
      <c r="C10" s="6">
        <f>C12+C13+C14+C15+C16+C17+C18+C19+C20+C21+C22+C23+C24+C25+C26+C27</f>
        <v>291200.19</v>
      </c>
      <c r="D10" s="6">
        <f aca="true" t="shared" si="2" ref="D10:N10">D12+D13+D14+D15+D16+D17+D18+D19+D20+D21+D22+D23+D24+D25+D26+D27</f>
        <v>329611</v>
      </c>
      <c r="E10" s="6">
        <f t="shared" si="2"/>
        <v>276146</v>
      </c>
      <c r="F10" s="6">
        <f t="shared" si="2"/>
        <v>294426</v>
      </c>
      <c r="G10" s="6">
        <f t="shared" si="2"/>
        <v>401109.41</v>
      </c>
      <c r="H10" s="6">
        <f t="shared" si="2"/>
        <v>384268.94</v>
      </c>
      <c r="I10" s="6">
        <f t="shared" si="2"/>
        <v>586380.13</v>
      </c>
      <c r="J10" s="6">
        <f t="shared" si="2"/>
        <v>399147.02</v>
      </c>
      <c r="K10" s="6">
        <f t="shared" si="2"/>
        <v>420129.07</v>
      </c>
      <c r="L10" s="6">
        <f t="shared" si="2"/>
        <v>537077.55</v>
      </c>
      <c r="M10" s="6">
        <f t="shared" si="2"/>
        <v>324608.94</v>
      </c>
      <c r="N10" s="6">
        <f t="shared" si="2"/>
        <v>440658.05</v>
      </c>
      <c r="O10" s="6">
        <f t="shared" si="1"/>
        <v>4684762.3</v>
      </c>
    </row>
    <row r="11" spans="1:15" ht="15">
      <c r="A11" s="8"/>
      <c r="B11" s="3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>
        <f t="shared" si="1"/>
        <v>0</v>
      </c>
    </row>
    <row r="12" spans="1:15" ht="15">
      <c r="A12" s="8"/>
      <c r="B12" s="9" t="s">
        <v>6</v>
      </c>
      <c r="C12" s="7">
        <v>199657.19</v>
      </c>
      <c r="D12" s="7">
        <v>194835</v>
      </c>
      <c r="E12" s="7">
        <v>212403</v>
      </c>
      <c r="F12" s="7">
        <v>229165</v>
      </c>
      <c r="G12" s="7">
        <v>270217.41</v>
      </c>
      <c r="H12" s="7">
        <v>287488.94</v>
      </c>
      <c r="I12" s="7">
        <v>341179.13</v>
      </c>
      <c r="J12" s="7">
        <v>287009.02</v>
      </c>
      <c r="K12" s="7">
        <v>278374.07</v>
      </c>
      <c r="L12" s="7">
        <v>402619.55</v>
      </c>
      <c r="M12" s="7">
        <v>271731.94</v>
      </c>
      <c r="N12" s="7">
        <v>355727.05</v>
      </c>
      <c r="O12" s="6">
        <f t="shared" si="1"/>
        <v>3330407.2999999993</v>
      </c>
    </row>
    <row r="13" spans="1:15" ht="15">
      <c r="A13" s="8"/>
      <c r="B13" s="9" t="s">
        <v>7</v>
      </c>
      <c r="C13" s="7">
        <v>29350</v>
      </c>
      <c r="D13" s="7">
        <v>28641</v>
      </c>
      <c r="E13" s="7">
        <v>29533</v>
      </c>
      <c r="F13" s="7">
        <v>32842</v>
      </c>
      <c r="G13" s="7">
        <v>33758</v>
      </c>
      <c r="H13" s="7">
        <v>41416</v>
      </c>
      <c r="I13" s="7">
        <v>49308</v>
      </c>
      <c r="J13" s="7">
        <v>41346</v>
      </c>
      <c r="K13" s="7">
        <v>40921</v>
      </c>
      <c r="L13" s="7">
        <v>49929</v>
      </c>
      <c r="M13" s="7">
        <v>40192</v>
      </c>
      <c r="N13" s="7">
        <v>69268</v>
      </c>
      <c r="O13" s="6">
        <f t="shared" si="1"/>
        <v>486504</v>
      </c>
    </row>
    <row r="14" spans="1:15" ht="15">
      <c r="A14" s="8"/>
      <c r="B14" s="9" t="s">
        <v>37</v>
      </c>
      <c r="C14" s="7"/>
      <c r="D14" s="7"/>
      <c r="E14" s="7">
        <v>13653</v>
      </c>
      <c r="F14" s="7"/>
      <c r="G14" s="7"/>
      <c r="H14" s="7">
        <v>25346</v>
      </c>
      <c r="I14" s="7"/>
      <c r="J14" s="7"/>
      <c r="K14" s="7">
        <v>59260</v>
      </c>
      <c r="L14" s="7"/>
      <c r="M14" s="7"/>
      <c r="N14" s="7"/>
      <c r="O14" s="6">
        <f t="shared" si="1"/>
        <v>98259</v>
      </c>
    </row>
    <row r="15" spans="1:15" ht="15">
      <c r="A15" s="8"/>
      <c r="B15" s="9" t="s">
        <v>8</v>
      </c>
      <c r="C15" s="7"/>
      <c r="D15" s="7"/>
      <c r="E15" s="7"/>
      <c r="F15" s="7">
        <v>5397</v>
      </c>
      <c r="G15" s="7">
        <v>10063</v>
      </c>
      <c r="H15" s="7">
        <v>10063</v>
      </c>
      <c r="I15" s="7">
        <v>10063</v>
      </c>
      <c r="J15" s="7">
        <v>10063</v>
      </c>
      <c r="K15" s="7">
        <v>10063</v>
      </c>
      <c r="L15" s="7">
        <v>10063</v>
      </c>
      <c r="M15" s="7">
        <v>9779</v>
      </c>
      <c r="N15" s="7"/>
      <c r="O15" s="6">
        <f t="shared" si="1"/>
        <v>75554</v>
      </c>
    </row>
    <row r="16" spans="1:15" ht="15">
      <c r="A16" s="8"/>
      <c r="B16" s="9" t="s">
        <v>9</v>
      </c>
      <c r="C16" s="7">
        <v>681</v>
      </c>
      <c r="D16" s="7">
        <v>681</v>
      </c>
      <c r="E16" s="7">
        <v>502</v>
      </c>
      <c r="F16" s="7">
        <v>293</v>
      </c>
      <c r="G16" s="7">
        <v>293</v>
      </c>
      <c r="H16" s="7">
        <v>293</v>
      </c>
      <c r="I16" s="7">
        <v>828</v>
      </c>
      <c r="J16" s="7">
        <v>956</v>
      </c>
      <c r="K16" s="7">
        <v>956</v>
      </c>
      <c r="L16" s="7">
        <v>956</v>
      </c>
      <c r="M16" s="7">
        <v>956</v>
      </c>
      <c r="N16" s="7">
        <v>956</v>
      </c>
      <c r="O16" s="6">
        <f t="shared" si="1"/>
        <v>8351</v>
      </c>
    </row>
    <row r="17" spans="1:15" ht="15">
      <c r="A17" s="8"/>
      <c r="B17" s="9" t="s">
        <v>10</v>
      </c>
      <c r="C17" s="7"/>
      <c r="D17" s="7">
        <v>5000</v>
      </c>
      <c r="E17" s="7">
        <v>5000</v>
      </c>
      <c r="F17" s="7">
        <v>5000</v>
      </c>
      <c r="G17" s="7">
        <v>5000</v>
      </c>
      <c r="H17" s="7">
        <v>5000</v>
      </c>
      <c r="I17" s="7">
        <v>5000</v>
      </c>
      <c r="J17" s="7">
        <v>5000</v>
      </c>
      <c r="K17" s="7"/>
      <c r="L17" s="7"/>
      <c r="M17" s="7"/>
      <c r="N17" s="7"/>
      <c r="O17" s="6">
        <f t="shared" si="1"/>
        <v>35000</v>
      </c>
    </row>
    <row r="18" spans="1:15" ht="15">
      <c r="A18" s="8"/>
      <c r="B18" s="9" t="s">
        <v>11</v>
      </c>
      <c r="C18" s="7">
        <v>48019</v>
      </c>
      <c r="D18" s="7">
        <v>68258</v>
      </c>
      <c r="E18" s="7">
        <v>4618</v>
      </c>
      <c r="F18" s="7"/>
      <c r="G18" s="7"/>
      <c r="H18" s="7">
        <v>4618</v>
      </c>
      <c r="I18" s="7"/>
      <c r="J18" s="7"/>
      <c r="K18" s="7">
        <v>513</v>
      </c>
      <c r="L18" s="7"/>
      <c r="M18" s="7"/>
      <c r="N18" s="7"/>
      <c r="O18" s="6">
        <f t="shared" si="1"/>
        <v>126026</v>
      </c>
    </row>
    <row r="19" spans="1:15" ht="15">
      <c r="A19" s="8"/>
      <c r="B19" s="9" t="s">
        <v>12</v>
      </c>
      <c r="C19" s="7"/>
      <c r="D19" s="7"/>
      <c r="E19" s="7"/>
      <c r="F19" s="7"/>
      <c r="G19" s="7">
        <v>10205</v>
      </c>
      <c r="H19" s="7">
        <v>1114</v>
      </c>
      <c r="I19" s="7">
        <v>945</v>
      </c>
      <c r="J19" s="7">
        <v>934</v>
      </c>
      <c r="K19" s="7">
        <v>2118</v>
      </c>
      <c r="L19" s="7">
        <v>2787</v>
      </c>
      <c r="M19" s="7">
        <v>1760</v>
      </c>
      <c r="N19" s="7"/>
      <c r="O19" s="6">
        <f t="shared" si="1"/>
        <v>19863</v>
      </c>
    </row>
    <row r="20" spans="1:15" ht="15">
      <c r="A20" s="8"/>
      <c r="B20" s="9" t="s">
        <v>13</v>
      </c>
      <c r="C20" s="7"/>
      <c r="D20" s="7"/>
      <c r="E20" s="7"/>
      <c r="F20" s="7"/>
      <c r="G20" s="7"/>
      <c r="H20" s="7"/>
      <c r="I20" s="7"/>
      <c r="J20" s="7">
        <v>7435</v>
      </c>
      <c r="K20" s="7">
        <v>3093</v>
      </c>
      <c r="L20" s="7">
        <v>3085</v>
      </c>
      <c r="M20" s="7"/>
      <c r="N20" s="7">
        <v>3070</v>
      </c>
      <c r="O20" s="6">
        <f t="shared" si="1"/>
        <v>16683</v>
      </c>
    </row>
    <row r="21" spans="1:15" ht="15">
      <c r="A21" s="8"/>
      <c r="B21" s="9" t="s">
        <v>14</v>
      </c>
      <c r="C21" s="7"/>
      <c r="D21" s="7">
        <v>3806</v>
      </c>
      <c r="E21" s="7">
        <v>214</v>
      </c>
      <c r="F21" s="7">
        <v>2619</v>
      </c>
      <c r="G21" s="7">
        <v>2080</v>
      </c>
      <c r="H21" s="7">
        <v>2094</v>
      </c>
      <c r="I21" s="7">
        <v>3715</v>
      </c>
      <c r="J21" s="7">
        <v>1041</v>
      </c>
      <c r="K21" s="7">
        <v>1615</v>
      </c>
      <c r="L21" s="7">
        <v>3702</v>
      </c>
      <c r="M21" s="7"/>
      <c r="N21" s="7">
        <v>3487</v>
      </c>
      <c r="O21" s="6">
        <f t="shared" si="1"/>
        <v>24373</v>
      </c>
    </row>
    <row r="22" spans="1:15" ht="15">
      <c r="A22" s="8"/>
      <c r="B22" s="9" t="s">
        <v>15</v>
      </c>
      <c r="C22" s="7">
        <v>1042</v>
      </c>
      <c r="D22" s="7">
        <v>19493</v>
      </c>
      <c r="E22" s="7">
        <v>1664</v>
      </c>
      <c r="F22" s="7">
        <v>401</v>
      </c>
      <c r="G22" s="7">
        <v>57181</v>
      </c>
      <c r="H22" s="7">
        <v>5520</v>
      </c>
      <c r="I22" s="7">
        <v>15425</v>
      </c>
      <c r="J22" s="7">
        <v>24605</v>
      </c>
      <c r="K22" s="7">
        <v>15340</v>
      </c>
      <c r="L22" s="7">
        <v>14564</v>
      </c>
      <c r="M22" s="7"/>
      <c r="N22" s="7"/>
      <c r="O22" s="6">
        <f t="shared" si="1"/>
        <v>155235</v>
      </c>
    </row>
    <row r="23" spans="1:15" ht="15">
      <c r="A23" s="8"/>
      <c r="B23" s="9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f t="shared" si="1"/>
        <v>0</v>
      </c>
    </row>
    <row r="24" spans="1:15" ht="15">
      <c r="A24" s="8"/>
      <c r="B24" s="9" t="s">
        <v>17</v>
      </c>
      <c r="C24" s="7"/>
      <c r="D24" s="7"/>
      <c r="E24" s="7">
        <v>3149</v>
      </c>
      <c r="F24" s="7">
        <v>1729</v>
      </c>
      <c r="G24" s="7">
        <v>1544</v>
      </c>
      <c r="H24" s="7">
        <v>1189</v>
      </c>
      <c r="I24" s="7">
        <v>470</v>
      </c>
      <c r="J24" s="7">
        <v>4659</v>
      </c>
      <c r="K24" s="7">
        <v>5108</v>
      </c>
      <c r="L24" s="7">
        <v>6359</v>
      </c>
      <c r="M24" s="7"/>
      <c r="N24" s="7"/>
      <c r="O24" s="6">
        <f t="shared" si="1"/>
        <v>24207</v>
      </c>
    </row>
    <row r="25" spans="1:15" ht="15">
      <c r="A25" s="8"/>
      <c r="B25" s="9" t="s">
        <v>18</v>
      </c>
      <c r="C25" s="7">
        <v>132</v>
      </c>
      <c r="D25" s="7">
        <v>3631</v>
      </c>
      <c r="E25" s="7">
        <v>2020</v>
      </c>
      <c r="F25" s="7">
        <v>8148</v>
      </c>
      <c r="G25" s="7">
        <v>7538</v>
      </c>
      <c r="H25" s="7"/>
      <c r="I25" s="7">
        <v>549</v>
      </c>
      <c r="J25" s="7">
        <v>2923</v>
      </c>
      <c r="K25" s="7">
        <v>701</v>
      </c>
      <c r="L25" s="7">
        <v>777</v>
      </c>
      <c r="M25" s="7"/>
      <c r="N25" s="7"/>
      <c r="O25" s="6">
        <f t="shared" si="1"/>
        <v>26419</v>
      </c>
    </row>
    <row r="26" spans="1:15" ht="15">
      <c r="A26" s="8"/>
      <c r="B26" s="9" t="s">
        <v>19</v>
      </c>
      <c r="C26" s="7">
        <v>260</v>
      </c>
      <c r="D26" s="7">
        <v>4986</v>
      </c>
      <c r="E26" s="7">
        <v>3390</v>
      </c>
      <c r="F26" s="7">
        <v>8460</v>
      </c>
      <c r="G26" s="7">
        <v>3230</v>
      </c>
      <c r="H26" s="7">
        <v>10</v>
      </c>
      <c r="I26" s="7">
        <v>2868</v>
      </c>
      <c r="J26" s="7">
        <v>12470</v>
      </c>
      <c r="K26" s="7">
        <v>1940</v>
      </c>
      <c r="L26" s="7">
        <v>4550</v>
      </c>
      <c r="M26" s="7">
        <v>190</v>
      </c>
      <c r="N26" s="7">
        <v>7880</v>
      </c>
      <c r="O26" s="6">
        <f t="shared" si="1"/>
        <v>50234</v>
      </c>
    </row>
    <row r="27" spans="1:15" ht="15">
      <c r="A27" s="8"/>
      <c r="B27" s="9" t="s">
        <v>36</v>
      </c>
      <c r="C27" s="7">
        <f>C29+C30+C31+C28</f>
        <v>12059</v>
      </c>
      <c r="D27" s="7">
        <f aca="true" t="shared" si="3" ref="D27:N27">D29+D30+D31+D28</f>
        <v>280</v>
      </c>
      <c r="E27" s="7">
        <f t="shared" si="3"/>
        <v>0</v>
      </c>
      <c r="F27" s="7">
        <f t="shared" si="3"/>
        <v>372</v>
      </c>
      <c r="G27" s="7">
        <f t="shared" si="3"/>
        <v>0</v>
      </c>
      <c r="H27" s="7">
        <f t="shared" si="3"/>
        <v>117</v>
      </c>
      <c r="I27" s="7">
        <f t="shared" si="3"/>
        <v>156030</v>
      </c>
      <c r="J27" s="7">
        <f t="shared" si="3"/>
        <v>706</v>
      </c>
      <c r="K27" s="7">
        <f t="shared" si="3"/>
        <v>127</v>
      </c>
      <c r="L27" s="7">
        <f t="shared" si="3"/>
        <v>37686</v>
      </c>
      <c r="M27" s="7">
        <f t="shared" si="3"/>
        <v>0</v>
      </c>
      <c r="N27" s="7">
        <f t="shared" si="3"/>
        <v>270</v>
      </c>
      <c r="O27" s="6">
        <f t="shared" si="1"/>
        <v>207647</v>
      </c>
    </row>
    <row r="28" spans="1:15" ht="15">
      <c r="A28" s="8"/>
      <c r="B28" s="9" t="s">
        <v>38</v>
      </c>
      <c r="C28" s="7">
        <v>12059</v>
      </c>
      <c r="D28" s="7">
        <v>280</v>
      </c>
      <c r="E28" s="7"/>
      <c r="F28" s="7">
        <v>372</v>
      </c>
      <c r="G28" s="7"/>
      <c r="H28" s="7">
        <v>117</v>
      </c>
      <c r="I28" s="7">
        <v>376</v>
      </c>
      <c r="J28" s="7">
        <v>706</v>
      </c>
      <c r="K28" s="7">
        <v>127</v>
      </c>
      <c r="L28" s="7">
        <v>37686</v>
      </c>
      <c r="M28" s="7"/>
      <c r="N28" s="7">
        <v>270</v>
      </c>
      <c r="O28" s="6">
        <f t="shared" si="1"/>
        <v>51993</v>
      </c>
    </row>
    <row r="29" spans="1:15" ht="15">
      <c r="A29" s="8"/>
      <c r="B29" s="9" t="s">
        <v>39</v>
      </c>
      <c r="C29" s="7"/>
      <c r="D29" s="7"/>
      <c r="E29" s="7"/>
      <c r="F29" s="7"/>
      <c r="G29" s="7"/>
      <c r="H29" s="7"/>
      <c r="I29" s="7">
        <v>69574</v>
      </c>
      <c r="J29" s="7"/>
      <c r="K29" s="7"/>
      <c r="L29" s="7"/>
      <c r="M29" s="7"/>
      <c r="N29" s="7"/>
      <c r="O29" s="6">
        <f t="shared" si="1"/>
        <v>69574</v>
      </c>
    </row>
    <row r="30" spans="1:15" ht="15">
      <c r="A30" s="8"/>
      <c r="B30" s="9" t="s">
        <v>40</v>
      </c>
      <c r="C30" s="7"/>
      <c r="D30" s="7"/>
      <c r="E30" s="7"/>
      <c r="F30" s="7"/>
      <c r="G30" s="7"/>
      <c r="H30" s="7"/>
      <c r="I30" s="7">
        <v>86080</v>
      </c>
      <c r="J30" s="7"/>
      <c r="K30" s="7"/>
      <c r="L30" s="7"/>
      <c r="M30" s="7"/>
      <c r="N30" s="7"/>
      <c r="O30" s="6">
        <f t="shared" si="1"/>
        <v>86080</v>
      </c>
    </row>
    <row r="31" spans="1:15" ht="15.75" customHeight="1">
      <c r="A31" s="8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f t="shared" si="1"/>
        <v>0</v>
      </c>
    </row>
    <row r="32" spans="1:15" ht="15">
      <c r="A32" s="4">
        <v>3</v>
      </c>
      <c r="B32" s="10" t="s">
        <v>34</v>
      </c>
      <c r="C32" s="6">
        <f>C6-C10</f>
        <v>-117675.19</v>
      </c>
      <c r="D32" s="6">
        <f aca="true" t="shared" si="4" ref="D32:N32">D6-D10</f>
        <v>-156086</v>
      </c>
      <c r="E32" s="6">
        <f t="shared" si="4"/>
        <v>57379</v>
      </c>
      <c r="F32" s="6">
        <f t="shared" si="4"/>
        <v>-120901</v>
      </c>
      <c r="G32" s="6">
        <f t="shared" si="4"/>
        <v>-27584.409999999974</v>
      </c>
      <c r="H32" s="6">
        <f t="shared" si="4"/>
        <v>-210743.94</v>
      </c>
      <c r="I32" s="6">
        <f t="shared" si="4"/>
        <v>-262855.13</v>
      </c>
      <c r="J32" s="6">
        <f t="shared" si="4"/>
        <v>874377.98</v>
      </c>
      <c r="K32" s="6">
        <f t="shared" si="4"/>
        <v>-146604.07</v>
      </c>
      <c r="L32" s="6">
        <f t="shared" si="4"/>
        <v>-13552.550000000047</v>
      </c>
      <c r="M32" s="6">
        <f t="shared" si="4"/>
        <v>-151083.94</v>
      </c>
      <c r="N32" s="6">
        <f t="shared" si="4"/>
        <v>-267133.05</v>
      </c>
      <c r="O32" s="6">
        <f t="shared" si="1"/>
        <v>-542462.3</v>
      </c>
    </row>
    <row r="36" spans="2:15" ht="30.75" customHeight="1">
      <c r="B36" s="71" t="s">
        <v>48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">
      <c r="A39" s="72" t="s">
        <v>35</v>
      </c>
      <c r="B39" s="72" t="s">
        <v>0</v>
      </c>
      <c r="C39" s="72" t="s">
        <v>20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 t="s">
        <v>33</v>
      </c>
    </row>
    <row r="40" spans="1:15" ht="15">
      <c r="A40" s="72"/>
      <c r="B40" s="72"/>
      <c r="C40" s="4" t="s">
        <v>21</v>
      </c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4" t="s">
        <v>28</v>
      </c>
      <c r="K40" s="4" t="s">
        <v>29</v>
      </c>
      <c r="L40" s="4" t="s">
        <v>30</v>
      </c>
      <c r="M40" s="4" t="s">
        <v>31</v>
      </c>
      <c r="N40" s="4" t="s">
        <v>32</v>
      </c>
      <c r="O40" s="72"/>
    </row>
    <row r="41" spans="1:15" ht="15">
      <c r="A41" s="4">
        <v>1</v>
      </c>
      <c r="B41" s="5" t="s">
        <v>1</v>
      </c>
      <c r="C41" s="6">
        <f>C43+C44</f>
        <v>250000</v>
      </c>
      <c r="D41" s="6">
        <f aca="true" t="shared" si="5" ref="D41:N41">D43+D44</f>
        <v>562804</v>
      </c>
      <c r="E41" s="6">
        <f t="shared" si="5"/>
        <v>636200</v>
      </c>
      <c r="F41" s="6">
        <f t="shared" si="5"/>
        <v>1386128</v>
      </c>
      <c r="G41" s="6">
        <f t="shared" si="5"/>
        <v>685866</v>
      </c>
      <c r="H41" s="6">
        <f t="shared" si="5"/>
        <v>736282</v>
      </c>
      <c r="I41" s="6">
        <f t="shared" si="5"/>
        <v>2586605</v>
      </c>
      <c r="J41" s="6">
        <f t="shared" si="5"/>
        <v>887115</v>
      </c>
      <c r="K41" s="6">
        <f t="shared" si="5"/>
        <v>687334</v>
      </c>
      <c r="L41" s="6">
        <f t="shared" si="5"/>
        <v>636607</v>
      </c>
      <c r="M41" s="6">
        <f t="shared" si="5"/>
        <v>2126762</v>
      </c>
      <c r="N41" s="6">
        <f t="shared" si="5"/>
        <v>837230</v>
      </c>
      <c r="O41" s="6">
        <f>SUM(C41:N41)</f>
        <v>12018933</v>
      </c>
    </row>
    <row r="42" spans="1:15" ht="15">
      <c r="A42" s="8"/>
      <c r="B42" s="3" t="s">
        <v>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>
        <f aca="true" t="shared" si="6" ref="O42:O69">SUM(C42:N42)</f>
        <v>0</v>
      </c>
    </row>
    <row r="43" spans="1:15" ht="30">
      <c r="A43" s="8"/>
      <c r="B43" s="9" t="s">
        <v>3</v>
      </c>
      <c r="C43" s="7"/>
      <c r="D43" s="7">
        <v>342804</v>
      </c>
      <c r="E43" s="7">
        <v>386200</v>
      </c>
      <c r="F43" s="7">
        <v>386128</v>
      </c>
      <c r="G43" s="7">
        <v>385866</v>
      </c>
      <c r="H43" s="7">
        <v>386282</v>
      </c>
      <c r="I43" s="7">
        <v>386605</v>
      </c>
      <c r="J43" s="7">
        <v>387115</v>
      </c>
      <c r="K43" s="7">
        <v>387334</v>
      </c>
      <c r="L43" s="7">
        <v>386607</v>
      </c>
      <c r="M43" s="7">
        <v>386762</v>
      </c>
      <c r="N43" s="7">
        <v>387230</v>
      </c>
      <c r="O43" s="6">
        <f t="shared" si="6"/>
        <v>4208933</v>
      </c>
    </row>
    <row r="44" spans="1:15" ht="34.5" customHeight="1">
      <c r="A44" s="8"/>
      <c r="B44" s="9" t="s">
        <v>4</v>
      </c>
      <c r="C44" s="7">
        <v>250000</v>
      </c>
      <c r="D44" s="7">
        <v>220000</v>
      </c>
      <c r="E44" s="7">
        <v>250000</v>
      </c>
      <c r="F44" s="7">
        <v>1000000</v>
      </c>
      <c r="G44" s="7">
        <v>300000</v>
      </c>
      <c r="H44" s="7">
        <v>350000</v>
      </c>
      <c r="I44" s="7">
        <v>2200000</v>
      </c>
      <c r="J44" s="7">
        <v>500000</v>
      </c>
      <c r="K44" s="7">
        <v>300000</v>
      </c>
      <c r="L44" s="7">
        <v>250000</v>
      </c>
      <c r="M44" s="7">
        <v>1740000</v>
      </c>
      <c r="N44" s="7">
        <v>450000</v>
      </c>
      <c r="O44" s="6">
        <f t="shared" si="6"/>
        <v>7810000</v>
      </c>
    </row>
    <row r="45" spans="1:15" ht="15">
      <c r="A45" s="4">
        <v>2</v>
      </c>
      <c r="B45" s="5" t="s">
        <v>5</v>
      </c>
      <c r="C45" s="6">
        <f>C47+C48+C49+C50+C51+C52+C53+C54+C55+C56+C57+C58+C59+C60+C61+C62</f>
        <v>673494.98</v>
      </c>
      <c r="D45" s="6">
        <f aca="true" t="shared" si="7" ref="D45:N45">D47+D48+D49+D50+D51+D52+D53+D54+D55+D56+D57+D58+D59+D60+D61+D62</f>
        <v>937884</v>
      </c>
      <c r="E45" s="6">
        <f t="shared" si="7"/>
        <v>1053018.6099999999</v>
      </c>
      <c r="F45" s="6">
        <f t="shared" si="7"/>
        <v>1185569</v>
      </c>
      <c r="G45" s="6">
        <f t="shared" si="7"/>
        <v>989995</v>
      </c>
      <c r="H45" s="6">
        <f t="shared" si="7"/>
        <v>1068615</v>
      </c>
      <c r="I45" s="6">
        <f t="shared" si="7"/>
        <v>1161994</v>
      </c>
      <c r="J45" s="6">
        <f t="shared" si="7"/>
        <v>1182467</v>
      </c>
      <c r="K45" s="6">
        <f t="shared" si="7"/>
        <v>1015068</v>
      </c>
      <c r="L45" s="6">
        <f t="shared" si="7"/>
        <v>1276581</v>
      </c>
      <c r="M45" s="6">
        <f t="shared" si="7"/>
        <v>1061463</v>
      </c>
      <c r="N45" s="6">
        <f t="shared" si="7"/>
        <v>1211754</v>
      </c>
      <c r="O45" s="6">
        <f t="shared" si="6"/>
        <v>12817903.59</v>
      </c>
    </row>
    <row r="46" spans="1:15" ht="15">
      <c r="A46" s="8"/>
      <c r="B46" s="3" t="s">
        <v>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>
        <f t="shared" si="6"/>
        <v>0</v>
      </c>
    </row>
    <row r="47" spans="1:15" ht="15">
      <c r="A47" s="8"/>
      <c r="B47" s="9" t="s">
        <v>6</v>
      </c>
      <c r="C47" s="7">
        <v>470684</v>
      </c>
      <c r="D47" s="7">
        <v>704884</v>
      </c>
      <c r="E47" s="7">
        <v>774265</v>
      </c>
      <c r="F47" s="7">
        <v>673492</v>
      </c>
      <c r="G47" s="7">
        <v>709868</v>
      </c>
      <c r="H47" s="7">
        <v>767210</v>
      </c>
      <c r="I47" s="7">
        <v>797922</v>
      </c>
      <c r="J47" s="7">
        <v>874959</v>
      </c>
      <c r="K47" s="7">
        <v>767052</v>
      </c>
      <c r="L47" s="7">
        <v>807780</v>
      </c>
      <c r="M47" s="7">
        <v>753990</v>
      </c>
      <c r="N47" s="7">
        <v>829786</v>
      </c>
      <c r="O47" s="6">
        <f t="shared" si="6"/>
        <v>8931892</v>
      </c>
    </row>
    <row r="48" spans="1:15" ht="15">
      <c r="A48" s="8"/>
      <c r="B48" s="9" t="s">
        <v>7</v>
      </c>
      <c r="C48" s="7">
        <v>69191</v>
      </c>
      <c r="D48" s="7">
        <v>103618</v>
      </c>
      <c r="E48" s="7">
        <v>113817</v>
      </c>
      <c r="F48" s="7">
        <v>99003</v>
      </c>
      <c r="G48" s="7">
        <v>104351</v>
      </c>
      <c r="H48" s="7">
        <v>112780</v>
      </c>
      <c r="I48" s="7">
        <v>117295</v>
      </c>
      <c r="J48" s="7">
        <v>128619</v>
      </c>
      <c r="K48" s="7">
        <v>112757</v>
      </c>
      <c r="L48" s="7">
        <v>118744</v>
      </c>
      <c r="M48" s="7">
        <v>110836</v>
      </c>
      <c r="N48" s="7">
        <v>121979</v>
      </c>
      <c r="O48" s="6">
        <f t="shared" si="6"/>
        <v>1312990</v>
      </c>
    </row>
    <row r="49" spans="1:15" ht="15">
      <c r="A49" s="8"/>
      <c r="B49" s="9" t="s">
        <v>37</v>
      </c>
      <c r="C49" s="7">
        <v>41372</v>
      </c>
      <c r="D49" s="7"/>
      <c r="E49" s="7">
        <v>41927</v>
      </c>
      <c r="F49" s="7"/>
      <c r="G49" s="7">
        <v>38108</v>
      </c>
      <c r="H49" s="7"/>
      <c r="I49" s="7">
        <v>81667</v>
      </c>
      <c r="J49" s="7"/>
      <c r="K49" s="7"/>
      <c r="L49" s="7">
        <v>114108</v>
      </c>
      <c r="M49" s="7"/>
      <c r="N49" s="7"/>
      <c r="O49" s="6">
        <f t="shared" si="6"/>
        <v>317182</v>
      </c>
    </row>
    <row r="50" spans="1:15" ht="15">
      <c r="A50" s="8"/>
      <c r="B50" s="9" t="s">
        <v>44</v>
      </c>
      <c r="C50" s="7"/>
      <c r="D50" s="7"/>
      <c r="E50" s="7"/>
      <c r="F50" s="7">
        <v>300745</v>
      </c>
      <c r="G50" s="7"/>
      <c r="H50" s="7"/>
      <c r="I50" s="7"/>
      <c r="J50" s="7"/>
      <c r="K50" s="7"/>
      <c r="L50" s="7"/>
      <c r="M50" s="7"/>
      <c r="N50" s="7"/>
      <c r="O50" s="6">
        <f t="shared" si="6"/>
        <v>300745</v>
      </c>
    </row>
    <row r="51" spans="1:15" ht="15">
      <c r="A51" s="8"/>
      <c r="B51" s="9" t="s">
        <v>9</v>
      </c>
      <c r="C51" s="7">
        <v>2658</v>
      </c>
      <c r="D51" s="7">
        <v>41558</v>
      </c>
      <c r="E51" s="7">
        <v>35925</v>
      </c>
      <c r="F51" s="7">
        <v>6031</v>
      </c>
      <c r="G51" s="7">
        <v>50236</v>
      </c>
      <c r="H51" s="7">
        <v>41388</v>
      </c>
      <c r="I51" s="7">
        <v>13383</v>
      </c>
      <c r="J51" s="7">
        <v>12175</v>
      </c>
      <c r="K51" s="7"/>
      <c r="L51" s="7"/>
      <c r="M51" s="7"/>
      <c r="N51" s="7"/>
      <c r="O51" s="6">
        <f t="shared" si="6"/>
        <v>203354</v>
      </c>
    </row>
    <row r="52" spans="1:15" ht="15">
      <c r="A52" s="8"/>
      <c r="B52" s="9" t="s">
        <v>10</v>
      </c>
      <c r="C52" s="7">
        <v>5750</v>
      </c>
      <c r="D52" s="7">
        <v>5750</v>
      </c>
      <c r="E52" s="7">
        <v>5750</v>
      </c>
      <c r="F52" s="7">
        <v>5750</v>
      </c>
      <c r="G52" s="7">
        <v>5750</v>
      </c>
      <c r="H52" s="7">
        <v>5750</v>
      </c>
      <c r="I52" s="7">
        <v>5750</v>
      </c>
      <c r="J52" s="7">
        <v>5750</v>
      </c>
      <c r="K52" s="7">
        <v>5750</v>
      </c>
      <c r="L52" s="7">
        <v>5750</v>
      </c>
      <c r="M52" s="7">
        <v>5750</v>
      </c>
      <c r="N52" s="7">
        <v>5750</v>
      </c>
      <c r="O52" s="6">
        <f t="shared" si="6"/>
        <v>69000</v>
      </c>
    </row>
    <row r="53" spans="1:15" ht="15">
      <c r="A53" s="8"/>
      <c r="B53" s="9" t="s">
        <v>11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6">
        <f t="shared" si="6"/>
        <v>0</v>
      </c>
    </row>
    <row r="54" spans="1:15" ht="15">
      <c r="A54" s="8"/>
      <c r="B54" s="9" t="s">
        <v>12</v>
      </c>
      <c r="C54" s="7">
        <v>698</v>
      </c>
      <c r="D54" s="7">
        <v>26006</v>
      </c>
      <c r="E54" s="7">
        <v>2331.61</v>
      </c>
      <c r="F54" s="7">
        <v>1935</v>
      </c>
      <c r="G54" s="7">
        <v>1906</v>
      </c>
      <c r="H54" s="7">
        <v>1914</v>
      </c>
      <c r="I54" s="7">
        <v>2119</v>
      </c>
      <c r="J54" s="7">
        <v>2148</v>
      </c>
      <c r="K54" s="7">
        <v>2154</v>
      </c>
      <c r="L54" s="7">
        <v>1988</v>
      </c>
      <c r="M54" s="7">
        <v>1906</v>
      </c>
      <c r="N54" s="7">
        <v>1977</v>
      </c>
      <c r="O54" s="6">
        <f t="shared" si="6"/>
        <v>47082.61</v>
      </c>
    </row>
    <row r="55" spans="1:15" ht="15">
      <c r="A55" s="8"/>
      <c r="B55" s="9" t="s">
        <v>13</v>
      </c>
      <c r="C55" s="7">
        <v>6176</v>
      </c>
      <c r="D55" s="7">
        <v>3417</v>
      </c>
      <c r="E55" s="7">
        <v>5148</v>
      </c>
      <c r="F55" s="7">
        <v>8510</v>
      </c>
      <c r="G55" s="7">
        <v>3154</v>
      </c>
      <c r="H55" s="7">
        <v>4053</v>
      </c>
      <c r="I55" s="7">
        <v>3339</v>
      </c>
      <c r="J55" s="7">
        <v>2820</v>
      </c>
      <c r="K55" s="7">
        <v>3208</v>
      </c>
      <c r="L55" s="7">
        <v>5396</v>
      </c>
      <c r="M55" s="7">
        <v>5253</v>
      </c>
      <c r="N55" s="7">
        <v>5946</v>
      </c>
      <c r="O55" s="6">
        <f t="shared" si="6"/>
        <v>56420</v>
      </c>
    </row>
    <row r="56" spans="1:15" ht="15">
      <c r="A56" s="8"/>
      <c r="B56" s="9" t="s">
        <v>14</v>
      </c>
      <c r="C56" s="7">
        <v>8905</v>
      </c>
      <c r="D56" s="7"/>
      <c r="E56" s="7">
        <v>27521</v>
      </c>
      <c r="F56" s="7">
        <v>9546</v>
      </c>
      <c r="G56" s="7">
        <v>17454</v>
      </c>
      <c r="H56" s="7">
        <v>51572</v>
      </c>
      <c r="I56" s="7">
        <v>18003</v>
      </c>
      <c r="J56" s="7">
        <v>8658</v>
      </c>
      <c r="K56" s="7">
        <v>3163</v>
      </c>
      <c r="L56" s="7">
        <v>9380</v>
      </c>
      <c r="M56" s="7">
        <v>17577</v>
      </c>
      <c r="N56" s="7">
        <v>17353</v>
      </c>
      <c r="O56" s="6">
        <f t="shared" si="6"/>
        <v>189132</v>
      </c>
    </row>
    <row r="57" spans="1:15" ht="15">
      <c r="A57" s="8"/>
      <c r="B57" s="9" t="s">
        <v>15</v>
      </c>
      <c r="C57" s="7">
        <v>45490</v>
      </c>
      <c r="D57" s="7">
        <v>23241</v>
      </c>
      <c r="E57" s="7">
        <v>19114</v>
      </c>
      <c r="F57" s="7">
        <v>61344</v>
      </c>
      <c r="G57" s="7">
        <v>44990</v>
      </c>
      <c r="H57" s="7">
        <v>57511</v>
      </c>
      <c r="I57" s="7">
        <v>91741</v>
      </c>
      <c r="J57" s="7">
        <v>104174</v>
      </c>
      <c r="K57" s="7">
        <v>91600</v>
      </c>
      <c r="L57" s="7">
        <v>169467</v>
      </c>
      <c r="M57" s="7">
        <v>143480</v>
      </c>
      <c r="N57" s="7">
        <v>158031</v>
      </c>
      <c r="O57" s="6">
        <f t="shared" si="6"/>
        <v>1010183</v>
      </c>
    </row>
    <row r="58" spans="1:15" ht="15">
      <c r="A58" s="8"/>
      <c r="B58" s="9" t="s">
        <v>16</v>
      </c>
      <c r="C58" s="7">
        <v>556</v>
      </c>
      <c r="D58" s="7"/>
      <c r="E58" s="7">
        <v>3585</v>
      </c>
      <c r="F58" s="7"/>
      <c r="G58" s="7"/>
      <c r="H58" s="7">
        <v>3160</v>
      </c>
      <c r="I58" s="7"/>
      <c r="J58" s="7"/>
      <c r="K58" s="7"/>
      <c r="L58" s="7">
        <v>5392</v>
      </c>
      <c r="M58" s="7"/>
      <c r="N58" s="7"/>
      <c r="O58" s="6">
        <f t="shared" si="6"/>
        <v>12693</v>
      </c>
    </row>
    <row r="59" spans="1:15" ht="15">
      <c r="A59" s="8"/>
      <c r="B59" s="9" t="s">
        <v>17</v>
      </c>
      <c r="C59" s="7">
        <v>17804.98</v>
      </c>
      <c r="D59" s="7">
        <v>15455</v>
      </c>
      <c r="E59" s="7">
        <v>18995</v>
      </c>
      <c r="F59" s="7">
        <v>10923</v>
      </c>
      <c r="G59" s="7">
        <v>6783</v>
      </c>
      <c r="H59" s="7">
        <v>11746</v>
      </c>
      <c r="I59" s="7">
        <v>18335</v>
      </c>
      <c r="J59" s="7">
        <v>23845</v>
      </c>
      <c r="K59" s="7">
        <v>22464</v>
      </c>
      <c r="L59" s="7">
        <v>23844</v>
      </c>
      <c r="M59" s="7">
        <v>15671</v>
      </c>
      <c r="N59" s="7">
        <v>32062</v>
      </c>
      <c r="O59" s="6">
        <f t="shared" si="6"/>
        <v>217927.97999999998</v>
      </c>
    </row>
    <row r="60" spans="1:15" ht="15">
      <c r="A60" s="8"/>
      <c r="B60" s="9" t="s">
        <v>18</v>
      </c>
      <c r="C60" s="7"/>
      <c r="D60" s="7"/>
      <c r="E60" s="7">
        <v>2250</v>
      </c>
      <c r="F60" s="7">
        <v>1700</v>
      </c>
      <c r="G60" s="7"/>
      <c r="H60" s="7">
        <v>3050</v>
      </c>
      <c r="I60" s="7"/>
      <c r="J60" s="7"/>
      <c r="K60" s="7"/>
      <c r="L60" s="7">
        <v>10000</v>
      </c>
      <c r="M60" s="7"/>
      <c r="N60" s="7"/>
      <c r="O60" s="6">
        <f t="shared" si="6"/>
        <v>17000</v>
      </c>
    </row>
    <row r="61" spans="1:15" ht="15">
      <c r="A61" s="8"/>
      <c r="B61" s="9" t="s">
        <v>19</v>
      </c>
      <c r="C61" s="7">
        <v>4210</v>
      </c>
      <c r="D61" s="7">
        <v>3040</v>
      </c>
      <c r="E61" s="7">
        <v>2390</v>
      </c>
      <c r="F61" s="7">
        <v>5022</v>
      </c>
      <c r="G61" s="7">
        <v>3800</v>
      </c>
      <c r="H61" s="7">
        <v>3380</v>
      </c>
      <c r="I61" s="7">
        <v>12140</v>
      </c>
      <c r="J61" s="7">
        <v>7924</v>
      </c>
      <c r="K61" s="7">
        <v>6920</v>
      </c>
      <c r="L61" s="7">
        <v>2732</v>
      </c>
      <c r="M61" s="7">
        <v>7000</v>
      </c>
      <c r="N61" s="7">
        <v>7270</v>
      </c>
      <c r="O61" s="6">
        <f t="shared" si="6"/>
        <v>65828</v>
      </c>
    </row>
    <row r="62" spans="1:15" ht="15">
      <c r="A62" s="8"/>
      <c r="B62" s="9" t="s">
        <v>36</v>
      </c>
      <c r="C62" s="7">
        <f>C64+C67+C68+C63</f>
        <v>0</v>
      </c>
      <c r="D62" s="7">
        <f>D64+D67+D68+D63</f>
        <v>10915</v>
      </c>
      <c r="E62" s="7">
        <f>E64+E67+E68+E63</f>
        <v>0</v>
      </c>
      <c r="F62" s="7">
        <f>F64+F67+F68+F63+F65+F66</f>
        <v>1568</v>
      </c>
      <c r="G62" s="7">
        <f>G64+G67+G68+G63+G65+G66</f>
        <v>3595</v>
      </c>
      <c r="H62" s="7">
        <f aca="true" t="shared" si="8" ref="H62:N62">H64+H67+H68+H63+H65+H66</f>
        <v>5101</v>
      </c>
      <c r="I62" s="7">
        <f t="shared" si="8"/>
        <v>300</v>
      </c>
      <c r="J62" s="7">
        <f t="shared" si="8"/>
        <v>11395</v>
      </c>
      <c r="K62" s="7">
        <f t="shared" si="8"/>
        <v>0</v>
      </c>
      <c r="L62" s="7">
        <f t="shared" si="8"/>
        <v>2000</v>
      </c>
      <c r="M62" s="7">
        <f t="shared" si="8"/>
        <v>0</v>
      </c>
      <c r="N62" s="7">
        <f t="shared" si="8"/>
        <v>31600</v>
      </c>
      <c r="O62" s="6">
        <f t="shared" si="6"/>
        <v>66474</v>
      </c>
    </row>
    <row r="63" spans="1:15" ht="15">
      <c r="A63" s="8"/>
      <c r="B63" s="9" t="s">
        <v>38</v>
      </c>
      <c r="C63" s="7"/>
      <c r="D63" s="7"/>
      <c r="E63" s="7"/>
      <c r="F63" s="7"/>
      <c r="G63" s="7">
        <v>2296</v>
      </c>
      <c r="H63" s="7"/>
      <c r="I63" s="7"/>
      <c r="J63" s="7"/>
      <c r="K63" s="7"/>
      <c r="L63" s="7"/>
      <c r="M63" s="7"/>
      <c r="N63" s="7"/>
      <c r="O63" s="6">
        <f t="shared" si="6"/>
        <v>2296</v>
      </c>
    </row>
    <row r="64" spans="1:15" ht="15">
      <c r="A64" s="8"/>
      <c r="B64" s="9" t="s">
        <v>39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>
        <f t="shared" si="6"/>
        <v>0</v>
      </c>
    </row>
    <row r="65" spans="1:15" ht="15">
      <c r="A65" s="8"/>
      <c r="B65" s="9" t="s">
        <v>42</v>
      </c>
      <c r="C65" s="7"/>
      <c r="D65" s="7"/>
      <c r="E65" s="7"/>
      <c r="F65" s="7">
        <v>500</v>
      </c>
      <c r="G65" s="7"/>
      <c r="H65" s="7">
        <v>3340</v>
      </c>
      <c r="I65" s="7">
        <v>300</v>
      </c>
      <c r="J65" s="7"/>
      <c r="K65" s="7"/>
      <c r="L65" s="7">
        <v>2000</v>
      </c>
      <c r="M65" s="7"/>
      <c r="N65" s="7">
        <v>1600</v>
      </c>
      <c r="O65" s="6"/>
    </row>
    <row r="66" spans="1:15" ht="15">
      <c r="A66" s="8"/>
      <c r="B66" s="9" t="s">
        <v>43</v>
      </c>
      <c r="C66" s="7"/>
      <c r="D66" s="7"/>
      <c r="E66" s="7"/>
      <c r="F66" s="7">
        <v>68</v>
      </c>
      <c r="G66" s="7">
        <v>299</v>
      </c>
      <c r="H66" s="7">
        <v>261</v>
      </c>
      <c r="I66" s="7"/>
      <c r="J66" s="7">
        <v>99</v>
      </c>
      <c r="K66" s="7"/>
      <c r="L66" s="7"/>
      <c r="M66" s="7"/>
      <c r="N66" s="7"/>
      <c r="O66" s="6"/>
    </row>
    <row r="67" spans="1:15" ht="15">
      <c r="A67" s="8"/>
      <c r="B67" s="9" t="s">
        <v>40</v>
      </c>
      <c r="C67" s="7"/>
      <c r="D67" s="7">
        <v>10915</v>
      </c>
      <c r="E67" s="7"/>
      <c r="F67" s="7"/>
      <c r="G67" s="7"/>
      <c r="H67" s="7"/>
      <c r="I67" s="7"/>
      <c r="J67" s="7">
        <v>11296</v>
      </c>
      <c r="K67" s="7"/>
      <c r="L67" s="7"/>
      <c r="M67" s="7"/>
      <c r="N67" s="7"/>
      <c r="O67" s="6">
        <f t="shared" si="6"/>
        <v>22211</v>
      </c>
    </row>
    <row r="68" spans="1:15" ht="15">
      <c r="A68" s="8"/>
      <c r="B68" s="9" t="s">
        <v>41</v>
      </c>
      <c r="C68" s="7"/>
      <c r="D68" s="7"/>
      <c r="E68" s="7"/>
      <c r="F68" s="7">
        <v>1000</v>
      </c>
      <c r="G68" s="7">
        <v>1000</v>
      </c>
      <c r="H68" s="7">
        <v>1500</v>
      </c>
      <c r="I68" s="7"/>
      <c r="J68" s="7"/>
      <c r="K68" s="7"/>
      <c r="L68" s="7"/>
      <c r="M68" s="7"/>
      <c r="N68" s="7">
        <v>30000</v>
      </c>
      <c r="O68" s="6">
        <f t="shared" si="6"/>
        <v>33500</v>
      </c>
    </row>
    <row r="69" spans="1:15" ht="15">
      <c r="A69" s="4">
        <v>3</v>
      </c>
      <c r="B69" s="10" t="s">
        <v>34</v>
      </c>
      <c r="C69" s="6">
        <f>C41-C45</f>
        <v>-423494.98</v>
      </c>
      <c r="D69" s="6">
        <f aca="true" t="shared" si="9" ref="D69:N69">D41-D45</f>
        <v>-375080</v>
      </c>
      <c r="E69" s="6">
        <f t="shared" si="9"/>
        <v>-416818.60999999987</v>
      </c>
      <c r="F69" s="6">
        <f t="shared" si="9"/>
        <v>200559</v>
      </c>
      <c r="G69" s="6">
        <f t="shared" si="9"/>
        <v>-304129</v>
      </c>
      <c r="H69" s="6">
        <f t="shared" si="9"/>
        <v>-332333</v>
      </c>
      <c r="I69" s="6">
        <f t="shared" si="9"/>
        <v>1424611</v>
      </c>
      <c r="J69" s="6">
        <f t="shared" si="9"/>
        <v>-295352</v>
      </c>
      <c r="K69" s="6">
        <f t="shared" si="9"/>
        <v>-327734</v>
      </c>
      <c r="L69" s="6">
        <f t="shared" si="9"/>
        <v>-639974</v>
      </c>
      <c r="M69" s="6">
        <f t="shared" si="9"/>
        <v>1065299</v>
      </c>
      <c r="N69" s="6">
        <f t="shared" si="9"/>
        <v>-374524</v>
      </c>
      <c r="O69" s="6">
        <f t="shared" si="6"/>
        <v>-798970.5899999999</v>
      </c>
    </row>
    <row r="72" spans="2:15" ht="38.25" customHeight="1">
      <c r="B72" s="71" t="s">
        <v>49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5" ht="15">
      <c r="A75" s="72" t="s">
        <v>35</v>
      </c>
      <c r="B75" s="72" t="s">
        <v>0</v>
      </c>
      <c r="C75" s="72" t="s">
        <v>20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 t="s">
        <v>33</v>
      </c>
    </row>
    <row r="76" spans="1:15" ht="15">
      <c r="A76" s="72"/>
      <c r="B76" s="72"/>
      <c r="C76" s="4" t="s">
        <v>21</v>
      </c>
      <c r="D76" s="4" t="s">
        <v>22</v>
      </c>
      <c r="E76" s="4" t="s">
        <v>23</v>
      </c>
      <c r="F76" s="4" t="s">
        <v>24</v>
      </c>
      <c r="G76" s="4" t="s">
        <v>25</v>
      </c>
      <c r="H76" s="4" t="s">
        <v>26</v>
      </c>
      <c r="I76" s="4" t="s">
        <v>27</v>
      </c>
      <c r="J76" s="4" t="s">
        <v>28</v>
      </c>
      <c r="K76" s="4" t="s">
        <v>29</v>
      </c>
      <c r="L76" s="4" t="s">
        <v>30</v>
      </c>
      <c r="M76" s="4" t="s">
        <v>31</v>
      </c>
      <c r="N76" s="4" t="s">
        <v>32</v>
      </c>
      <c r="O76" s="72"/>
    </row>
    <row r="77" spans="1:15" ht="15">
      <c r="A77" s="4">
        <v>1</v>
      </c>
      <c r="B77" s="5" t="s">
        <v>1</v>
      </c>
      <c r="C77" s="6">
        <f>C79+C80</f>
        <v>232433</v>
      </c>
      <c r="D77" s="6">
        <f aca="true" t="shared" si="10" ref="D77:N77">D79+D80</f>
        <v>508180</v>
      </c>
      <c r="E77" s="6">
        <f t="shared" si="10"/>
        <v>234908</v>
      </c>
      <c r="F77" s="6">
        <f t="shared" si="10"/>
        <v>240534</v>
      </c>
      <c r="G77" s="6">
        <f t="shared" si="10"/>
        <v>1038143</v>
      </c>
      <c r="H77" s="6">
        <f t="shared" si="10"/>
        <v>552335</v>
      </c>
      <c r="I77" s="6">
        <f t="shared" si="10"/>
        <v>752024</v>
      </c>
      <c r="J77" s="6">
        <f t="shared" si="10"/>
        <v>894013</v>
      </c>
      <c r="K77" s="6">
        <f t="shared" si="10"/>
        <v>1066623</v>
      </c>
      <c r="L77" s="6">
        <f t="shared" si="10"/>
        <v>543047</v>
      </c>
      <c r="M77" s="6">
        <f t="shared" si="10"/>
        <v>742442</v>
      </c>
      <c r="N77" s="6">
        <f t="shared" si="10"/>
        <v>1090152</v>
      </c>
      <c r="O77" s="6">
        <f>SUM(C77:N77)</f>
        <v>7894834</v>
      </c>
    </row>
    <row r="78" spans="1:15" ht="15">
      <c r="A78" s="8"/>
      <c r="B78" s="3" t="s">
        <v>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6">
        <f aca="true" t="shared" si="11" ref="O78:O102">SUM(C78:N78)</f>
        <v>0</v>
      </c>
    </row>
    <row r="79" spans="1:15" ht="24.75" customHeight="1">
      <c r="A79" s="8"/>
      <c r="B79" s="9" t="s">
        <v>3</v>
      </c>
      <c r="C79" s="7">
        <v>135090</v>
      </c>
      <c r="D79" s="7">
        <v>135180</v>
      </c>
      <c r="E79" s="7">
        <v>134908</v>
      </c>
      <c r="F79" s="7">
        <v>135034</v>
      </c>
      <c r="G79" s="7">
        <v>135143</v>
      </c>
      <c r="H79" s="7">
        <v>552335</v>
      </c>
      <c r="I79" s="7">
        <v>552024</v>
      </c>
      <c r="J79" s="7">
        <v>544013</v>
      </c>
      <c r="K79" s="7">
        <v>542208</v>
      </c>
      <c r="L79" s="7">
        <v>543047</v>
      </c>
      <c r="M79" s="7">
        <v>542442</v>
      </c>
      <c r="N79" s="7">
        <v>990152</v>
      </c>
      <c r="O79" s="6">
        <f t="shared" si="11"/>
        <v>4941576</v>
      </c>
    </row>
    <row r="80" spans="1:15" ht="45">
      <c r="A80" s="8"/>
      <c r="B80" s="9" t="s">
        <v>4</v>
      </c>
      <c r="C80" s="7">
        <v>97343</v>
      </c>
      <c r="D80" s="7">
        <v>373000</v>
      </c>
      <c r="E80" s="7">
        <v>100000</v>
      </c>
      <c r="F80" s="7">
        <v>105500</v>
      </c>
      <c r="G80" s="7">
        <v>903000</v>
      </c>
      <c r="H80" s="7"/>
      <c r="I80" s="7">
        <v>200000</v>
      </c>
      <c r="J80" s="7">
        <v>350000</v>
      </c>
      <c r="K80" s="7">
        <v>524415</v>
      </c>
      <c r="L80" s="7"/>
      <c r="M80" s="7">
        <v>200000</v>
      </c>
      <c r="N80" s="7">
        <v>100000</v>
      </c>
      <c r="O80" s="6">
        <f t="shared" si="11"/>
        <v>2953258</v>
      </c>
    </row>
    <row r="81" spans="1:15" ht="15">
      <c r="A81" s="4">
        <v>2</v>
      </c>
      <c r="B81" s="5" t="s">
        <v>5</v>
      </c>
      <c r="C81" s="6">
        <f>C83+C84+C85+C86+C87+C88+C89+C90+C91+C92+C93+C94+C95+C96+C97+C98</f>
        <v>804055</v>
      </c>
      <c r="D81" s="6">
        <f aca="true" t="shared" si="12" ref="D81:N81">D83+D84+D85+D86+D87+D88+D89+D90+D91+D92+D93+D94+D95+D96+D97+D98</f>
        <v>820963</v>
      </c>
      <c r="E81" s="6">
        <f t="shared" si="12"/>
        <v>563932</v>
      </c>
      <c r="F81" s="6">
        <f t="shared" si="12"/>
        <v>557966</v>
      </c>
      <c r="G81" s="6">
        <f t="shared" si="12"/>
        <v>671903</v>
      </c>
      <c r="H81" s="6">
        <f t="shared" si="12"/>
        <v>554825</v>
      </c>
      <c r="I81" s="6">
        <f t="shared" si="12"/>
        <v>550115</v>
      </c>
      <c r="J81" s="6">
        <f t="shared" si="12"/>
        <v>697508</v>
      </c>
      <c r="K81" s="6">
        <f t="shared" si="12"/>
        <v>655862</v>
      </c>
      <c r="L81" s="6">
        <f t="shared" si="12"/>
        <v>1188621</v>
      </c>
      <c r="M81" s="6">
        <f t="shared" si="12"/>
        <v>620009</v>
      </c>
      <c r="N81" s="6">
        <f t="shared" si="12"/>
        <v>1233922</v>
      </c>
      <c r="O81" s="6">
        <f t="shared" si="11"/>
        <v>8919681</v>
      </c>
    </row>
    <row r="82" spans="1:15" ht="15">
      <c r="A82" s="8"/>
      <c r="B82" s="3" t="s">
        <v>2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6">
        <f t="shared" si="11"/>
        <v>0</v>
      </c>
    </row>
    <row r="83" spans="1:15" ht="15">
      <c r="A83" s="8"/>
      <c r="B83" s="9" t="s">
        <v>6</v>
      </c>
      <c r="C83" s="7">
        <v>452856</v>
      </c>
      <c r="D83" s="7">
        <v>545823</v>
      </c>
      <c r="E83" s="7">
        <v>378349</v>
      </c>
      <c r="F83" s="7">
        <v>368946</v>
      </c>
      <c r="G83" s="7">
        <v>464310</v>
      </c>
      <c r="H83" s="7">
        <v>374349</v>
      </c>
      <c r="I83" s="7">
        <v>398593</v>
      </c>
      <c r="J83" s="7">
        <v>439672</v>
      </c>
      <c r="K83" s="7">
        <v>482809</v>
      </c>
      <c r="L83" s="7">
        <v>731598</v>
      </c>
      <c r="M83" s="7">
        <v>480822</v>
      </c>
      <c r="N83" s="7">
        <v>842032</v>
      </c>
      <c r="O83" s="6">
        <f t="shared" si="11"/>
        <v>5960159</v>
      </c>
    </row>
    <row r="84" spans="1:15" ht="15">
      <c r="A84" s="8"/>
      <c r="B84" s="9" t="s">
        <v>7</v>
      </c>
      <c r="C84" s="7">
        <v>66570</v>
      </c>
      <c r="D84" s="7">
        <v>80236</v>
      </c>
      <c r="E84" s="7">
        <v>55617</v>
      </c>
      <c r="F84" s="7">
        <v>54235</v>
      </c>
      <c r="G84" s="7">
        <v>68254</v>
      </c>
      <c r="H84" s="7">
        <v>55029</v>
      </c>
      <c r="I84" s="7">
        <v>58593</v>
      </c>
      <c r="J84" s="7">
        <v>64632</v>
      </c>
      <c r="K84" s="7">
        <v>70973</v>
      </c>
      <c r="L84" s="7">
        <v>107545</v>
      </c>
      <c r="M84" s="7">
        <v>67315</v>
      </c>
      <c r="N84" s="7">
        <v>123779</v>
      </c>
      <c r="O84" s="6">
        <f t="shared" si="11"/>
        <v>872778</v>
      </c>
    </row>
    <row r="85" spans="1:15" ht="15">
      <c r="A85" s="8"/>
      <c r="B85" s="9" t="s">
        <v>37</v>
      </c>
      <c r="C85" s="7"/>
      <c r="D85" s="7">
        <v>136822</v>
      </c>
      <c r="E85" s="7"/>
      <c r="F85" s="7">
        <v>52000</v>
      </c>
      <c r="G85" s="7"/>
      <c r="H85" s="7">
        <v>51519</v>
      </c>
      <c r="I85" s="7"/>
      <c r="J85" s="7"/>
      <c r="K85" s="7"/>
      <c r="L85" s="7">
        <v>63000</v>
      </c>
      <c r="M85" s="7"/>
      <c r="N85" s="7"/>
      <c r="O85" s="6">
        <f t="shared" si="11"/>
        <v>303341</v>
      </c>
    </row>
    <row r="86" spans="1:15" ht="15">
      <c r="A86" s="8"/>
      <c r="B86" s="9" t="s">
        <v>44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">
        <f t="shared" si="11"/>
        <v>0</v>
      </c>
    </row>
    <row r="87" spans="1:15" ht="15">
      <c r="A87" s="8"/>
      <c r="B87" s="9" t="s">
        <v>9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6">
        <f t="shared" si="11"/>
        <v>0</v>
      </c>
    </row>
    <row r="88" spans="1:15" ht="15">
      <c r="A88" s="8"/>
      <c r="B88" s="9" t="s">
        <v>10</v>
      </c>
      <c r="C88" s="7">
        <v>11270</v>
      </c>
      <c r="D88" s="7">
        <v>11270</v>
      </c>
      <c r="E88" s="7">
        <v>11270</v>
      </c>
      <c r="F88" s="7">
        <v>11270</v>
      </c>
      <c r="G88" s="7">
        <v>11270</v>
      </c>
      <c r="H88" s="7">
        <v>11270</v>
      </c>
      <c r="I88" s="7">
        <v>11270</v>
      </c>
      <c r="J88" s="7">
        <v>11270</v>
      </c>
      <c r="K88" s="7">
        <v>11270</v>
      </c>
      <c r="L88" s="7">
        <v>11270</v>
      </c>
      <c r="M88" s="7">
        <v>11270</v>
      </c>
      <c r="N88" s="7">
        <v>11270</v>
      </c>
      <c r="O88" s="6">
        <f t="shared" si="11"/>
        <v>135240</v>
      </c>
    </row>
    <row r="89" spans="1:15" ht="15">
      <c r="A89" s="8"/>
      <c r="B89" s="9" t="s">
        <v>11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6">
        <f t="shared" si="11"/>
        <v>0</v>
      </c>
    </row>
    <row r="90" spans="1:15" ht="15">
      <c r="A90" s="8"/>
      <c r="B90" s="9" t="s">
        <v>12</v>
      </c>
      <c r="C90" s="7">
        <v>1977</v>
      </c>
      <c r="D90" s="7">
        <v>1844</v>
      </c>
      <c r="E90" s="7">
        <v>2224</v>
      </c>
      <c r="F90" s="7">
        <v>2165</v>
      </c>
      <c r="G90" s="7">
        <v>2301</v>
      </c>
      <c r="H90" s="7">
        <v>1900</v>
      </c>
      <c r="I90" s="7">
        <v>2141</v>
      </c>
      <c r="J90" s="7">
        <v>1900</v>
      </c>
      <c r="K90" s="7">
        <v>2584</v>
      </c>
      <c r="L90" s="7">
        <v>2057</v>
      </c>
      <c r="M90" s="7">
        <v>4018</v>
      </c>
      <c r="N90" s="7">
        <v>9713</v>
      </c>
      <c r="O90" s="6">
        <f t="shared" si="11"/>
        <v>34824</v>
      </c>
    </row>
    <row r="91" spans="1:15" ht="15">
      <c r="A91" s="8"/>
      <c r="B91" s="9" t="s">
        <v>13</v>
      </c>
      <c r="C91" s="7">
        <v>5946</v>
      </c>
      <c r="D91" s="7">
        <v>5188</v>
      </c>
      <c r="E91" s="7">
        <v>5958</v>
      </c>
      <c r="F91" s="7">
        <v>3765</v>
      </c>
      <c r="G91" s="7">
        <v>4253</v>
      </c>
      <c r="H91" s="7">
        <v>3937</v>
      </c>
      <c r="I91" s="7">
        <v>2565</v>
      </c>
      <c r="J91" s="7">
        <v>2912</v>
      </c>
      <c r="K91" s="7">
        <v>3194</v>
      </c>
      <c r="L91" s="7">
        <v>4442</v>
      </c>
      <c r="M91" s="7">
        <v>4341</v>
      </c>
      <c r="N91" s="7">
        <v>5040</v>
      </c>
      <c r="O91" s="6">
        <f t="shared" si="11"/>
        <v>51541</v>
      </c>
    </row>
    <row r="92" spans="1:15" ht="15">
      <c r="A92" s="8"/>
      <c r="B92" s="9" t="s">
        <v>14</v>
      </c>
      <c r="C92" s="7">
        <v>16838</v>
      </c>
      <c r="D92" s="7"/>
      <c r="E92" s="7"/>
      <c r="F92" s="7">
        <v>17362</v>
      </c>
      <c r="G92" s="7">
        <v>28410</v>
      </c>
      <c r="H92" s="7">
        <v>5348</v>
      </c>
      <c r="I92" s="7">
        <v>1657</v>
      </c>
      <c r="J92" s="7">
        <v>19047</v>
      </c>
      <c r="K92" s="7"/>
      <c r="L92" s="7">
        <v>1045</v>
      </c>
      <c r="M92" s="7"/>
      <c r="N92" s="7">
        <v>37615</v>
      </c>
      <c r="O92" s="6">
        <f t="shared" si="11"/>
        <v>127322</v>
      </c>
    </row>
    <row r="93" spans="1:15" ht="15">
      <c r="A93" s="8"/>
      <c r="B93" s="9" t="s">
        <v>15</v>
      </c>
      <c r="C93" s="7">
        <v>201713</v>
      </c>
      <c r="D93" s="7">
        <v>20598</v>
      </c>
      <c r="E93" s="7">
        <v>93438</v>
      </c>
      <c r="F93" s="7">
        <v>26806</v>
      </c>
      <c r="G93" s="7">
        <v>80710</v>
      </c>
      <c r="H93" s="7">
        <v>37515</v>
      </c>
      <c r="I93" s="7">
        <v>38112</v>
      </c>
      <c r="J93" s="7">
        <v>96671</v>
      </c>
      <c r="K93" s="7">
        <v>31035</v>
      </c>
      <c r="L93" s="7">
        <v>152556</v>
      </c>
      <c r="M93" s="7">
        <v>29228</v>
      </c>
      <c r="N93" s="7">
        <v>102162</v>
      </c>
      <c r="O93" s="6">
        <f t="shared" si="11"/>
        <v>910544</v>
      </c>
    </row>
    <row r="94" spans="1:15" ht="15">
      <c r="A94" s="8"/>
      <c r="B94" s="9" t="s">
        <v>16</v>
      </c>
      <c r="C94" s="7"/>
      <c r="D94" s="7"/>
      <c r="E94" s="7"/>
      <c r="F94" s="7">
        <v>2975</v>
      </c>
      <c r="G94" s="7"/>
      <c r="H94" s="7"/>
      <c r="I94" s="7"/>
      <c r="J94" s="7">
        <v>10000</v>
      </c>
      <c r="K94" s="7"/>
      <c r="L94" s="7">
        <v>25000</v>
      </c>
      <c r="M94" s="7">
        <v>2354</v>
      </c>
      <c r="N94" s="7">
        <v>2200</v>
      </c>
      <c r="O94" s="6">
        <f t="shared" si="11"/>
        <v>42529</v>
      </c>
    </row>
    <row r="95" spans="1:15" ht="15">
      <c r="A95" s="8"/>
      <c r="B95" s="9" t="s">
        <v>17</v>
      </c>
      <c r="C95" s="7">
        <v>35809</v>
      </c>
      <c r="D95" s="7">
        <v>16982</v>
      </c>
      <c r="E95" s="7">
        <v>14506</v>
      </c>
      <c r="F95" s="7">
        <v>12141</v>
      </c>
      <c r="G95" s="7">
        <v>7705</v>
      </c>
      <c r="H95" s="7"/>
      <c r="I95" s="7">
        <v>7210</v>
      </c>
      <c r="J95" s="7">
        <v>28128</v>
      </c>
      <c r="K95" s="7">
        <v>8461</v>
      </c>
      <c r="L95" s="7">
        <v>29683</v>
      </c>
      <c r="M95" s="7">
        <v>19521</v>
      </c>
      <c r="N95" s="7">
        <v>45093</v>
      </c>
      <c r="O95" s="6">
        <f t="shared" si="11"/>
        <v>225239</v>
      </c>
    </row>
    <row r="96" spans="1:15" ht="15">
      <c r="A96" s="8"/>
      <c r="B96" s="9" t="s">
        <v>18</v>
      </c>
      <c r="C96" s="7">
        <v>5000</v>
      </c>
      <c r="D96" s="7"/>
      <c r="E96" s="7"/>
      <c r="F96" s="7"/>
      <c r="G96" s="7"/>
      <c r="H96" s="7"/>
      <c r="I96" s="7"/>
      <c r="J96" s="7">
        <v>11508</v>
      </c>
      <c r="K96" s="7">
        <v>29566</v>
      </c>
      <c r="L96" s="7">
        <v>54779</v>
      </c>
      <c r="M96" s="7"/>
      <c r="N96" s="7">
        <v>20020</v>
      </c>
      <c r="O96" s="6">
        <f t="shared" si="11"/>
        <v>120873</v>
      </c>
    </row>
    <row r="97" spans="1:15" ht="15">
      <c r="A97" s="8"/>
      <c r="B97" s="9" t="s">
        <v>19</v>
      </c>
      <c r="C97" s="7">
        <v>4336</v>
      </c>
      <c r="D97" s="7">
        <v>2200</v>
      </c>
      <c r="E97" s="7">
        <v>1570</v>
      </c>
      <c r="F97" s="7">
        <v>1880</v>
      </c>
      <c r="G97" s="7">
        <v>4090</v>
      </c>
      <c r="H97" s="7">
        <v>1982</v>
      </c>
      <c r="I97" s="7">
        <v>1994</v>
      </c>
      <c r="J97" s="7">
        <v>1768</v>
      </c>
      <c r="K97" s="7">
        <v>4370</v>
      </c>
      <c r="L97" s="7">
        <v>646</v>
      </c>
      <c r="M97" s="7">
        <v>1140</v>
      </c>
      <c r="N97" s="7">
        <v>898</v>
      </c>
      <c r="O97" s="6">
        <f t="shared" si="11"/>
        <v>26874</v>
      </c>
    </row>
    <row r="98" spans="1:15" ht="15">
      <c r="A98" s="8"/>
      <c r="B98" s="9" t="s">
        <v>36</v>
      </c>
      <c r="C98" s="7">
        <f>C100+C103+C104+C99</f>
        <v>1740</v>
      </c>
      <c r="D98" s="7">
        <f>D100+D103+D104+D99</f>
        <v>0</v>
      </c>
      <c r="E98" s="7">
        <f>E100+E103+E104+E99</f>
        <v>1000</v>
      </c>
      <c r="F98" s="7">
        <f>F100+F103+F104+F99+F101+F102</f>
        <v>4421</v>
      </c>
      <c r="G98" s="7">
        <f>G100+G103+G104+G99+G101+G102</f>
        <v>600</v>
      </c>
      <c r="H98" s="7">
        <f aca="true" t="shared" si="13" ref="H98:N98">H100+H103+H104+H99+H101+H102</f>
        <v>11976</v>
      </c>
      <c r="I98" s="7">
        <f t="shared" si="13"/>
        <v>27980</v>
      </c>
      <c r="J98" s="7">
        <f t="shared" si="13"/>
        <v>10000</v>
      </c>
      <c r="K98" s="7">
        <f t="shared" si="13"/>
        <v>11600</v>
      </c>
      <c r="L98" s="7">
        <f t="shared" si="13"/>
        <v>5000</v>
      </c>
      <c r="M98" s="7">
        <f t="shared" si="13"/>
        <v>0</v>
      </c>
      <c r="N98" s="7">
        <f t="shared" si="13"/>
        <v>34100</v>
      </c>
      <c r="O98" s="6">
        <f t="shared" si="11"/>
        <v>108417</v>
      </c>
    </row>
    <row r="99" spans="1:15" ht="15">
      <c r="A99" s="8"/>
      <c r="B99" s="9" t="s">
        <v>45</v>
      </c>
      <c r="C99" s="7">
        <v>1740</v>
      </c>
      <c r="D99" s="7"/>
      <c r="E99" s="7"/>
      <c r="F99" s="7"/>
      <c r="G99" s="7"/>
      <c r="H99" s="7"/>
      <c r="I99" s="7">
        <v>2480</v>
      </c>
      <c r="J99" s="7"/>
      <c r="K99" s="7"/>
      <c r="L99" s="7"/>
      <c r="M99" s="7"/>
      <c r="N99" s="7"/>
      <c r="O99" s="6">
        <f t="shared" si="11"/>
        <v>4220</v>
      </c>
    </row>
    <row r="100" spans="1:15" ht="15">
      <c r="A100" s="8"/>
      <c r="B100" s="9" t="s">
        <v>39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6">
        <f t="shared" si="11"/>
        <v>0</v>
      </c>
    </row>
    <row r="101" spans="1:15" ht="15">
      <c r="A101" s="8"/>
      <c r="B101" s="9" t="s">
        <v>42</v>
      </c>
      <c r="C101" s="7">
        <v>1000</v>
      </c>
      <c r="D101" s="7">
        <v>35899</v>
      </c>
      <c r="E101" s="7">
        <v>1040</v>
      </c>
      <c r="F101" s="7">
        <v>3800</v>
      </c>
      <c r="G101" s="7">
        <v>600</v>
      </c>
      <c r="H101" s="7">
        <v>200</v>
      </c>
      <c r="I101" s="7">
        <v>500</v>
      </c>
      <c r="J101" s="7"/>
      <c r="K101" s="7">
        <v>600</v>
      </c>
      <c r="L101" s="7">
        <v>5000</v>
      </c>
      <c r="M101" s="7"/>
      <c r="N101" s="7"/>
      <c r="O101" s="6">
        <f t="shared" si="11"/>
        <v>48639</v>
      </c>
    </row>
    <row r="102" spans="1:15" ht="15">
      <c r="A102" s="8"/>
      <c r="B102" s="9" t="s">
        <v>46</v>
      </c>
      <c r="C102" s="7"/>
      <c r="D102" s="7"/>
      <c r="E102" s="7"/>
      <c r="F102" s="7"/>
      <c r="G102" s="7"/>
      <c r="H102" s="7"/>
      <c r="I102" s="7">
        <v>25000</v>
      </c>
      <c r="J102" s="7"/>
      <c r="K102" s="7"/>
      <c r="L102" s="7"/>
      <c r="M102" s="7"/>
      <c r="N102" s="7"/>
      <c r="O102" s="6">
        <f t="shared" si="11"/>
        <v>25000</v>
      </c>
    </row>
    <row r="103" spans="1:15" ht="15">
      <c r="A103" s="8"/>
      <c r="B103" s="9" t="s">
        <v>40</v>
      </c>
      <c r="C103" s="7"/>
      <c r="D103" s="7"/>
      <c r="E103" s="7"/>
      <c r="F103" s="7">
        <v>621</v>
      </c>
      <c r="G103" s="7"/>
      <c r="H103" s="7">
        <v>11776</v>
      </c>
      <c r="I103" s="7"/>
      <c r="J103" s="7"/>
      <c r="K103" s="7"/>
      <c r="L103" s="7"/>
      <c r="M103" s="7"/>
      <c r="N103" s="7"/>
      <c r="O103" s="6">
        <f>SUM(C103:N103)</f>
        <v>12397</v>
      </c>
    </row>
    <row r="104" spans="1:15" ht="15">
      <c r="A104" s="8"/>
      <c r="B104" s="9" t="s">
        <v>41</v>
      </c>
      <c r="C104" s="7"/>
      <c r="D104" s="7"/>
      <c r="E104" s="7">
        <v>1000</v>
      </c>
      <c r="F104" s="7"/>
      <c r="G104" s="7"/>
      <c r="H104" s="7"/>
      <c r="I104" s="7"/>
      <c r="J104" s="7">
        <v>10000</v>
      </c>
      <c r="K104" s="7">
        <v>11000</v>
      </c>
      <c r="L104" s="7"/>
      <c r="M104" s="7"/>
      <c r="N104" s="7">
        <v>34100</v>
      </c>
      <c r="O104" s="6">
        <f>SUM(C104:N104)</f>
        <v>56100</v>
      </c>
    </row>
    <row r="105" spans="1:15" ht="15">
      <c r="A105" s="4">
        <v>3</v>
      </c>
      <c r="B105" s="10" t="s">
        <v>34</v>
      </c>
      <c r="C105" s="6">
        <f>C77-C81</f>
        <v>-571622</v>
      </c>
      <c r="D105" s="6">
        <f aca="true" t="shared" si="14" ref="D105:N105">D77-D81</f>
        <v>-312783</v>
      </c>
      <c r="E105" s="6">
        <f t="shared" si="14"/>
        <v>-329024</v>
      </c>
      <c r="F105" s="6">
        <f t="shared" si="14"/>
        <v>-317432</v>
      </c>
      <c r="G105" s="6">
        <f t="shared" si="14"/>
        <v>366240</v>
      </c>
      <c r="H105" s="6">
        <f t="shared" si="14"/>
        <v>-2490</v>
      </c>
      <c r="I105" s="6">
        <f t="shared" si="14"/>
        <v>201909</v>
      </c>
      <c r="J105" s="6">
        <f t="shared" si="14"/>
        <v>196505</v>
      </c>
      <c r="K105" s="6">
        <f t="shared" si="14"/>
        <v>410761</v>
      </c>
      <c r="L105" s="6">
        <f t="shared" si="14"/>
        <v>-645574</v>
      </c>
      <c r="M105" s="6">
        <f t="shared" si="14"/>
        <v>122433</v>
      </c>
      <c r="N105" s="6">
        <f t="shared" si="14"/>
        <v>-143770</v>
      </c>
      <c r="O105" s="6">
        <f>SUM(C105:N105)</f>
        <v>-1024847</v>
      </c>
    </row>
    <row r="111" spans="2:15" ht="15.75">
      <c r="B111" s="71" t="s">
        <v>49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5" ht="15">
      <c r="B114" s="72" t="s">
        <v>0</v>
      </c>
      <c r="C114" s="72" t="s">
        <v>20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 t="s">
        <v>33</v>
      </c>
    </row>
    <row r="115" spans="2:15" ht="15">
      <c r="B115" s="72"/>
      <c r="C115" s="4" t="s">
        <v>21</v>
      </c>
      <c r="D115" s="4" t="s">
        <v>22</v>
      </c>
      <c r="E115" s="4" t="s">
        <v>23</v>
      </c>
      <c r="F115" s="4" t="s">
        <v>24</v>
      </c>
      <c r="G115" s="4" t="s">
        <v>25</v>
      </c>
      <c r="H115" s="4" t="s">
        <v>26</v>
      </c>
      <c r="I115" s="4" t="s">
        <v>27</v>
      </c>
      <c r="J115" s="4" t="s">
        <v>28</v>
      </c>
      <c r="K115" s="4" t="s">
        <v>29</v>
      </c>
      <c r="L115" s="4" t="s">
        <v>30</v>
      </c>
      <c r="M115" s="4" t="s">
        <v>31</v>
      </c>
      <c r="N115" s="4" t="s">
        <v>32</v>
      </c>
      <c r="O115" s="72"/>
    </row>
    <row r="116" spans="2:15" ht="14.25">
      <c r="B116" s="5" t="s">
        <v>1</v>
      </c>
      <c r="C116" s="6">
        <f>C118+C119</f>
        <v>0</v>
      </c>
      <c r="D116" s="6">
        <f aca="true" t="shared" si="15" ref="D116:N116">D118+D119</f>
        <v>0</v>
      </c>
      <c r="E116" s="6">
        <f t="shared" si="15"/>
        <v>0</v>
      </c>
      <c r="F116" s="6">
        <f t="shared" si="15"/>
        <v>0</v>
      </c>
      <c r="G116" s="6">
        <f t="shared" si="15"/>
        <v>0</v>
      </c>
      <c r="H116" s="6">
        <f t="shared" si="15"/>
        <v>0</v>
      </c>
      <c r="I116" s="6">
        <f t="shared" si="15"/>
        <v>552024</v>
      </c>
      <c r="J116" s="6">
        <f t="shared" si="15"/>
        <v>544013</v>
      </c>
      <c r="K116" s="6">
        <f t="shared" si="15"/>
        <v>542208</v>
      </c>
      <c r="L116" s="6">
        <f t="shared" si="15"/>
        <v>543047</v>
      </c>
      <c r="M116" s="6">
        <f t="shared" si="15"/>
        <v>542442</v>
      </c>
      <c r="N116" s="6">
        <f t="shared" si="15"/>
        <v>990152</v>
      </c>
      <c r="O116" s="6">
        <f>SUM(C116:N116)</f>
        <v>3713886</v>
      </c>
    </row>
    <row r="117" spans="2:15" ht="15">
      <c r="B117" s="3" t="s">
        <v>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6">
        <f aca="true" t="shared" si="16" ref="O117:O141">SUM(C117:N117)</f>
        <v>0</v>
      </c>
    </row>
    <row r="118" spans="2:15" ht="30">
      <c r="B118" s="9" t="s">
        <v>3</v>
      </c>
      <c r="C118" s="7"/>
      <c r="D118" s="7"/>
      <c r="E118" s="7"/>
      <c r="F118" s="7"/>
      <c r="G118" s="7"/>
      <c r="H118" s="7"/>
      <c r="I118" s="7">
        <v>552024</v>
      </c>
      <c r="J118" s="7">
        <v>544013</v>
      </c>
      <c r="K118" s="7">
        <v>542208</v>
      </c>
      <c r="L118" s="7">
        <v>543047</v>
      </c>
      <c r="M118" s="7">
        <v>542442</v>
      </c>
      <c r="N118" s="7">
        <v>990152</v>
      </c>
      <c r="O118" s="6">
        <f t="shared" si="16"/>
        <v>3713886</v>
      </c>
    </row>
    <row r="119" spans="2:15" ht="30.75" customHeight="1">
      <c r="B119" s="9" t="s">
        <v>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6">
        <f t="shared" si="16"/>
        <v>0</v>
      </c>
    </row>
    <row r="120" spans="2:15" ht="14.25">
      <c r="B120" s="5" t="s">
        <v>5</v>
      </c>
      <c r="C120" s="6">
        <f>C122+C123+C124+C125+C126+C127+C128+C129+C130+C131+C132+C133+C134+C135+C136+C137</f>
        <v>0</v>
      </c>
      <c r="D120" s="6">
        <f aca="true" t="shared" si="17" ref="D120:N120">D122+D123+D124+D125+D126+D127+D128+D129+D130+D131+D132+D133+D134+D135+D136+D137</f>
        <v>0</v>
      </c>
      <c r="E120" s="6">
        <f t="shared" si="17"/>
        <v>0</v>
      </c>
      <c r="F120" s="6">
        <f t="shared" si="17"/>
        <v>0</v>
      </c>
      <c r="G120" s="6">
        <f t="shared" si="17"/>
        <v>0</v>
      </c>
      <c r="H120" s="6">
        <f t="shared" si="17"/>
        <v>0</v>
      </c>
      <c r="I120" s="6">
        <f t="shared" si="17"/>
        <v>550115</v>
      </c>
      <c r="J120" s="6">
        <f t="shared" si="17"/>
        <v>697508</v>
      </c>
      <c r="K120" s="6">
        <f t="shared" si="17"/>
        <v>655862</v>
      </c>
      <c r="L120" s="6">
        <f t="shared" si="17"/>
        <v>1188621</v>
      </c>
      <c r="M120" s="6">
        <f t="shared" si="17"/>
        <v>620009</v>
      </c>
      <c r="N120" s="6">
        <f t="shared" si="17"/>
        <v>1233922</v>
      </c>
      <c r="O120" s="6">
        <f t="shared" si="16"/>
        <v>4946037</v>
      </c>
    </row>
    <row r="121" spans="2:15" ht="15">
      <c r="B121" s="3" t="s">
        <v>2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6">
        <f t="shared" si="16"/>
        <v>0</v>
      </c>
    </row>
    <row r="122" spans="2:15" ht="15">
      <c r="B122" s="9" t="s">
        <v>6</v>
      </c>
      <c r="C122" s="7"/>
      <c r="D122" s="7"/>
      <c r="E122" s="7"/>
      <c r="F122" s="7"/>
      <c r="G122" s="7"/>
      <c r="H122" s="7"/>
      <c r="I122" s="7">
        <v>398593</v>
      </c>
      <c r="J122" s="7">
        <v>439672</v>
      </c>
      <c r="K122" s="7">
        <v>482809</v>
      </c>
      <c r="L122" s="7">
        <v>731598</v>
      </c>
      <c r="M122" s="7">
        <v>480822</v>
      </c>
      <c r="N122" s="7">
        <v>842032</v>
      </c>
      <c r="O122" s="6">
        <f t="shared" si="16"/>
        <v>3375526</v>
      </c>
    </row>
    <row r="123" spans="2:15" ht="15">
      <c r="B123" s="9" t="s">
        <v>7</v>
      </c>
      <c r="C123" s="7"/>
      <c r="D123" s="7"/>
      <c r="E123" s="7"/>
      <c r="F123" s="7"/>
      <c r="G123" s="7"/>
      <c r="H123" s="7"/>
      <c r="I123" s="7">
        <v>58593</v>
      </c>
      <c r="J123" s="7">
        <v>64632</v>
      </c>
      <c r="K123" s="7">
        <v>70973</v>
      </c>
      <c r="L123" s="7">
        <v>107545</v>
      </c>
      <c r="M123" s="7">
        <v>67315</v>
      </c>
      <c r="N123" s="7">
        <v>123779</v>
      </c>
      <c r="O123" s="6">
        <f t="shared" si="16"/>
        <v>492837</v>
      </c>
    </row>
    <row r="124" spans="2:15" ht="15">
      <c r="B124" s="9" t="s">
        <v>37</v>
      </c>
      <c r="C124" s="7"/>
      <c r="D124" s="7"/>
      <c r="E124" s="7"/>
      <c r="F124" s="7"/>
      <c r="G124" s="7"/>
      <c r="H124" s="7"/>
      <c r="I124" s="7"/>
      <c r="J124" s="7"/>
      <c r="K124" s="7"/>
      <c r="L124" s="7">
        <v>63000</v>
      </c>
      <c r="M124" s="7"/>
      <c r="N124" s="7"/>
      <c r="O124" s="6">
        <f t="shared" si="16"/>
        <v>63000</v>
      </c>
    </row>
    <row r="125" spans="2:15" ht="15">
      <c r="B125" s="9" t="s">
        <v>44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6">
        <f t="shared" si="16"/>
        <v>0</v>
      </c>
    </row>
    <row r="126" spans="2:15" ht="15">
      <c r="B126" s="9" t="s">
        <v>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6">
        <f t="shared" si="16"/>
        <v>0</v>
      </c>
    </row>
    <row r="127" spans="2:15" ht="15">
      <c r="B127" s="9" t="s">
        <v>10</v>
      </c>
      <c r="C127" s="7"/>
      <c r="D127" s="7"/>
      <c r="E127" s="7"/>
      <c r="F127" s="7"/>
      <c r="G127" s="7"/>
      <c r="H127" s="7"/>
      <c r="I127" s="7">
        <v>11270</v>
      </c>
      <c r="J127" s="7">
        <v>11270</v>
      </c>
      <c r="K127" s="7">
        <v>11270</v>
      </c>
      <c r="L127" s="7">
        <v>11270</v>
      </c>
      <c r="M127" s="7">
        <v>11270</v>
      </c>
      <c r="N127" s="7">
        <v>11270</v>
      </c>
      <c r="O127" s="6">
        <f t="shared" si="16"/>
        <v>67620</v>
      </c>
    </row>
    <row r="128" spans="2:15" ht="15">
      <c r="B128" s="9" t="s">
        <v>11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6">
        <f t="shared" si="16"/>
        <v>0</v>
      </c>
    </row>
    <row r="129" spans="2:15" ht="15">
      <c r="B129" s="9" t="s">
        <v>12</v>
      </c>
      <c r="C129" s="7"/>
      <c r="D129" s="7"/>
      <c r="E129" s="7"/>
      <c r="F129" s="7"/>
      <c r="G129" s="7"/>
      <c r="H129" s="7"/>
      <c r="I129" s="7">
        <v>2141</v>
      </c>
      <c r="J129" s="7">
        <v>1900</v>
      </c>
      <c r="K129" s="7">
        <v>2584</v>
      </c>
      <c r="L129" s="7">
        <v>2057</v>
      </c>
      <c r="M129" s="7">
        <v>4018</v>
      </c>
      <c r="N129" s="7">
        <v>9713</v>
      </c>
      <c r="O129" s="6">
        <f t="shared" si="16"/>
        <v>22413</v>
      </c>
    </row>
    <row r="130" spans="2:15" ht="15">
      <c r="B130" s="9" t="s">
        <v>13</v>
      </c>
      <c r="C130" s="7"/>
      <c r="D130" s="7"/>
      <c r="E130" s="7"/>
      <c r="F130" s="7"/>
      <c r="G130" s="7"/>
      <c r="H130" s="7"/>
      <c r="I130" s="7">
        <v>2565</v>
      </c>
      <c r="J130" s="7">
        <v>2912</v>
      </c>
      <c r="K130" s="7">
        <v>3194</v>
      </c>
      <c r="L130" s="7">
        <v>4442</v>
      </c>
      <c r="M130" s="7">
        <v>4341</v>
      </c>
      <c r="N130" s="7">
        <v>5040</v>
      </c>
      <c r="O130" s="6">
        <f t="shared" si="16"/>
        <v>22494</v>
      </c>
    </row>
    <row r="131" spans="2:15" ht="15">
      <c r="B131" s="9" t="s">
        <v>14</v>
      </c>
      <c r="C131" s="7"/>
      <c r="D131" s="7"/>
      <c r="E131" s="7"/>
      <c r="F131" s="7"/>
      <c r="G131" s="7"/>
      <c r="H131" s="7"/>
      <c r="I131" s="7">
        <v>1657</v>
      </c>
      <c r="J131" s="7">
        <v>19047</v>
      </c>
      <c r="K131" s="7"/>
      <c r="L131" s="7">
        <v>1045</v>
      </c>
      <c r="M131" s="7"/>
      <c r="N131" s="7">
        <v>37615</v>
      </c>
      <c r="O131" s="6">
        <f t="shared" si="16"/>
        <v>59364</v>
      </c>
    </row>
    <row r="132" spans="2:15" ht="15">
      <c r="B132" s="9" t="s">
        <v>15</v>
      </c>
      <c r="C132" s="7"/>
      <c r="D132" s="7"/>
      <c r="E132" s="7"/>
      <c r="F132" s="7"/>
      <c r="G132" s="7"/>
      <c r="H132" s="7"/>
      <c r="I132" s="7">
        <v>38112</v>
      </c>
      <c r="J132" s="7">
        <v>96671</v>
      </c>
      <c r="K132" s="7">
        <v>31035</v>
      </c>
      <c r="L132" s="7">
        <v>152556</v>
      </c>
      <c r="M132" s="7">
        <v>29228</v>
      </c>
      <c r="N132" s="7">
        <v>102162</v>
      </c>
      <c r="O132" s="6">
        <f t="shared" si="16"/>
        <v>449764</v>
      </c>
    </row>
    <row r="133" spans="2:15" ht="15">
      <c r="B133" s="9" t="s">
        <v>16</v>
      </c>
      <c r="C133" s="7"/>
      <c r="D133" s="7"/>
      <c r="E133" s="7"/>
      <c r="F133" s="7"/>
      <c r="G133" s="7"/>
      <c r="H133" s="7"/>
      <c r="I133" s="7"/>
      <c r="J133" s="7">
        <v>10000</v>
      </c>
      <c r="K133" s="7"/>
      <c r="L133" s="7">
        <v>25000</v>
      </c>
      <c r="M133" s="7">
        <v>2354</v>
      </c>
      <c r="N133" s="7">
        <v>2200</v>
      </c>
      <c r="O133" s="6">
        <f t="shared" si="16"/>
        <v>39554</v>
      </c>
    </row>
    <row r="134" spans="2:15" ht="15">
      <c r="B134" s="9" t="s">
        <v>17</v>
      </c>
      <c r="C134" s="7"/>
      <c r="D134" s="7"/>
      <c r="E134" s="7"/>
      <c r="F134" s="7"/>
      <c r="G134" s="7"/>
      <c r="H134" s="7"/>
      <c r="I134" s="7">
        <v>7210</v>
      </c>
      <c r="J134" s="7">
        <v>28128</v>
      </c>
      <c r="K134" s="7">
        <v>8461</v>
      </c>
      <c r="L134" s="7">
        <v>29683</v>
      </c>
      <c r="M134" s="7">
        <v>19521</v>
      </c>
      <c r="N134" s="7">
        <v>45093</v>
      </c>
      <c r="O134" s="6">
        <f t="shared" si="16"/>
        <v>138096</v>
      </c>
    </row>
    <row r="135" spans="2:15" ht="15">
      <c r="B135" s="9" t="s">
        <v>18</v>
      </c>
      <c r="C135" s="7"/>
      <c r="D135" s="7"/>
      <c r="E135" s="7"/>
      <c r="F135" s="7"/>
      <c r="G135" s="7"/>
      <c r="H135" s="7"/>
      <c r="I135" s="7"/>
      <c r="J135" s="7">
        <v>11508</v>
      </c>
      <c r="K135" s="7">
        <v>29566</v>
      </c>
      <c r="L135" s="7">
        <v>54779</v>
      </c>
      <c r="M135" s="7"/>
      <c r="N135" s="7">
        <v>20020</v>
      </c>
      <c r="O135" s="6">
        <f t="shared" si="16"/>
        <v>115873</v>
      </c>
    </row>
    <row r="136" spans="2:15" ht="15">
      <c r="B136" s="9" t="s">
        <v>19</v>
      </c>
      <c r="C136" s="7"/>
      <c r="D136" s="7"/>
      <c r="E136" s="7"/>
      <c r="F136" s="7"/>
      <c r="G136" s="7"/>
      <c r="H136" s="7"/>
      <c r="I136" s="7">
        <v>1994</v>
      </c>
      <c r="J136" s="7">
        <v>1768</v>
      </c>
      <c r="K136" s="7">
        <v>4370</v>
      </c>
      <c r="L136" s="7">
        <v>646</v>
      </c>
      <c r="M136" s="7">
        <v>1140</v>
      </c>
      <c r="N136" s="7">
        <v>898</v>
      </c>
      <c r="O136" s="6">
        <f t="shared" si="16"/>
        <v>10816</v>
      </c>
    </row>
    <row r="137" spans="2:15" ht="15">
      <c r="B137" s="9" t="s">
        <v>36</v>
      </c>
      <c r="C137" s="7">
        <f aca="true" t="shared" si="18" ref="C137:H137">C139+C142+C143+C138+C140+C141</f>
        <v>0</v>
      </c>
      <c r="D137" s="7">
        <f t="shared" si="18"/>
        <v>0</v>
      </c>
      <c r="E137" s="7">
        <f t="shared" si="18"/>
        <v>0</v>
      </c>
      <c r="F137" s="7">
        <f t="shared" si="18"/>
        <v>0</v>
      </c>
      <c r="G137" s="7">
        <f t="shared" si="18"/>
        <v>0</v>
      </c>
      <c r="H137" s="7">
        <f t="shared" si="18"/>
        <v>0</v>
      </c>
      <c r="I137" s="7">
        <f aca="true" t="shared" si="19" ref="I137:N137">I139+I142+I143+I138+I140+I141</f>
        <v>27980</v>
      </c>
      <c r="J137" s="7">
        <f t="shared" si="19"/>
        <v>10000</v>
      </c>
      <c r="K137" s="7">
        <f t="shared" si="19"/>
        <v>11600</v>
      </c>
      <c r="L137" s="7">
        <f t="shared" si="19"/>
        <v>5000</v>
      </c>
      <c r="M137" s="7">
        <f t="shared" si="19"/>
        <v>0</v>
      </c>
      <c r="N137" s="7">
        <f t="shared" si="19"/>
        <v>34100</v>
      </c>
      <c r="O137" s="6">
        <f t="shared" si="16"/>
        <v>88680</v>
      </c>
    </row>
    <row r="138" spans="2:15" ht="15">
      <c r="B138" s="9" t="s">
        <v>45</v>
      </c>
      <c r="C138" s="7"/>
      <c r="D138" s="7"/>
      <c r="E138" s="7"/>
      <c r="F138" s="7"/>
      <c r="G138" s="7"/>
      <c r="H138" s="7"/>
      <c r="I138" s="7">
        <v>2480</v>
      </c>
      <c r="J138" s="7"/>
      <c r="K138" s="7"/>
      <c r="L138" s="7"/>
      <c r="M138" s="7"/>
      <c r="N138" s="7"/>
      <c r="O138" s="6">
        <f t="shared" si="16"/>
        <v>2480</v>
      </c>
    </row>
    <row r="139" spans="2:15" ht="15">
      <c r="B139" s="9" t="s">
        <v>39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6">
        <f t="shared" si="16"/>
        <v>0</v>
      </c>
    </row>
    <row r="140" spans="2:15" ht="15">
      <c r="B140" s="9" t="s">
        <v>42</v>
      </c>
      <c r="C140" s="7"/>
      <c r="D140" s="7"/>
      <c r="E140" s="7"/>
      <c r="F140" s="7"/>
      <c r="G140" s="7"/>
      <c r="H140" s="7"/>
      <c r="I140" s="7">
        <v>500</v>
      </c>
      <c r="J140" s="7"/>
      <c r="K140" s="7">
        <v>600</v>
      </c>
      <c r="L140" s="7">
        <v>5000</v>
      </c>
      <c r="M140" s="7"/>
      <c r="N140" s="7"/>
      <c r="O140" s="6">
        <f t="shared" si="16"/>
        <v>6100</v>
      </c>
    </row>
    <row r="141" spans="2:15" ht="15">
      <c r="B141" s="9" t="s">
        <v>46</v>
      </c>
      <c r="C141" s="7"/>
      <c r="D141" s="7"/>
      <c r="E141" s="7"/>
      <c r="F141" s="7"/>
      <c r="G141" s="7"/>
      <c r="H141" s="7"/>
      <c r="I141" s="7">
        <v>25000</v>
      </c>
      <c r="J141" s="7"/>
      <c r="K141" s="7"/>
      <c r="L141" s="7"/>
      <c r="M141" s="7"/>
      <c r="N141" s="7"/>
      <c r="O141" s="6">
        <f t="shared" si="16"/>
        <v>25000</v>
      </c>
    </row>
    <row r="142" spans="2:15" ht="15">
      <c r="B142" s="9" t="s">
        <v>40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6">
        <f>SUM(C142:N142)</f>
        <v>0</v>
      </c>
    </row>
    <row r="143" spans="2:15" ht="15">
      <c r="B143" s="9" t="s">
        <v>41</v>
      </c>
      <c r="C143" s="7"/>
      <c r="D143" s="7"/>
      <c r="E143" s="7"/>
      <c r="F143" s="7"/>
      <c r="G143" s="7"/>
      <c r="H143" s="7"/>
      <c r="I143" s="7"/>
      <c r="J143" s="7">
        <v>10000</v>
      </c>
      <c r="K143" s="7">
        <v>11000</v>
      </c>
      <c r="L143" s="7"/>
      <c r="M143" s="7"/>
      <c r="N143" s="7">
        <v>34100</v>
      </c>
      <c r="O143" s="6">
        <f>SUM(C143:N143)</f>
        <v>55100</v>
      </c>
    </row>
    <row r="144" spans="2:15" ht="14.25">
      <c r="B144" s="10" t="s">
        <v>34</v>
      </c>
      <c r="C144" s="6">
        <f>C116-C120</f>
        <v>0</v>
      </c>
      <c r="D144" s="6">
        <f aca="true" t="shared" si="20" ref="D144:N144">D116-D120</f>
        <v>0</v>
      </c>
      <c r="E144" s="6">
        <f t="shared" si="20"/>
        <v>0</v>
      </c>
      <c r="F144" s="6">
        <f t="shared" si="20"/>
        <v>0</v>
      </c>
      <c r="G144" s="6">
        <f t="shared" si="20"/>
        <v>0</v>
      </c>
      <c r="H144" s="6">
        <f t="shared" si="20"/>
        <v>0</v>
      </c>
      <c r="I144" s="6">
        <f t="shared" si="20"/>
        <v>1909</v>
      </c>
      <c r="J144" s="6">
        <f t="shared" si="20"/>
        <v>-153495</v>
      </c>
      <c r="K144" s="6">
        <f t="shared" si="20"/>
        <v>-113654</v>
      </c>
      <c r="L144" s="6">
        <f t="shared" si="20"/>
        <v>-645574</v>
      </c>
      <c r="M144" s="6">
        <f t="shared" si="20"/>
        <v>-77567</v>
      </c>
      <c r="N144" s="6">
        <f t="shared" si="20"/>
        <v>-243770</v>
      </c>
      <c r="O144" s="6">
        <f>SUM(C144:N144)</f>
        <v>-1232151</v>
      </c>
    </row>
    <row r="148" spans="2:15" ht="32.25" customHeight="1">
      <c r="B148" s="71" t="s">
        <v>50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50" spans="2:15" ht="15">
      <c r="B150" s="72" t="s">
        <v>0</v>
      </c>
      <c r="C150" s="72" t="s">
        <v>20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 t="s">
        <v>33</v>
      </c>
    </row>
    <row r="151" spans="2:15" ht="15">
      <c r="B151" s="72"/>
      <c r="C151" s="4" t="s">
        <v>21</v>
      </c>
      <c r="D151" s="4" t="s">
        <v>22</v>
      </c>
      <c r="E151" s="4" t="s">
        <v>23</v>
      </c>
      <c r="F151" s="4" t="s">
        <v>24</v>
      </c>
      <c r="G151" s="4" t="s">
        <v>25</v>
      </c>
      <c r="H151" s="4" t="s">
        <v>26</v>
      </c>
      <c r="I151" s="4" t="s">
        <v>27</v>
      </c>
      <c r="J151" s="4" t="s">
        <v>28</v>
      </c>
      <c r="K151" s="4" t="s">
        <v>29</v>
      </c>
      <c r="L151" s="4" t="s">
        <v>30</v>
      </c>
      <c r="M151" s="4" t="s">
        <v>31</v>
      </c>
      <c r="N151" s="4" t="s">
        <v>32</v>
      </c>
      <c r="O151" s="72"/>
    </row>
    <row r="152" spans="2:15" ht="14.25">
      <c r="B152" s="5" t="s">
        <v>1</v>
      </c>
      <c r="C152" s="6">
        <f>C154+C155</f>
        <v>0</v>
      </c>
      <c r="D152" s="6">
        <f aca="true" t="shared" si="21" ref="D152:N152">D154+D155</f>
        <v>34087</v>
      </c>
      <c r="E152" s="6">
        <f t="shared" si="21"/>
        <v>31791</v>
      </c>
      <c r="F152" s="6">
        <f t="shared" si="21"/>
        <v>33227</v>
      </c>
      <c r="G152" s="6">
        <f t="shared" si="21"/>
        <v>33656</v>
      </c>
      <c r="H152" s="6">
        <f t="shared" si="21"/>
        <v>100027</v>
      </c>
      <c r="I152" s="6">
        <f t="shared" si="21"/>
        <v>0</v>
      </c>
      <c r="J152" s="6">
        <f t="shared" si="21"/>
        <v>5542</v>
      </c>
      <c r="K152" s="6">
        <f t="shared" si="21"/>
        <v>0</v>
      </c>
      <c r="L152" s="6">
        <f t="shared" si="21"/>
        <v>0</v>
      </c>
      <c r="M152" s="6">
        <f t="shared" si="21"/>
        <v>0</v>
      </c>
      <c r="N152" s="6">
        <f t="shared" si="21"/>
        <v>0</v>
      </c>
      <c r="O152" s="6">
        <f>SUM(C152:N152)</f>
        <v>238330</v>
      </c>
    </row>
    <row r="153" spans="2:15" ht="15">
      <c r="B153" s="3" t="s">
        <v>2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6">
        <f aca="true" t="shared" si="22" ref="O153:O177">SUM(C153:N153)</f>
        <v>0</v>
      </c>
    </row>
    <row r="154" spans="2:15" ht="24" customHeight="1">
      <c r="B154" s="9" t="s">
        <v>3</v>
      </c>
      <c r="C154" s="7"/>
      <c r="D154" s="7">
        <v>34087</v>
      </c>
      <c r="E154" s="7">
        <v>31791</v>
      </c>
      <c r="F154" s="7">
        <v>33227</v>
      </c>
      <c r="G154" s="7">
        <v>33656</v>
      </c>
      <c r="H154" s="7">
        <v>100027</v>
      </c>
      <c r="I154" s="7"/>
      <c r="J154" s="7">
        <v>5542</v>
      </c>
      <c r="K154" s="7"/>
      <c r="L154" s="7"/>
      <c r="M154" s="7"/>
      <c r="N154" s="7"/>
      <c r="O154" s="6">
        <f t="shared" si="22"/>
        <v>238330</v>
      </c>
    </row>
    <row r="155" spans="2:15" ht="33" customHeight="1">
      <c r="B155" s="9" t="s">
        <v>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6">
        <f t="shared" si="22"/>
        <v>0</v>
      </c>
    </row>
    <row r="156" spans="2:15" ht="14.25">
      <c r="B156" s="5" t="s">
        <v>5</v>
      </c>
      <c r="C156" s="6">
        <f>C158+C159+C160+C161+C162+C163+C164+C165+C166+C167+C168+C169+C170+C171+C172+C173</f>
        <v>0</v>
      </c>
      <c r="D156" s="6">
        <f aca="true" t="shared" si="23" ref="D156:N156">D158+D159+D160+D161+D162+D163+D164+D165+D166+D167+D168+D169+D170+D171+D172+D173</f>
        <v>139212.0146</v>
      </c>
      <c r="E156" s="6">
        <f t="shared" si="23"/>
        <v>150938.4141</v>
      </c>
      <c r="F156" s="6">
        <f t="shared" si="23"/>
        <v>170347.19422</v>
      </c>
      <c r="G156" s="6">
        <f t="shared" si="23"/>
        <v>125868.08637000002</v>
      </c>
      <c r="H156" s="6">
        <f t="shared" si="23"/>
        <v>10014</v>
      </c>
      <c r="I156" s="6">
        <f t="shared" si="23"/>
        <v>0</v>
      </c>
      <c r="J156" s="6">
        <f t="shared" si="23"/>
        <v>332</v>
      </c>
      <c r="K156" s="6">
        <f t="shared" si="23"/>
        <v>0</v>
      </c>
      <c r="L156" s="6">
        <f t="shared" si="23"/>
        <v>0</v>
      </c>
      <c r="M156" s="6">
        <f t="shared" si="23"/>
        <v>0</v>
      </c>
      <c r="N156" s="6">
        <f t="shared" si="23"/>
        <v>0</v>
      </c>
      <c r="O156" s="6">
        <f t="shared" si="22"/>
        <v>596711.70929</v>
      </c>
    </row>
    <row r="157" spans="2:15" ht="15">
      <c r="B157" s="3" t="s">
        <v>2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6">
        <f t="shared" si="22"/>
        <v>0</v>
      </c>
    </row>
    <row r="158" spans="2:15" ht="15">
      <c r="B158" s="9" t="s">
        <v>6</v>
      </c>
      <c r="C158" s="7"/>
      <c r="D158" s="7">
        <f>107138*110%</f>
        <v>117851.8</v>
      </c>
      <c r="E158" s="7">
        <f>114373*110%</f>
        <v>125810.3</v>
      </c>
      <c r="F158" s="7">
        <f>132516.6*110%</f>
        <v>145768.26</v>
      </c>
      <c r="G158" s="7">
        <f>96706.1*110%</f>
        <v>106376.71000000002</v>
      </c>
      <c r="H158" s="7"/>
      <c r="I158" s="7"/>
      <c r="J158" s="7"/>
      <c r="K158" s="7"/>
      <c r="L158" s="7"/>
      <c r="M158" s="7"/>
      <c r="N158" s="7"/>
      <c r="O158" s="6">
        <f t="shared" si="22"/>
        <v>495807.07</v>
      </c>
    </row>
    <row r="159" spans="2:15" ht="15">
      <c r="B159" s="9" t="s">
        <v>7</v>
      </c>
      <c r="C159" s="7"/>
      <c r="D159" s="7">
        <f>D158*14.7%</f>
        <v>17324.2146</v>
      </c>
      <c r="E159" s="7">
        <f>E158*14.7%</f>
        <v>18494.1141</v>
      </c>
      <c r="F159" s="7">
        <f>F158*14.7%</f>
        <v>21427.93422</v>
      </c>
      <c r="G159" s="7">
        <f>G158*14.7%</f>
        <v>15637.376370000002</v>
      </c>
      <c r="H159" s="7">
        <f>H158*14.7%</f>
        <v>0</v>
      </c>
      <c r="I159" s="7"/>
      <c r="J159" s="7"/>
      <c r="K159" s="7"/>
      <c r="L159" s="7"/>
      <c r="M159" s="7"/>
      <c r="N159" s="7"/>
      <c r="O159" s="6">
        <f t="shared" si="22"/>
        <v>72883.63928999999</v>
      </c>
    </row>
    <row r="160" spans="2:15" ht="15">
      <c r="B160" s="9" t="s">
        <v>37</v>
      </c>
      <c r="C160" s="7"/>
      <c r="D160" s="7"/>
      <c r="E160" s="7">
        <v>3948</v>
      </c>
      <c r="F160" s="7"/>
      <c r="G160" s="7"/>
      <c r="H160" s="7">
        <v>10014</v>
      </c>
      <c r="I160" s="7"/>
      <c r="J160" s="7">
        <v>332</v>
      </c>
      <c r="K160" s="7"/>
      <c r="L160" s="7"/>
      <c r="M160" s="7"/>
      <c r="N160" s="7"/>
      <c r="O160" s="6">
        <f t="shared" si="22"/>
        <v>14294</v>
      </c>
    </row>
    <row r="161" spans="2:15" ht="15">
      <c r="B161" s="9" t="s">
        <v>44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6">
        <f t="shared" si="22"/>
        <v>0</v>
      </c>
    </row>
    <row r="162" spans="2:15" ht="15">
      <c r="B162" s="9" t="s">
        <v>9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6">
        <f t="shared" si="22"/>
        <v>0</v>
      </c>
    </row>
    <row r="163" spans="2:15" ht="15">
      <c r="B163" s="9" t="s">
        <v>10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6">
        <f t="shared" si="22"/>
        <v>0</v>
      </c>
    </row>
    <row r="164" spans="2:15" ht="15">
      <c r="B164" s="9" t="s">
        <v>11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6">
        <f t="shared" si="22"/>
        <v>0</v>
      </c>
    </row>
    <row r="165" spans="2:15" ht="15">
      <c r="B165" s="9" t="s">
        <v>12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6">
        <f t="shared" si="22"/>
        <v>0</v>
      </c>
    </row>
    <row r="166" spans="2:15" ht="15">
      <c r="B166" s="9" t="s">
        <v>13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6">
        <f t="shared" si="22"/>
        <v>0</v>
      </c>
    </row>
    <row r="167" spans="2:15" ht="15">
      <c r="B167" s="9" t="s">
        <v>14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6">
        <f t="shared" si="22"/>
        <v>0</v>
      </c>
    </row>
    <row r="168" spans="2:15" ht="15">
      <c r="B168" s="9" t="s">
        <v>15</v>
      </c>
      <c r="C168" s="7"/>
      <c r="D168" s="7">
        <v>2300</v>
      </c>
      <c r="E168" s="7">
        <v>1200</v>
      </c>
      <c r="F168" s="7">
        <v>1570</v>
      </c>
      <c r="G168" s="7">
        <v>1090</v>
      </c>
      <c r="H168" s="7"/>
      <c r="I168" s="7"/>
      <c r="J168" s="7"/>
      <c r="K168" s="7"/>
      <c r="L168" s="7"/>
      <c r="M168" s="7"/>
      <c r="N168" s="7"/>
      <c r="O168" s="6">
        <f t="shared" si="22"/>
        <v>6160</v>
      </c>
    </row>
    <row r="169" spans="2:15" ht="15">
      <c r="B169" s="9" t="s">
        <v>16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6">
        <f t="shared" si="22"/>
        <v>0</v>
      </c>
    </row>
    <row r="170" spans="2:15" ht="15">
      <c r="B170" s="9" t="s">
        <v>17</v>
      </c>
      <c r="C170" s="7"/>
      <c r="D170" s="7">
        <v>1500</v>
      </c>
      <c r="E170" s="7">
        <v>1250</v>
      </c>
      <c r="F170" s="7">
        <v>1345</v>
      </c>
      <c r="G170" s="7">
        <v>2560</v>
      </c>
      <c r="H170" s="7"/>
      <c r="I170" s="7"/>
      <c r="J170" s="7"/>
      <c r="K170" s="7"/>
      <c r="L170" s="7"/>
      <c r="M170" s="7"/>
      <c r="N170" s="7"/>
      <c r="O170" s="6">
        <f t="shared" si="22"/>
        <v>6655</v>
      </c>
    </row>
    <row r="171" spans="2:15" ht="15">
      <c r="B171" s="9" t="s">
        <v>18</v>
      </c>
      <c r="C171" s="7"/>
      <c r="D171" s="7">
        <v>236</v>
      </c>
      <c r="E171" s="7">
        <v>236</v>
      </c>
      <c r="F171" s="7">
        <v>236</v>
      </c>
      <c r="G171" s="7">
        <v>204</v>
      </c>
      <c r="H171" s="7"/>
      <c r="I171" s="7"/>
      <c r="J171" s="7"/>
      <c r="K171" s="7"/>
      <c r="L171" s="7"/>
      <c r="M171" s="7"/>
      <c r="N171" s="7"/>
      <c r="O171" s="6">
        <f t="shared" si="22"/>
        <v>912</v>
      </c>
    </row>
    <row r="172" spans="2:15" ht="15">
      <c r="B172" s="9" t="s">
        <v>19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6">
        <f t="shared" si="22"/>
        <v>0</v>
      </c>
    </row>
    <row r="173" spans="2:15" ht="15">
      <c r="B173" s="9" t="s">
        <v>36</v>
      </c>
      <c r="C173" s="7">
        <f aca="true" t="shared" si="24" ref="C173:N173">C175+C178+C179+C174+C176+C177</f>
        <v>0</v>
      </c>
      <c r="D173" s="7">
        <f t="shared" si="24"/>
        <v>0</v>
      </c>
      <c r="E173" s="7">
        <f t="shared" si="24"/>
        <v>0</v>
      </c>
      <c r="F173" s="7">
        <f t="shared" si="24"/>
        <v>0</v>
      </c>
      <c r="G173" s="7">
        <f t="shared" si="24"/>
        <v>0</v>
      </c>
      <c r="H173" s="7">
        <f t="shared" si="24"/>
        <v>0</v>
      </c>
      <c r="I173" s="7">
        <f t="shared" si="24"/>
        <v>0</v>
      </c>
      <c r="J173" s="7">
        <f t="shared" si="24"/>
        <v>0</v>
      </c>
      <c r="K173" s="7">
        <f t="shared" si="24"/>
        <v>0</v>
      </c>
      <c r="L173" s="7">
        <f t="shared" si="24"/>
        <v>0</v>
      </c>
      <c r="M173" s="7">
        <f t="shared" si="24"/>
        <v>0</v>
      </c>
      <c r="N173" s="7">
        <f t="shared" si="24"/>
        <v>0</v>
      </c>
      <c r="O173" s="6">
        <f t="shared" si="22"/>
        <v>0</v>
      </c>
    </row>
    <row r="174" spans="2:15" ht="15">
      <c r="B174" s="9" t="s">
        <v>45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6">
        <f t="shared" si="22"/>
        <v>0</v>
      </c>
    </row>
    <row r="175" spans="2:15" ht="15">
      <c r="B175" s="9" t="s">
        <v>39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6">
        <f t="shared" si="22"/>
        <v>0</v>
      </c>
    </row>
    <row r="176" spans="2:15" ht="15">
      <c r="B176" s="9" t="s">
        <v>42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6">
        <f t="shared" si="22"/>
        <v>0</v>
      </c>
    </row>
    <row r="177" spans="2:15" ht="15">
      <c r="B177" s="9" t="s">
        <v>46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6">
        <f t="shared" si="22"/>
        <v>0</v>
      </c>
    </row>
    <row r="178" spans="2:15" ht="15">
      <c r="B178" s="9" t="s">
        <v>40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6">
        <f>SUM(C178:N178)</f>
        <v>0</v>
      </c>
    </row>
    <row r="179" spans="2:15" ht="15">
      <c r="B179" s="9" t="s">
        <v>41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6">
        <f>SUM(C179:N179)</f>
        <v>0</v>
      </c>
    </row>
    <row r="180" spans="2:15" ht="14.25">
      <c r="B180" s="10" t="s">
        <v>34</v>
      </c>
      <c r="C180" s="6">
        <f>C152-C156</f>
        <v>0</v>
      </c>
      <c r="D180" s="6">
        <f aca="true" t="shared" si="25" ref="D180:N180">D152-D156</f>
        <v>-105125.0146</v>
      </c>
      <c r="E180" s="6">
        <f t="shared" si="25"/>
        <v>-119147.4141</v>
      </c>
      <c r="F180" s="6">
        <f t="shared" si="25"/>
        <v>-137120.19422</v>
      </c>
      <c r="G180" s="6">
        <f t="shared" si="25"/>
        <v>-92212.08637000002</v>
      </c>
      <c r="H180" s="6">
        <f t="shared" si="25"/>
        <v>90013</v>
      </c>
      <c r="I180" s="6">
        <f t="shared" si="25"/>
        <v>0</v>
      </c>
      <c r="J180" s="6">
        <f t="shared" si="25"/>
        <v>5210</v>
      </c>
      <c r="K180" s="6">
        <f t="shared" si="25"/>
        <v>0</v>
      </c>
      <c r="L180" s="6">
        <f t="shared" si="25"/>
        <v>0</v>
      </c>
      <c r="M180" s="6">
        <f t="shared" si="25"/>
        <v>0</v>
      </c>
      <c r="N180" s="6">
        <f t="shared" si="25"/>
        <v>0</v>
      </c>
      <c r="O180" s="6">
        <f>SUM(C180:N180)</f>
        <v>-358381.70929</v>
      </c>
    </row>
  </sheetData>
  <sheetProtection/>
  <mergeCells count="23">
    <mergeCell ref="B1:O1"/>
    <mergeCell ref="A4:A5"/>
    <mergeCell ref="B4:B5"/>
    <mergeCell ref="O4:O5"/>
    <mergeCell ref="C4:N4"/>
    <mergeCell ref="B36:O36"/>
    <mergeCell ref="A39:A40"/>
    <mergeCell ref="B39:B40"/>
    <mergeCell ref="C39:N39"/>
    <mergeCell ref="O39:O40"/>
    <mergeCell ref="B72:O72"/>
    <mergeCell ref="A75:A76"/>
    <mergeCell ref="B75:B76"/>
    <mergeCell ref="C75:N75"/>
    <mergeCell ref="O75:O76"/>
    <mergeCell ref="B111:O111"/>
    <mergeCell ref="B114:B115"/>
    <mergeCell ref="C114:N114"/>
    <mergeCell ref="O114:O115"/>
    <mergeCell ref="B150:B151"/>
    <mergeCell ref="C150:N150"/>
    <mergeCell ref="O150:O151"/>
    <mergeCell ref="B148:O148"/>
  </mergeCells>
  <printOptions/>
  <pageMargins left="0.537401575" right="0.537401575" top="0.484251969" bottom="0.484251969" header="0.5" footer="0.5"/>
  <pageSetup horizontalDpi="600" verticalDpi="600" orientation="landscape" scale="84" r:id="rId1"/>
  <rowBreaks count="4" manualBreakCount="4">
    <brk id="34" max="255" man="1"/>
    <brk id="71" max="255" man="1"/>
    <brk id="109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5" width="10.8515625" style="0" customWidth="1"/>
    <col min="6" max="6" width="10.421875" style="0" customWidth="1"/>
    <col min="7" max="7" width="10.00390625" style="0" customWidth="1"/>
    <col min="8" max="8" width="11.140625" style="0" customWidth="1"/>
    <col min="9" max="9" width="11.28125" style="0" customWidth="1"/>
    <col min="10" max="10" width="9.8515625" style="0" bestFit="1" customWidth="1"/>
    <col min="11" max="11" width="11.140625" style="0" customWidth="1"/>
    <col min="12" max="13" width="10.421875" style="0" customWidth="1"/>
    <col min="14" max="14" width="9.28125" style="0" bestFit="1" customWidth="1"/>
    <col min="15" max="15" width="10.421875" style="0" customWidth="1"/>
  </cols>
  <sheetData>
    <row r="1" spans="2:15" ht="15.75">
      <c r="B1" s="73" t="s">
        <v>60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72"/>
    </row>
    <row r="6" spans="1:15" ht="15">
      <c r="A6" s="4">
        <v>1</v>
      </c>
      <c r="B6" s="5" t="s">
        <v>1</v>
      </c>
      <c r="C6" s="6">
        <f>C8-C9</f>
        <v>655974.8699999999</v>
      </c>
      <c r="D6" s="6">
        <f aca="true" t="shared" si="0" ref="D6:N6">D8-D9</f>
        <v>282559.6699999999</v>
      </c>
      <c r="E6" s="6">
        <f t="shared" si="0"/>
        <v>319858.67000000004</v>
      </c>
      <c r="F6" s="6">
        <f t="shared" si="0"/>
        <v>135092.30999999994</v>
      </c>
      <c r="G6" s="6">
        <f t="shared" si="0"/>
        <v>148082.4800000001</v>
      </c>
      <c r="H6" s="6">
        <f t="shared" si="0"/>
        <v>139215.38</v>
      </c>
      <c r="I6" s="6">
        <f t="shared" si="0"/>
        <v>-10574.779999999912</v>
      </c>
      <c r="J6" s="6">
        <f t="shared" si="0"/>
        <v>333186.98</v>
      </c>
      <c r="K6" s="6">
        <f t="shared" si="0"/>
        <v>143318.71000000008</v>
      </c>
      <c r="L6" s="6">
        <f t="shared" si="0"/>
        <v>49970.92000000004</v>
      </c>
      <c r="M6" s="6">
        <f t="shared" si="0"/>
        <v>239054.93000000005</v>
      </c>
      <c r="N6" s="6">
        <f t="shared" si="0"/>
        <v>102679.8500000001</v>
      </c>
      <c r="O6" s="6">
        <f aca="true" t="shared" si="1" ref="O6:O25">SUM(C6:N6)</f>
        <v>2538419.99</v>
      </c>
    </row>
    <row r="7" spans="1:15" ht="15">
      <c r="A7" s="8">
        <v>2</v>
      </c>
      <c r="B7" s="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>
        <f t="shared" si="1"/>
        <v>0</v>
      </c>
    </row>
    <row r="8" spans="1:15" ht="27.75" customHeight="1">
      <c r="A8" s="8">
        <v>3</v>
      </c>
      <c r="B8" s="9" t="s">
        <v>51</v>
      </c>
      <c r="C8" s="7">
        <v>1002834.57</v>
      </c>
      <c r="D8" s="7">
        <v>1002225.85</v>
      </c>
      <c r="E8" s="7">
        <v>979086.76</v>
      </c>
      <c r="F8" s="7">
        <v>976505.73</v>
      </c>
      <c r="G8" s="7">
        <v>978501.55</v>
      </c>
      <c r="H8" s="7">
        <v>977378.09</v>
      </c>
      <c r="I8" s="7">
        <v>990152.93</v>
      </c>
      <c r="J8" s="7">
        <v>998240.48</v>
      </c>
      <c r="K8" s="7">
        <v>1000784.79</v>
      </c>
      <c r="L8" s="7">
        <v>907023.4</v>
      </c>
      <c r="M8" s="7">
        <v>908174.9</v>
      </c>
      <c r="N8" s="7">
        <v>903946.79</v>
      </c>
      <c r="O8" s="6">
        <f t="shared" si="1"/>
        <v>11624855.84</v>
      </c>
    </row>
    <row r="9" spans="1:15" ht="34.5" customHeight="1">
      <c r="A9" s="8">
        <v>4</v>
      </c>
      <c r="B9" s="9" t="s">
        <v>52</v>
      </c>
      <c r="C9" s="7">
        <v>346859.7</v>
      </c>
      <c r="D9" s="7">
        <v>719666.18</v>
      </c>
      <c r="E9" s="7">
        <v>659228.09</v>
      </c>
      <c r="F9" s="7">
        <v>841413.42</v>
      </c>
      <c r="G9" s="7">
        <v>830419.07</v>
      </c>
      <c r="H9" s="7">
        <v>838162.71</v>
      </c>
      <c r="I9" s="7">
        <v>1000727.71</v>
      </c>
      <c r="J9" s="7">
        <v>665053.5</v>
      </c>
      <c r="K9" s="7">
        <v>857466.08</v>
      </c>
      <c r="L9" s="7">
        <v>857052.48</v>
      </c>
      <c r="M9" s="7">
        <v>669119.97</v>
      </c>
      <c r="N9" s="7">
        <v>801266.94</v>
      </c>
      <c r="O9" s="6">
        <f t="shared" si="1"/>
        <v>9086435.85</v>
      </c>
    </row>
    <row r="10" spans="1:15" ht="15">
      <c r="A10" s="4">
        <v>5</v>
      </c>
      <c r="B10" s="5" t="s">
        <v>5</v>
      </c>
      <c r="C10" s="6">
        <f>C12+C13+C14+C15+C16+C17+C18+C19+C20+C21+C22+C23+C24+C25</f>
        <v>966853.7400000001</v>
      </c>
      <c r="D10" s="6">
        <f aca="true" t="shared" si="2" ref="D10:N10">D12+D13+D14+D15+D16+D17+D18+D19+D20+D21+D22+D23+D24+D25</f>
        <v>944405.69</v>
      </c>
      <c r="E10" s="6">
        <f t="shared" si="2"/>
        <v>1012108.16</v>
      </c>
      <c r="F10" s="6">
        <f t="shared" si="2"/>
        <v>984873.47</v>
      </c>
      <c r="G10" s="6">
        <f t="shared" si="2"/>
        <v>1372572.38</v>
      </c>
      <c r="H10" s="6">
        <f t="shared" si="2"/>
        <v>910725.7200000001</v>
      </c>
      <c r="I10" s="6">
        <f t="shared" si="2"/>
        <v>1165445.06</v>
      </c>
      <c r="J10" s="6">
        <f t="shared" si="2"/>
        <v>1061604.7600000002</v>
      </c>
      <c r="K10" s="6">
        <f t="shared" si="2"/>
        <v>845124.04</v>
      </c>
      <c r="L10" s="6">
        <f t="shared" si="2"/>
        <v>944369.3200000001</v>
      </c>
      <c r="M10" s="6">
        <f t="shared" si="2"/>
        <v>852851.0599999998</v>
      </c>
      <c r="N10" s="6">
        <f t="shared" si="2"/>
        <v>856575.2700000001</v>
      </c>
      <c r="O10" s="6">
        <f t="shared" si="1"/>
        <v>11917508.67</v>
      </c>
    </row>
    <row r="11" spans="1:15" ht="15">
      <c r="A11" s="8">
        <v>6</v>
      </c>
      <c r="B11" s="3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>
        <f t="shared" si="1"/>
        <v>0</v>
      </c>
    </row>
    <row r="12" spans="1:16" ht="15">
      <c r="A12" s="8">
        <v>7</v>
      </c>
      <c r="B12" s="9" t="s">
        <v>6</v>
      </c>
      <c r="C12" s="7">
        <v>691571.31</v>
      </c>
      <c r="D12" s="7">
        <v>729750.72</v>
      </c>
      <c r="E12" s="7">
        <v>700118.46</v>
      </c>
      <c r="F12" s="7">
        <v>705278.86</v>
      </c>
      <c r="G12" s="7">
        <v>900840.92</v>
      </c>
      <c r="H12" s="7">
        <v>690263.63</v>
      </c>
      <c r="I12" s="7">
        <v>782031.67</v>
      </c>
      <c r="J12" s="7">
        <v>726678.02</v>
      </c>
      <c r="K12" s="7">
        <v>616394.49</v>
      </c>
      <c r="L12" s="7">
        <v>629170.61</v>
      </c>
      <c r="M12" s="7">
        <v>609327.19</v>
      </c>
      <c r="N12" s="7">
        <v>576979.94</v>
      </c>
      <c r="O12" s="6">
        <f t="shared" si="1"/>
        <v>8358405.82</v>
      </c>
      <c r="P12" s="11"/>
    </row>
    <row r="13" spans="1:15" ht="15">
      <c r="A13" s="8">
        <v>8</v>
      </c>
      <c r="B13" s="9" t="s">
        <v>7</v>
      </c>
      <c r="C13" s="7">
        <v>101661</v>
      </c>
      <c r="D13" s="7">
        <v>107273</v>
      </c>
      <c r="E13" s="7">
        <v>102917</v>
      </c>
      <c r="F13" s="7">
        <v>103676</v>
      </c>
      <c r="G13" s="7">
        <v>132424</v>
      </c>
      <c r="H13" s="7">
        <v>101468</v>
      </c>
      <c r="I13" s="7">
        <v>114958</v>
      </c>
      <c r="J13" s="7">
        <v>106822</v>
      </c>
      <c r="K13" s="7">
        <v>90610</v>
      </c>
      <c r="L13" s="7">
        <v>92488</v>
      </c>
      <c r="M13" s="7">
        <v>89571</v>
      </c>
      <c r="N13" s="7">
        <v>84816</v>
      </c>
      <c r="O13" s="6">
        <f t="shared" si="1"/>
        <v>1228684</v>
      </c>
    </row>
    <row r="14" spans="1:15" ht="15">
      <c r="A14" s="8">
        <v>9</v>
      </c>
      <c r="B14" s="9" t="s">
        <v>37</v>
      </c>
      <c r="C14" s="7">
        <v>51519</v>
      </c>
      <c r="D14" s="7"/>
      <c r="E14" s="7"/>
      <c r="F14" s="7">
        <v>63000</v>
      </c>
      <c r="G14" s="7">
        <v>42000</v>
      </c>
      <c r="H14" s="7">
        <v>30433</v>
      </c>
      <c r="I14" s="7"/>
      <c r="J14" s="7">
        <v>85300</v>
      </c>
      <c r="K14" s="7"/>
      <c r="L14" s="7"/>
      <c r="M14" s="7"/>
      <c r="N14" s="7"/>
      <c r="O14" s="6">
        <f t="shared" si="1"/>
        <v>272252</v>
      </c>
    </row>
    <row r="15" spans="1:15" ht="15">
      <c r="A15" s="8">
        <v>10</v>
      </c>
      <c r="B15" s="9" t="s">
        <v>53</v>
      </c>
      <c r="C15" s="7">
        <v>2480</v>
      </c>
      <c r="D15" s="7"/>
      <c r="E15" s="7"/>
      <c r="F15" s="7"/>
      <c r="G15" s="7"/>
      <c r="H15" s="7"/>
      <c r="I15" s="7"/>
      <c r="J15" s="7"/>
      <c r="K15" s="7"/>
      <c r="L15" s="7">
        <v>2096.7</v>
      </c>
      <c r="M15" s="7"/>
      <c r="N15" s="7"/>
      <c r="O15" s="6">
        <f t="shared" si="1"/>
        <v>4576.7</v>
      </c>
    </row>
    <row r="16" spans="1:15" ht="15">
      <c r="A16" s="8">
        <v>11</v>
      </c>
      <c r="B16" s="9" t="s">
        <v>10</v>
      </c>
      <c r="C16" s="7">
        <v>11270</v>
      </c>
      <c r="D16" s="7">
        <v>11270</v>
      </c>
      <c r="E16" s="7">
        <v>11270</v>
      </c>
      <c r="F16" s="7">
        <v>11270</v>
      </c>
      <c r="G16" s="7">
        <v>11270</v>
      </c>
      <c r="H16" s="7">
        <v>11270</v>
      </c>
      <c r="I16" s="7">
        <v>11270</v>
      </c>
      <c r="J16" s="7">
        <v>11270</v>
      </c>
      <c r="K16" s="7">
        <v>11270</v>
      </c>
      <c r="L16" s="7">
        <v>11270</v>
      </c>
      <c r="M16" s="7">
        <v>11270</v>
      </c>
      <c r="N16" s="7">
        <v>11270</v>
      </c>
      <c r="O16" s="6">
        <f t="shared" si="1"/>
        <v>135240</v>
      </c>
    </row>
    <row r="17" spans="1:15" ht="15">
      <c r="A17" s="8">
        <v>12</v>
      </c>
      <c r="B17" s="9" t="s">
        <v>12</v>
      </c>
      <c r="C17" s="7">
        <v>1899.8</v>
      </c>
      <c r="D17" s="7">
        <v>2141.11</v>
      </c>
      <c r="E17" s="7">
        <v>1899.8</v>
      </c>
      <c r="F17" s="7">
        <v>2584.2</v>
      </c>
      <c r="G17" s="7">
        <v>2057.04</v>
      </c>
      <c r="H17" s="7">
        <v>4017.9</v>
      </c>
      <c r="I17" s="7">
        <v>9713.16</v>
      </c>
      <c r="J17" s="7">
        <v>885.6</v>
      </c>
      <c r="K17" s="7">
        <v>1882.1</v>
      </c>
      <c r="L17" s="7">
        <v>2075.27</v>
      </c>
      <c r="M17" s="7">
        <v>2301.94</v>
      </c>
      <c r="N17" s="7">
        <v>2865.9</v>
      </c>
      <c r="O17" s="6">
        <f t="shared" si="1"/>
        <v>34323.82</v>
      </c>
    </row>
    <row r="18" spans="1:15" ht="15">
      <c r="A18" s="8">
        <v>13</v>
      </c>
      <c r="B18" s="9" t="s">
        <v>13</v>
      </c>
      <c r="C18" s="7">
        <v>3937.36</v>
      </c>
      <c r="D18" s="7">
        <v>2564.72</v>
      </c>
      <c r="E18" s="7">
        <v>2912.52</v>
      </c>
      <c r="F18" s="7">
        <v>3193.95</v>
      </c>
      <c r="G18" s="7">
        <v>4441.82</v>
      </c>
      <c r="H18" s="7">
        <v>4340.93</v>
      </c>
      <c r="I18" s="7">
        <v>5039.2</v>
      </c>
      <c r="J18" s="7">
        <v>4786.97</v>
      </c>
      <c r="K18" s="7">
        <v>5213.42</v>
      </c>
      <c r="L18" s="7">
        <v>5886.76</v>
      </c>
      <c r="M18" s="7">
        <v>5481.45</v>
      </c>
      <c r="N18" s="7">
        <v>4317.78</v>
      </c>
      <c r="O18" s="6">
        <f t="shared" si="1"/>
        <v>52116.88</v>
      </c>
    </row>
    <row r="19" spans="1:15" ht="15">
      <c r="A19" s="8">
        <v>14</v>
      </c>
      <c r="B19" s="9" t="s">
        <v>14</v>
      </c>
      <c r="C19" s="7">
        <v>5347.62</v>
      </c>
      <c r="D19" s="7">
        <v>1656.31</v>
      </c>
      <c r="E19" s="7">
        <v>19047.74</v>
      </c>
      <c r="F19" s="7"/>
      <c r="G19" s="7">
        <v>1044.64</v>
      </c>
      <c r="H19" s="7"/>
      <c r="I19" s="7">
        <v>37614.83</v>
      </c>
      <c r="J19" s="7">
        <v>534.93</v>
      </c>
      <c r="K19" s="7">
        <v>23289.54</v>
      </c>
      <c r="L19" s="7">
        <v>15074.54</v>
      </c>
      <c r="M19" s="7">
        <v>20252</v>
      </c>
      <c r="N19" s="7">
        <v>14002.03</v>
      </c>
      <c r="O19" s="6">
        <f t="shared" si="1"/>
        <v>137864.18</v>
      </c>
    </row>
    <row r="20" spans="1:15" ht="15">
      <c r="A20" s="8">
        <v>15</v>
      </c>
      <c r="B20" s="9" t="s">
        <v>15</v>
      </c>
      <c r="C20" s="7">
        <v>71824.34</v>
      </c>
      <c r="D20" s="7">
        <v>43048.58</v>
      </c>
      <c r="E20" s="7">
        <v>112218.1</v>
      </c>
      <c r="F20" s="7">
        <v>39643.3</v>
      </c>
      <c r="G20" s="7">
        <v>163055.66</v>
      </c>
      <c r="H20" s="7">
        <v>45549.26</v>
      </c>
      <c r="I20" s="7">
        <v>102162.2</v>
      </c>
      <c r="J20" s="7">
        <v>97897.57</v>
      </c>
      <c r="K20" s="7">
        <v>20266</v>
      </c>
      <c r="L20" s="7">
        <v>125984.3</v>
      </c>
      <c r="M20" s="7">
        <v>95184.75</v>
      </c>
      <c r="N20" s="7">
        <v>25260.8</v>
      </c>
      <c r="O20" s="6">
        <f t="shared" si="1"/>
        <v>942094.8600000001</v>
      </c>
    </row>
    <row r="21" spans="1:15" ht="15">
      <c r="A21" s="8">
        <v>16</v>
      </c>
      <c r="B21" s="9" t="s">
        <v>17</v>
      </c>
      <c r="C21" s="7">
        <v>10133.01</v>
      </c>
      <c r="D21" s="7">
        <v>18887.25</v>
      </c>
      <c r="E21" s="7">
        <v>28128.75</v>
      </c>
      <c r="F21" s="7">
        <v>8460.8</v>
      </c>
      <c r="G21" s="7">
        <v>29683.3</v>
      </c>
      <c r="H21" s="7">
        <v>19521</v>
      </c>
      <c r="I21" s="7">
        <v>45093</v>
      </c>
      <c r="J21" s="7">
        <v>24541.11</v>
      </c>
      <c r="K21" s="7">
        <v>21655</v>
      </c>
      <c r="L21" s="7">
        <v>41250</v>
      </c>
      <c r="M21" s="7">
        <v>3584.5</v>
      </c>
      <c r="N21" s="7">
        <v>29111.5</v>
      </c>
      <c r="O21" s="6">
        <f t="shared" si="1"/>
        <v>280049.22</v>
      </c>
    </row>
    <row r="22" spans="1:15" ht="15">
      <c r="A22" s="8">
        <v>17</v>
      </c>
      <c r="B22" s="9" t="s">
        <v>19</v>
      </c>
      <c r="C22" s="7">
        <v>3234</v>
      </c>
      <c r="D22" s="7">
        <v>2314</v>
      </c>
      <c r="E22" s="7">
        <v>2088</v>
      </c>
      <c r="F22" s="7">
        <v>6600</v>
      </c>
      <c r="G22" s="7">
        <v>976</v>
      </c>
      <c r="H22" s="7">
        <v>1508</v>
      </c>
      <c r="I22" s="7">
        <v>1243</v>
      </c>
      <c r="J22" s="7">
        <v>2643.76</v>
      </c>
      <c r="K22" s="7">
        <v>8620.09</v>
      </c>
      <c r="L22" s="7">
        <v>5304.14</v>
      </c>
      <c r="M22" s="7">
        <v>6686.79</v>
      </c>
      <c r="N22" s="7">
        <v>8952.4</v>
      </c>
      <c r="O22" s="6">
        <f t="shared" si="1"/>
        <v>50170.18000000001</v>
      </c>
    </row>
    <row r="23" spans="1:15" ht="15">
      <c r="A23" s="8">
        <v>18</v>
      </c>
      <c r="B23" s="9" t="s">
        <v>55</v>
      </c>
      <c r="C23" s="7">
        <v>200</v>
      </c>
      <c r="D23" s="7">
        <v>25500</v>
      </c>
      <c r="E23" s="7">
        <v>21507.79</v>
      </c>
      <c r="F23" s="7">
        <v>30166.36</v>
      </c>
      <c r="G23" s="7">
        <v>84779</v>
      </c>
      <c r="H23" s="7">
        <v>2354</v>
      </c>
      <c r="I23" s="7">
        <v>22220</v>
      </c>
      <c r="J23" s="7">
        <v>244.8</v>
      </c>
      <c r="K23" s="7">
        <v>26067.3</v>
      </c>
      <c r="L23" s="7">
        <v>11969</v>
      </c>
      <c r="M23" s="7">
        <v>9191.44</v>
      </c>
      <c r="N23" s="7">
        <v>84102</v>
      </c>
      <c r="O23" s="6">
        <f t="shared" si="1"/>
        <v>318301.68999999994</v>
      </c>
    </row>
    <row r="24" spans="1:15" ht="15">
      <c r="A24" s="8">
        <v>19</v>
      </c>
      <c r="B24" s="9" t="s">
        <v>56</v>
      </c>
      <c r="C24" s="7">
        <v>11776.3</v>
      </c>
      <c r="D24" s="7"/>
      <c r="E24" s="7">
        <v>10000</v>
      </c>
      <c r="F24" s="7">
        <v>11000</v>
      </c>
      <c r="G24" s="7"/>
      <c r="H24" s="7"/>
      <c r="I24" s="7">
        <v>34100</v>
      </c>
      <c r="J24" s="7"/>
      <c r="K24" s="7">
        <v>2300</v>
      </c>
      <c r="L24" s="7">
        <v>1800</v>
      </c>
      <c r="M24" s="7"/>
      <c r="N24" s="7"/>
      <c r="O24" s="6">
        <f t="shared" si="1"/>
        <v>70976.3</v>
      </c>
    </row>
    <row r="25" spans="1:15" ht="15.75" customHeight="1">
      <c r="A25" s="8">
        <v>20</v>
      </c>
      <c r="B25" s="9" t="s">
        <v>54</v>
      </c>
      <c r="C25" s="7"/>
      <c r="D25" s="7"/>
      <c r="E25" s="7"/>
      <c r="F25" s="7"/>
      <c r="G25" s="7"/>
      <c r="H25" s="7"/>
      <c r="I25" s="7"/>
      <c r="J25" s="7"/>
      <c r="K25" s="7">
        <v>17556.1</v>
      </c>
      <c r="L25" s="7"/>
      <c r="M25" s="7"/>
      <c r="N25" s="7">
        <v>14896.92</v>
      </c>
      <c r="O25" s="6">
        <f t="shared" si="1"/>
        <v>32453.019999999997</v>
      </c>
    </row>
    <row r="26" spans="1:15" ht="15">
      <c r="A26" s="4">
        <v>21</v>
      </c>
      <c r="B26" s="10" t="s">
        <v>63</v>
      </c>
      <c r="C26" s="6">
        <f>C9-C10</f>
        <v>-619994.04</v>
      </c>
      <c r="D26" s="6">
        <f aca="true" t="shared" si="3" ref="D26:O26">D9-D10</f>
        <v>-224739.5099999999</v>
      </c>
      <c r="E26" s="6">
        <f t="shared" si="3"/>
        <v>-352880.07000000007</v>
      </c>
      <c r="F26" s="6">
        <f t="shared" si="3"/>
        <v>-143460.04999999993</v>
      </c>
      <c r="G26" s="6">
        <f t="shared" si="3"/>
        <v>-542153.3099999999</v>
      </c>
      <c r="H26" s="6">
        <f t="shared" si="3"/>
        <v>-72563.01000000013</v>
      </c>
      <c r="I26" s="6">
        <f t="shared" si="3"/>
        <v>-164717.3500000001</v>
      </c>
      <c r="J26" s="6">
        <f t="shared" si="3"/>
        <v>-396551.26000000024</v>
      </c>
      <c r="K26" s="6">
        <f t="shared" si="3"/>
        <v>12342.03999999992</v>
      </c>
      <c r="L26" s="6">
        <f t="shared" si="3"/>
        <v>-87316.84000000008</v>
      </c>
      <c r="M26" s="6">
        <f t="shared" si="3"/>
        <v>-183731.08999999985</v>
      </c>
      <c r="N26" s="6">
        <f t="shared" si="3"/>
        <v>-55308.33000000019</v>
      </c>
      <c r="O26" s="6">
        <f t="shared" si="3"/>
        <v>-2831072.8200000003</v>
      </c>
    </row>
    <row r="28" spans="2:13" ht="15.75">
      <c r="B28" s="22" t="s">
        <v>57</v>
      </c>
      <c r="C28" s="75" t="s">
        <v>58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3:13" ht="14.25" customHeight="1">
      <c r="C29" s="75" t="s">
        <v>59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5" ht="14.25" customHeight="1">
      <c r="A30" s="21"/>
      <c r="B30" s="21"/>
      <c r="C30" s="75" t="s">
        <v>61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">
      <c r="A33" s="21"/>
      <c r="B33" s="23"/>
      <c r="C33" s="23"/>
      <c r="D33" s="23"/>
      <c r="E33" s="21"/>
      <c r="F33" s="21"/>
      <c r="G33" s="23"/>
      <c r="H33" s="23"/>
      <c r="I33" s="23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>
      <c r="A42" s="13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5">
      <c r="A43" s="13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5"/>
    </row>
    <row r="44" spans="1:15" ht="15">
      <c r="A44" s="13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5"/>
    </row>
    <row r="45" spans="1:15" ht="15">
      <c r="A45" s="13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</row>
    <row r="46" spans="1:15" ht="15">
      <c r="A46" s="13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/>
    </row>
    <row r="47" spans="1:15" ht="15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5"/>
    </row>
    <row r="48" spans="1:15" ht="15">
      <c r="A48" s="1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5"/>
    </row>
    <row r="49" spans="1:15" ht="15">
      <c r="A49" s="13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5"/>
    </row>
    <row r="50" spans="1:15" ht="15">
      <c r="A50" s="13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5"/>
    </row>
    <row r="51" spans="1:15" ht="15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/>
    </row>
    <row r="52" spans="1:15" ht="15">
      <c r="A52" s="13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/>
    </row>
    <row r="53" spans="1:15" ht="15">
      <c r="A53" s="13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/>
    </row>
    <row r="54" spans="1:15" ht="15">
      <c r="A54" s="13"/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/>
    </row>
    <row r="55" spans="1:15" ht="15">
      <c r="A55" s="13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/>
    </row>
    <row r="56" spans="1:15" ht="15">
      <c r="A56" s="13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/>
    </row>
    <row r="57" spans="1:15" ht="15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</row>
    <row r="58" spans="1:15" ht="15">
      <c r="A58" s="13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/>
    </row>
    <row r="59" spans="1:15" ht="15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/>
    </row>
    <row r="60" spans="1:15" ht="15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</row>
    <row r="61" spans="1:15" ht="15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</row>
    <row r="62" spans="1:15" ht="15">
      <c r="A62" s="13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</row>
    <row r="63" spans="1:15" ht="15">
      <c r="A63" s="13"/>
      <c r="B63" s="1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38.25" customHeight="1">
      <c r="A66" s="1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2.75">
      <c r="A67" s="1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9"/>
    </row>
    <row r="68" spans="1:15" ht="12.75">
      <c r="A68" s="1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9"/>
    </row>
    <row r="69" spans="1:15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ht="15">
      <c r="A70" s="74"/>
      <c r="B70" s="7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74"/>
    </row>
    <row r="71" spans="1:15" ht="15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5">
      <c r="A72" s="13"/>
      <c r="B72" s="1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/>
    </row>
    <row r="73" spans="1:15" ht="24.75" customHeight="1">
      <c r="A73" s="13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/>
    </row>
    <row r="74" spans="1:15" ht="15">
      <c r="A74" s="13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/>
    </row>
    <row r="75" spans="1:15" ht="15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">
      <c r="A76" s="13"/>
      <c r="B76" s="12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/>
    </row>
    <row r="77" spans="1:15" ht="15">
      <c r="A77" s="13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/>
    </row>
    <row r="78" spans="1:15" ht="15">
      <c r="A78" s="13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/>
    </row>
    <row r="79" spans="1:15" ht="15">
      <c r="A79" s="13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/>
    </row>
    <row r="80" spans="1:15" ht="15">
      <c r="A80" s="13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</row>
    <row r="81" spans="1:15" ht="15">
      <c r="A81" s="13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</row>
    <row r="82" spans="1:15" ht="15">
      <c r="A82" s="13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/>
    </row>
    <row r="83" spans="1:15" ht="15">
      <c r="A83" s="13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</row>
    <row r="84" spans="1:15" ht="15">
      <c r="A84" s="13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</row>
    <row r="85" spans="1:15" ht="15">
      <c r="A85" s="13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</row>
    <row r="86" spans="1:15" ht="15">
      <c r="A86" s="13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</row>
    <row r="87" spans="1:15" ht="15">
      <c r="A87" s="13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5"/>
    </row>
    <row r="99" spans="1:15" ht="15">
      <c r="A99" s="13"/>
      <c r="B99" s="1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.75">
      <c r="A105" s="19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2.75">
      <c r="A106" s="1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9"/>
    </row>
    <row r="107" spans="1:15" ht="12.75">
      <c r="A107" s="1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9"/>
    </row>
    <row r="108" spans="1:15" ht="15">
      <c r="A108" s="19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ht="15">
      <c r="A109" s="19"/>
      <c r="B109" s="7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74"/>
    </row>
    <row r="110" spans="1:15" ht="14.25">
      <c r="A110" s="19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5">
      <c r="A111" s="19"/>
      <c r="B111" s="12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5"/>
    </row>
    <row r="112" spans="1:15" ht="15">
      <c r="A112" s="19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5"/>
    </row>
    <row r="113" spans="1:15" ht="30.75" customHeight="1">
      <c r="A113" s="19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5"/>
    </row>
    <row r="114" spans="1:15" ht="14.25">
      <c r="A114" s="19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5">
      <c r="A115" s="19"/>
      <c r="B115" s="12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5"/>
    </row>
    <row r="116" spans="1:15" ht="15">
      <c r="A116" s="19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5"/>
    </row>
    <row r="117" spans="1:15" ht="15">
      <c r="A117" s="19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5"/>
    </row>
    <row r="118" spans="1:15" ht="15">
      <c r="A118" s="19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5"/>
    </row>
    <row r="119" spans="1:15" ht="15">
      <c r="A119" s="19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5"/>
    </row>
    <row r="120" spans="1:15" ht="15">
      <c r="A120" s="19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5"/>
    </row>
    <row r="121" spans="1:15" ht="15">
      <c r="A121" s="19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5"/>
    </row>
    <row r="122" spans="1:15" ht="15">
      <c r="A122" s="19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5"/>
    </row>
    <row r="123" spans="1:15" ht="15">
      <c r="A123" s="19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5"/>
    </row>
    <row r="124" spans="1:15" ht="15">
      <c r="A124" s="19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5"/>
    </row>
    <row r="138" spans="1:15" ht="14.25">
      <c r="A138" s="19"/>
      <c r="B138" s="1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ht="27" customHeight="1">
      <c r="A142" s="1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</row>
    <row r="143" ht="12.75">
      <c r="O143" s="19"/>
    </row>
    <row r="144" spans="2:15" ht="1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2:15" ht="15">
      <c r="B145" s="7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74"/>
    </row>
    <row r="146" spans="2:15" ht="14.25"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5">
      <c r="B147" s="12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5"/>
    </row>
    <row r="148" spans="2:15" ht="24" customHeight="1"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5"/>
    </row>
    <row r="149" spans="2:15" ht="33" customHeight="1"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5"/>
    </row>
    <row r="150" spans="2:15" ht="14.25"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5">
      <c r="B151" s="12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5"/>
    </row>
    <row r="152" spans="2:15" ht="15"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5"/>
    </row>
    <row r="153" spans="2:15" ht="15"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</row>
    <row r="154" spans="2:15" ht="15"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</row>
    <row r="155" spans="2:15" ht="15"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</row>
    <row r="156" spans="2:15" ht="15"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</row>
    <row r="157" spans="2:15" ht="15"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</row>
    <row r="158" spans="2:15" ht="15"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</row>
    <row r="159" spans="2:15" ht="15"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</row>
    <row r="160" spans="2:15" ht="15"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20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</row>
    <row r="174" spans="2:15" ht="14.25"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2:15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2:14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</sheetData>
  <sheetProtection/>
  <mergeCells count="21">
    <mergeCell ref="O144:O145"/>
    <mergeCell ref="B142:O142"/>
    <mergeCell ref="B144:B145"/>
    <mergeCell ref="C144:N144"/>
    <mergeCell ref="O108:O109"/>
    <mergeCell ref="B108:B109"/>
    <mergeCell ref="A69:A70"/>
    <mergeCell ref="B69:B70"/>
    <mergeCell ref="O69:O70"/>
    <mergeCell ref="C28:M28"/>
    <mergeCell ref="A4:A5"/>
    <mergeCell ref="B4:B5"/>
    <mergeCell ref="O4:O5"/>
    <mergeCell ref="C4:N4"/>
    <mergeCell ref="B1:O1"/>
    <mergeCell ref="C69:N69"/>
    <mergeCell ref="B105:O105"/>
    <mergeCell ref="C108:N108"/>
    <mergeCell ref="B66:O66"/>
    <mergeCell ref="C29:M29"/>
    <mergeCell ref="C30:M30"/>
  </mergeCells>
  <printOptions/>
  <pageMargins left="0.537401575" right="0.537401575" top="0.484251969" bottom="0.484251969" header="0.5" footer="0.5"/>
  <pageSetup horizontalDpi="600" verticalDpi="600" orientation="landscape" scale="75" r:id="rId1"/>
  <rowBreaks count="4" manualBreakCount="4">
    <brk id="33" max="14" man="1"/>
    <brk id="65" max="255" man="1"/>
    <brk id="103" max="255" man="1"/>
    <brk id="140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4" sqref="M34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5" width="10.8515625" style="0" customWidth="1"/>
    <col min="6" max="6" width="10.421875" style="0" customWidth="1"/>
    <col min="7" max="7" width="10.00390625" style="0" customWidth="1"/>
    <col min="8" max="8" width="11.140625" style="0" customWidth="1"/>
    <col min="9" max="9" width="11.28125" style="0" customWidth="1"/>
    <col min="10" max="10" width="10.28125" style="0" customWidth="1"/>
    <col min="11" max="11" width="11.140625" style="0" customWidth="1"/>
    <col min="12" max="12" width="11.00390625" style="0" customWidth="1"/>
    <col min="13" max="13" width="11.28125" style="0" customWidth="1"/>
    <col min="14" max="14" width="10.8515625" style="0" customWidth="1"/>
    <col min="15" max="15" width="10.421875" style="0" customWidth="1"/>
  </cols>
  <sheetData>
    <row r="1" spans="2:15" ht="15.75">
      <c r="B1" s="73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72"/>
    </row>
    <row r="6" spans="1:15" ht="28.5">
      <c r="A6" s="4">
        <v>1</v>
      </c>
      <c r="B6" s="5" t="s">
        <v>70</v>
      </c>
      <c r="C6" s="6">
        <f aca="true" t="shared" si="0" ref="C6:N6">C8-C9</f>
        <v>1011654.8799999999</v>
      </c>
      <c r="D6" s="6">
        <f t="shared" si="0"/>
        <v>559529.72</v>
      </c>
      <c r="E6" s="6">
        <f t="shared" si="0"/>
        <v>580517.1600000001</v>
      </c>
      <c r="F6" s="6">
        <f t="shared" si="0"/>
        <v>426424.2899999998</v>
      </c>
      <c r="G6" s="6">
        <f t="shared" si="0"/>
        <v>406899.27</v>
      </c>
      <c r="H6" s="6">
        <f t="shared" si="0"/>
        <v>287684.8800000001</v>
      </c>
      <c r="I6" s="6">
        <f t="shared" si="0"/>
        <v>28104.719999999972</v>
      </c>
      <c r="J6" s="6">
        <f t="shared" si="0"/>
        <v>539138.8200000001</v>
      </c>
      <c r="K6" s="6">
        <f t="shared" si="0"/>
        <v>143412.54000000004</v>
      </c>
      <c r="L6" s="6">
        <f t="shared" si="0"/>
        <v>228120.13000000012</v>
      </c>
      <c r="M6" s="6">
        <f t="shared" si="0"/>
        <v>216202.05000000005</v>
      </c>
      <c r="N6" s="6">
        <f t="shared" si="0"/>
        <v>-118259.07000000007</v>
      </c>
      <c r="O6" s="6">
        <f>SUM(C6:N6)</f>
        <v>4309429.39</v>
      </c>
    </row>
    <row r="7" spans="1:15" ht="15">
      <c r="A7" s="8">
        <v>2</v>
      </c>
      <c r="B7" s="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>
        <f aca="true" t="shared" si="1" ref="O7:O25">SUM(C7:N7)</f>
        <v>0</v>
      </c>
    </row>
    <row r="8" spans="1:15" ht="27.75" customHeight="1">
      <c r="A8" s="8">
        <v>3</v>
      </c>
      <c r="B8" s="9" t="s">
        <v>51</v>
      </c>
      <c r="C8" s="7">
        <v>1685453.69</v>
      </c>
      <c r="D8" s="7">
        <v>1682163.24</v>
      </c>
      <c r="E8" s="7">
        <v>1677850.55</v>
      </c>
      <c r="F8" s="7">
        <v>1667967.91</v>
      </c>
      <c r="G8" s="7">
        <v>1665305.81</v>
      </c>
      <c r="H8" s="7">
        <v>1661126.33</v>
      </c>
      <c r="I8" s="7">
        <v>1663180.59</v>
      </c>
      <c r="J8" s="7">
        <v>1662507.09</v>
      </c>
      <c r="K8" s="7">
        <v>1601598.32</v>
      </c>
      <c r="L8" s="7">
        <v>1572909.82</v>
      </c>
      <c r="M8" s="7">
        <v>1595028.87</v>
      </c>
      <c r="N8" s="7">
        <v>1290804.88</v>
      </c>
      <c r="O8" s="6">
        <f t="shared" si="1"/>
        <v>19425897.099999998</v>
      </c>
    </row>
    <row r="9" spans="1:15" ht="34.5" customHeight="1">
      <c r="A9" s="8">
        <v>4</v>
      </c>
      <c r="B9" s="9" t="s">
        <v>52</v>
      </c>
      <c r="C9" s="7">
        <v>673798.81</v>
      </c>
      <c r="D9" s="7">
        <v>1122633.52</v>
      </c>
      <c r="E9" s="7">
        <v>1097333.39</v>
      </c>
      <c r="F9" s="7">
        <v>1241543.62</v>
      </c>
      <c r="G9" s="7">
        <v>1258406.54</v>
      </c>
      <c r="H9" s="7">
        <v>1373441.45</v>
      </c>
      <c r="I9" s="7">
        <v>1635075.87</v>
      </c>
      <c r="J9" s="7">
        <v>1123368.27</v>
      </c>
      <c r="K9" s="7">
        <v>1458185.78</v>
      </c>
      <c r="L9" s="7">
        <v>1344789.69</v>
      </c>
      <c r="M9" s="7">
        <v>1378826.82</v>
      </c>
      <c r="N9" s="7">
        <v>1409063.95</v>
      </c>
      <c r="O9" s="6">
        <f t="shared" si="1"/>
        <v>15116467.709999997</v>
      </c>
    </row>
    <row r="10" spans="1:15" ht="15">
      <c r="A10" s="4">
        <v>5</v>
      </c>
      <c r="B10" s="5" t="s">
        <v>5</v>
      </c>
      <c r="C10" s="6">
        <f aca="true" t="shared" si="2" ref="C10:N10">C12+C13+C14+C15+C16+C17+C18+C19+C20+C21+C22+C23+C24+C25</f>
        <v>1138080.0200000003</v>
      </c>
      <c r="D10" s="6">
        <f t="shared" si="2"/>
        <v>1256219.07</v>
      </c>
      <c r="E10" s="6">
        <f t="shared" si="2"/>
        <v>1251689.5199999998</v>
      </c>
      <c r="F10" s="6">
        <f t="shared" si="2"/>
        <v>1486052.52</v>
      </c>
      <c r="G10" s="6">
        <f t="shared" si="2"/>
        <v>1908017.67</v>
      </c>
      <c r="H10" s="6">
        <f t="shared" si="2"/>
        <v>1434239.73</v>
      </c>
      <c r="I10" s="6">
        <f t="shared" si="2"/>
        <v>1820851.75</v>
      </c>
      <c r="J10" s="6">
        <f t="shared" si="2"/>
        <v>2021670.3700000003</v>
      </c>
      <c r="K10" s="6">
        <f t="shared" si="2"/>
        <v>1229463.1700000002</v>
      </c>
      <c r="L10" s="6">
        <f t="shared" si="2"/>
        <v>2032051.4099999997</v>
      </c>
      <c r="M10" s="6">
        <f t="shared" si="2"/>
        <v>1820382.41</v>
      </c>
      <c r="N10" s="6">
        <f t="shared" si="2"/>
        <v>1311535.0500000003</v>
      </c>
      <c r="O10" s="6">
        <f t="shared" si="1"/>
        <v>18710252.69</v>
      </c>
    </row>
    <row r="11" spans="1:15" ht="15">
      <c r="A11" s="8">
        <v>6</v>
      </c>
      <c r="B11" s="3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>
        <f t="shared" si="1"/>
        <v>0</v>
      </c>
    </row>
    <row r="12" spans="1:16" ht="15">
      <c r="A12" s="8">
        <v>7</v>
      </c>
      <c r="B12" s="9" t="s">
        <v>6</v>
      </c>
      <c r="C12" s="7">
        <v>855749.72</v>
      </c>
      <c r="D12" s="7">
        <v>811456.99</v>
      </c>
      <c r="E12" s="7">
        <v>872049.33</v>
      </c>
      <c r="F12" s="7">
        <v>990155.46</v>
      </c>
      <c r="G12" s="7">
        <v>1214812.67</v>
      </c>
      <c r="H12" s="7">
        <v>928640.23</v>
      </c>
      <c r="I12" s="7">
        <v>1104700.22</v>
      </c>
      <c r="J12" s="7">
        <v>1150053.37</v>
      </c>
      <c r="K12" s="7">
        <v>830634.43</v>
      </c>
      <c r="L12" s="7">
        <v>1075132.46</v>
      </c>
      <c r="M12" s="7">
        <v>962793.94</v>
      </c>
      <c r="N12" s="7">
        <v>815191.96</v>
      </c>
      <c r="O12" s="6">
        <f t="shared" si="1"/>
        <v>11611370.779999997</v>
      </c>
      <c r="P12" s="11"/>
    </row>
    <row r="13" spans="1:15" ht="30">
      <c r="A13" s="8">
        <v>8</v>
      </c>
      <c r="B13" s="9" t="s">
        <v>65</v>
      </c>
      <c r="C13" s="7">
        <v>125795</v>
      </c>
      <c r="D13" s="7">
        <v>119284</v>
      </c>
      <c r="E13" s="7">
        <v>128191</v>
      </c>
      <c r="F13" s="7">
        <v>145553</v>
      </c>
      <c r="G13" s="7">
        <v>178577</v>
      </c>
      <c r="H13" s="7">
        <v>136510</v>
      </c>
      <c r="I13" s="7">
        <v>162391</v>
      </c>
      <c r="J13" s="7">
        <v>169058</v>
      </c>
      <c r="K13" s="7">
        <v>122103</v>
      </c>
      <c r="L13" s="7">
        <v>158044</v>
      </c>
      <c r="M13" s="7">
        <v>141531</v>
      </c>
      <c r="N13" s="7">
        <v>119833</v>
      </c>
      <c r="O13" s="6">
        <f t="shared" si="1"/>
        <v>1706870</v>
      </c>
    </row>
    <row r="14" spans="1:17" ht="15">
      <c r="A14" s="8">
        <v>9</v>
      </c>
      <c r="B14" s="9" t="s">
        <v>66</v>
      </c>
      <c r="C14" s="7"/>
      <c r="D14" s="7">
        <v>85000</v>
      </c>
      <c r="E14" s="7"/>
      <c r="F14" s="7"/>
      <c r="G14" s="7">
        <v>176000</v>
      </c>
      <c r="H14" s="7"/>
      <c r="I14" s="7"/>
      <c r="J14" s="7">
        <v>170000</v>
      </c>
      <c r="K14" s="7"/>
      <c r="L14" s="7"/>
      <c r="M14" s="7">
        <v>155717</v>
      </c>
      <c r="N14" s="7"/>
      <c r="O14" s="6">
        <f t="shared" si="1"/>
        <v>586717</v>
      </c>
      <c r="Q14" s="25"/>
    </row>
    <row r="15" spans="1:15" ht="15">
      <c r="A15" s="8">
        <v>10</v>
      </c>
      <c r="B15" s="9" t="s">
        <v>71</v>
      </c>
      <c r="C15" s="7"/>
      <c r="D15" s="7"/>
      <c r="E15" s="7">
        <v>2021.3</v>
      </c>
      <c r="F15" s="7"/>
      <c r="G15" s="7"/>
      <c r="H15" s="7"/>
      <c r="I15" s="7"/>
      <c r="J15" s="7"/>
      <c r="K15" s="7"/>
      <c r="L15" s="7">
        <v>40246.43</v>
      </c>
      <c r="M15" s="7">
        <v>829.33</v>
      </c>
      <c r="N15" s="7"/>
      <c r="O15" s="6">
        <f t="shared" si="1"/>
        <v>43097.060000000005</v>
      </c>
    </row>
    <row r="16" spans="1:15" ht="15">
      <c r="A16" s="8">
        <v>11</v>
      </c>
      <c r="B16" s="9" t="s">
        <v>10</v>
      </c>
      <c r="C16" s="7">
        <v>11270</v>
      </c>
      <c r="D16" s="7">
        <v>11270</v>
      </c>
      <c r="E16" s="7">
        <v>15868</v>
      </c>
      <c r="F16" s="7">
        <v>15868</v>
      </c>
      <c r="G16" s="7">
        <v>15868</v>
      </c>
      <c r="H16" s="7">
        <v>15868</v>
      </c>
      <c r="I16" s="7">
        <v>15868</v>
      </c>
      <c r="J16" s="7">
        <v>15868</v>
      </c>
      <c r="K16" s="7">
        <v>15868</v>
      </c>
      <c r="L16" s="7">
        <v>15868</v>
      </c>
      <c r="M16" s="7">
        <v>15868</v>
      </c>
      <c r="N16" s="7">
        <v>15868</v>
      </c>
      <c r="O16" s="6">
        <f t="shared" si="1"/>
        <v>181220</v>
      </c>
    </row>
    <row r="17" spans="1:15" ht="15">
      <c r="A17" s="8">
        <v>12</v>
      </c>
      <c r="B17" s="9" t="s">
        <v>12</v>
      </c>
      <c r="C17" s="7">
        <v>3503.84</v>
      </c>
      <c r="D17" s="7">
        <v>2308.67</v>
      </c>
      <c r="E17" s="7">
        <v>2337.34</v>
      </c>
      <c r="F17" s="7">
        <v>2241.76</v>
      </c>
      <c r="G17" s="7">
        <v>2948.5</v>
      </c>
      <c r="H17" s="7">
        <v>16356.32</v>
      </c>
      <c r="I17" s="7">
        <v>3198.15</v>
      </c>
      <c r="J17" s="7">
        <v>3580.05</v>
      </c>
      <c r="K17" s="7">
        <v>4404.3</v>
      </c>
      <c r="L17" s="7">
        <v>3026.7</v>
      </c>
      <c r="M17" s="7">
        <v>4439.46</v>
      </c>
      <c r="N17" s="7">
        <v>3896.48</v>
      </c>
      <c r="O17" s="6">
        <f t="shared" si="1"/>
        <v>52241.57000000001</v>
      </c>
    </row>
    <row r="18" spans="1:15" ht="15">
      <c r="A18" s="8">
        <v>13</v>
      </c>
      <c r="B18" s="9" t="s">
        <v>13</v>
      </c>
      <c r="C18" s="7">
        <v>6180.93</v>
      </c>
      <c r="D18" s="7">
        <v>5579.5</v>
      </c>
      <c r="E18" s="7">
        <v>5932.51</v>
      </c>
      <c r="F18" s="7">
        <v>4726.4</v>
      </c>
      <c r="G18" s="7">
        <v>6690.83</v>
      </c>
      <c r="H18" s="7">
        <v>7677.95</v>
      </c>
      <c r="I18" s="7">
        <v>8583.34</v>
      </c>
      <c r="J18" s="7">
        <v>7906.75</v>
      </c>
      <c r="K18" s="7">
        <v>10826.07</v>
      </c>
      <c r="L18" s="7">
        <v>9247.98</v>
      </c>
      <c r="M18" s="7">
        <v>9568.43</v>
      </c>
      <c r="N18" s="7">
        <v>7487.29</v>
      </c>
      <c r="O18" s="6">
        <f t="shared" si="1"/>
        <v>90407.98</v>
      </c>
    </row>
    <row r="19" spans="1:15" ht="15">
      <c r="A19" s="8">
        <v>14</v>
      </c>
      <c r="B19" s="9" t="s">
        <v>14</v>
      </c>
      <c r="C19" s="7">
        <v>7983.53</v>
      </c>
      <c r="D19" s="7">
        <v>779.33</v>
      </c>
      <c r="E19" s="7">
        <v>779.33</v>
      </c>
      <c r="F19" s="7">
        <v>1684.11</v>
      </c>
      <c r="G19" s="7">
        <v>4580.76</v>
      </c>
      <c r="H19" s="7">
        <v>16041.4</v>
      </c>
      <c r="I19" s="7">
        <v>16041.4</v>
      </c>
      <c r="J19" s="7">
        <v>47019.16</v>
      </c>
      <c r="K19" s="7">
        <v>53347.43</v>
      </c>
      <c r="L19" s="7">
        <v>65775.17</v>
      </c>
      <c r="M19" s="7">
        <v>2501.2</v>
      </c>
      <c r="N19" s="7">
        <v>26893.1</v>
      </c>
      <c r="O19" s="6">
        <f t="shared" si="1"/>
        <v>243425.92</v>
      </c>
    </row>
    <row r="20" spans="1:15" ht="15">
      <c r="A20" s="8">
        <v>15</v>
      </c>
      <c r="B20" s="9" t="s">
        <v>15</v>
      </c>
      <c r="C20" s="7">
        <v>58605.2</v>
      </c>
      <c r="D20" s="7">
        <v>138992.96</v>
      </c>
      <c r="E20" s="7">
        <v>117754.1</v>
      </c>
      <c r="F20" s="7">
        <v>182642.35</v>
      </c>
      <c r="G20" s="7">
        <v>157586.74</v>
      </c>
      <c r="H20" s="7">
        <v>144819.4</v>
      </c>
      <c r="I20" s="7">
        <v>181246.31</v>
      </c>
      <c r="J20" s="7">
        <v>123951.85</v>
      </c>
      <c r="K20" s="7">
        <v>63986.68</v>
      </c>
      <c r="L20" s="7">
        <v>92926.35</v>
      </c>
      <c r="M20" s="7">
        <v>47333.45</v>
      </c>
      <c r="N20" s="7">
        <v>61940.2</v>
      </c>
      <c r="O20" s="6">
        <f t="shared" si="1"/>
        <v>1371785.59</v>
      </c>
    </row>
    <row r="21" spans="1:15" ht="15">
      <c r="A21" s="8">
        <v>16</v>
      </c>
      <c r="B21" s="9" t="s">
        <v>17</v>
      </c>
      <c r="C21" s="7">
        <v>13568.33</v>
      </c>
      <c r="D21" s="7">
        <v>12877.03</v>
      </c>
      <c r="E21" s="7">
        <v>27691.38</v>
      </c>
      <c r="F21" s="7">
        <v>31547.79</v>
      </c>
      <c r="G21" s="7">
        <v>43689.13</v>
      </c>
      <c r="H21" s="7">
        <v>58457.31</v>
      </c>
      <c r="I21" s="7">
        <v>61667.27</v>
      </c>
      <c r="J21" s="7">
        <v>37594.29</v>
      </c>
      <c r="K21" s="7">
        <v>32483.88</v>
      </c>
      <c r="L21" s="7">
        <v>34180.9</v>
      </c>
      <c r="M21" s="7">
        <v>37259.84</v>
      </c>
      <c r="N21" s="7">
        <v>23230.07</v>
      </c>
      <c r="O21" s="6">
        <f t="shared" si="1"/>
        <v>414247.22000000003</v>
      </c>
    </row>
    <row r="22" spans="1:15" ht="15">
      <c r="A22" s="8">
        <v>17</v>
      </c>
      <c r="B22" s="9" t="s">
        <v>19</v>
      </c>
      <c r="C22" s="7">
        <v>8433.62</v>
      </c>
      <c r="D22" s="7">
        <v>16183.85</v>
      </c>
      <c r="E22" s="7">
        <v>15412.23</v>
      </c>
      <c r="F22" s="7">
        <v>16405.38</v>
      </c>
      <c r="G22" s="7">
        <v>20737.11</v>
      </c>
      <c r="H22" s="7">
        <v>23063.03</v>
      </c>
      <c r="I22" s="7">
        <v>26480.33</v>
      </c>
      <c r="J22" s="7">
        <v>20959.82</v>
      </c>
      <c r="K22" s="7">
        <v>21286.43</v>
      </c>
      <c r="L22" s="7">
        <v>21083.88</v>
      </c>
      <c r="M22" s="7">
        <v>22060.33</v>
      </c>
      <c r="N22" s="7">
        <v>19662.87</v>
      </c>
      <c r="O22" s="6">
        <f t="shared" si="1"/>
        <v>231768.88</v>
      </c>
    </row>
    <row r="23" spans="1:15" ht="75">
      <c r="A23" s="8">
        <v>18</v>
      </c>
      <c r="B23" s="9" t="s">
        <v>67</v>
      </c>
      <c r="C23" s="26">
        <v>30989.85</v>
      </c>
      <c r="D23" s="26">
        <v>36840.02</v>
      </c>
      <c r="E23" s="26">
        <v>29402.06</v>
      </c>
      <c r="F23" s="26">
        <v>90228.27</v>
      </c>
      <c r="G23" s="26">
        <v>76526.93</v>
      </c>
      <c r="H23" s="26">
        <v>71806.09</v>
      </c>
      <c r="I23" s="26">
        <v>238675.73</v>
      </c>
      <c r="J23" s="26">
        <v>260679.08</v>
      </c>
      <c r="K23" s="26">
        <v>53134.09</v>
      </c>
      <c r="L23" s="26">
        <v>436763.74</v>
      </c>
      <c r="M23" s="26">
        <v>379580.43</v>
      </c>
      <c r="N23" s="26">
        <v>132532.08</v>
      </c>
      <c r="O23" s="27">
        <f t="shared" si="1"/>
        <v>1837158.3699999999</v>
      </c>
    </row>
    <row r="24" spans="1:15" ht="15">
      <c r="A24" s="8">
        <v>19</v>
      </c>
      <c r="B24" s="9" t="s">
        <v>56</v>
      </c>
      <c r="C24" s="7">
        <v>1000</v>
      </c>
      <c r="D24" s="7"/>
      <c r="E24" s="7"/>
      <c r="F24" s="7">
        <v>5000</v>
      </c>
      <c r="G24" s="7">
        <v>10000</v>
      </c>
      <c r="H24" s="7">
        <v>15000</v>
      </c>
      <c r="I24" s="7">
        <v>2000</v>
      </c>
      <c r="J24" s="7">
        <v>15000</v>
      </c>
      <c r="K24" s="7"/>
      <c r="L24" s="7"/>
      <c r="M24" s="7">
        <v>40900</v>
      </c>
      <c r="N24" s="7">
        <v>85000</v>
      </c>
      <c r="O24" s="6">
        <f t="shared" si="1"/>
        <v>173900</v>
      </c>
    </row>
    <row r="25" spans="1:15" ht="15.75" customHeight="1">
      <c r="A25" s="8">
        <v>20</v>
      </c>
      <c r="B25" s="9" t="s">
        <v>54</v>
      </c>
      <c r="C25" s="7">
        <v>15000</v>
      </c>
      <c r="D25" s="7">
        <v>15646.72</v>
      </c>
      <c r="E25" s="7">
        <v>34250.94</v>
      </c>
      <c r="F25" s="7"/>
      <c r="G25" s="7"/>
      <c r="H25" s="7"/>
      <c r="I25" s="7"/>
      <c r="J25" s="7"/>
      <c r="K25" s="7">
        <v>21388.86</v>
      </c>
      <c r="L25" s="7">
        <v>79755.8</v>
      </c>
      <c r="M25" s="7"/>
      <c r="N25" s="7"/>
      <c r="O25" s="6">
        <f t="shared" si="1"/>
        <v>166042.32</v>
      </c>
    </row>
    <row r="26" spans="1:15" ht="15">
      <c r="A26" s="4">
        <v>21</v>
      </c>
      <c r="B26" s="10" t="s">
        <v>63</v>
      </c>
      <c r="C26" s="6">
        <f aca="true" t="shared" si="3" ref="C26:O26">C9-C10</f>
        <v>-464281.2100000002</v>
      </c>
      <c r="D26" s="6">
        <f t="shared" si="3"/>
        <v>-133585.55000000005</v>
      </c>
      <c r="E26" s="6">
        <f t="shared" si="3"/>
        <v>-154356.1299999999</v>
      </c>
      <c r="F26" s="6">
        <f t="shared" si="3"/>
        <v>-244508.8999999999</v>
      </c>
      <c r="G26" s="6">
        <f t="shared" si="3"/>
        <v>-649611.1299999999</v>
      </c>
      <c r="H26" s="6">
        <f t="shared" si="3"/>
        <v>-60798.28000000003</v>
      </c>
      <c r="I26" s="6">
        <f t="shared" si="3"/>
        <v>-185775.8799999999</v>
      </c>
      <c r="J26" s="6">
        <f t="shared" si="3"/>
        <v>-898302.1000000003</v>
      </c>
      <c r="K26" s="6">
        <f t="shared" si="3"/>
        <v>228722.60999999987</v>
      </c>
      <c r="L26" s="6">
        <f t="shared" si="3"/>
        <v>-687261.7199999997</v>
      </c>
      <c r="M26" s="6">
        <f t="shared" si="3"/>
        <v>-441555.58999999985</v>
      </c>
      <c r="N26" s="6">
        <f t="shared" si="3"/>
        <v>97528.89999999967</v>
      </c>
      <c r="O26" s="6">
        <f t="shared" si="3"/>
        <v>-3593784.980000004</v>
      </c>
    </row>
    <row r="28" spans="2:13" ht="15">
      <c r="B28" s="22" t="s">
        <v>57</v>
      </c>
      <c r="C28" s="75" t="s">
        <v>73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3:13" ht="14.25" customHeight="1">
      <c r="C29" s="75" t="s">
        <v>68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5" ht="14.25" customHeight="1">
      <c r="A30" s="21"/>
      <c r="B30" s="21"/>
      <c r="C30" s="75" t="s">
        <v>69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1"/>
      <c r="O30" s="21"/>
    </row>
    <row r="31" spans="1:15" ht="15">
      <c r="A31" s="21"/>
      <c r="B31" s="21"/>
      <c r="C31" s="24" t="s">
        <v>72</v>
      </c>
      <c r="D31" s="24"/>
      <c r="E31" s="24"/>
      <c r="F31" s="24"/>
      <c r="G31" s="24"/>
      <c r="H31" s="24"/>
      <c r="I31" s="24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">
      <c r="A33" s="21"/>
      <c r="B33" s="23"/>
      <c r="C33" s="23"/>
      <c r="D33" s="23"/>
      <c r="E33" s="21"/>
      <c r="F33" s="21"/>
      <c r="G33" s="23"/>
      <c r="H33" s="23"/>
      <c r="I33" s="23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>
      <c r="A42" s="13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5">
      <c r="A43" s="13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5"/>
    </row>
    <row r="44" spans="1:15" ht="15">
      <c r="A44" s="13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5"/>
    </row>
    <row r="45" spans="1:15" ht="15">
      <c r="A45" s="13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</row>
    <row r="46" spans="1:15" ht="15">
      <c r="A46" s="13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/>
    </row>
    <row r="47" spans="1:15" ht="15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5"/>
    </row>
    <row r="48" spans="1:15" ht="15">
      <c r="A48" s="1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5"/>
    </row>
    <row r="49" spans="1:15" ht="15">
      <c r="A49" s="13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5"/>
    </row>
    <row r="50" spans="1:15" ht="15">
      <c r="A50" s="13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5"/>
    </row>
    <row r="51" spans="1:15" ht="15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/>
    </row>
    <row r="52" spans="1:15" ht="15">
      <c r="A52" s="13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/>
    </row>
    <row r="53" spans="1:15" ht="15">
      <c r="A53" s="13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/>
    </row>
    <row r="54" spans="1:15" ht="15">
      <c r="A54" s="13"/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/>
    </row>
    <row r="55" spans="1:15" ht="15">
      <c r="A55" s="13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/>
    </row>
    <row r="56" spans="1:15" ht="15">
      <c r="A56" s="13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/>
    </row>
    <row r="57" spans="1:15" ht="15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</row>
    <row r="58" spans="1:15" ht="15">
      <c r="A58" s="13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/>
    </row>
    <row r="59" spans="1:15" ht="15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/>
    </row>
    <row r="60" spans="1:15" ht="15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</row>
    <row r="61" spans="1:15" ht="15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</row>
    <row r="62" spans="1:15" ht="15">
      <c r="A62" s="13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</row>
    <row r="63" spans="1:15" ht="15">
      <c r="A63" s="13"/>
      <c r="B63" s="1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38.25" customHeight="1">
      <c r="A66" s="1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2.75">
      <c r="A67" s="1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9"/>
    </row>
    <row r="68" spans="1:15" ht="12.75">
      <c r="A68" s="1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9"/>
    </row>
    <row r="69" spans="1:15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ht="15">
      <c r="A70" s="74"/>
      <c r="B70" s="7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74"/>
    </row>
    <row r="71" spans="1:15" ht="15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5">
      <c r="A72" s="13"/>
      <c r="B72" s="1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/>
    </row>
    <row r="73" spans="1:15" ht="24.75" customHeight="1">
      <c r="A73" s="13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/>
    </row>
    <row r="74" spans="1:15" ht="15">
      <c r="A74" s="13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/>
    </row>
    <row r="75" spans="1:15" ht="15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">
      <c r="A76" s="13"/>
      <c r="B76" s="12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/>
    </row>
    <row r="77" spans="1:15" ht="15">
      <c r="A77" s="13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/>
    </row>
    <row r="78" spans="1:15" ht="15">
      <c r="A78" s="13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/>
    </row>
    <row r="79" spans="1:15" ht="15">
      <c r="A79" s="13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/>
    </row>
    <row r="80" spans="1:15" ht="15">
      <c r="A80" s="13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</row>
    <row r="81" spans="1:15" ht="15">
      <c r="A81" s="13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</row>
    <row r="82" spans="1:15" ht="15">
      <c r="A82" s="13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/>
    </row>
    <row r="83" spans="1:15" ht="15">
      <c r="A83" s="13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</row>
    <row r="84" spans="1:15" ht="15">
      <c r="A84" s="13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</row>
    <row r="85" spans="1:15" ht="15">
      <c r="A85" s="13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</row>
    <row r="86" spans="1:15" ht="15">
      <c r="A86" s="13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</row>
    <row r="87" spans="1:15" ht="15">
      <c r="A87" s="13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5"/>
    </row>
    <row r="99" spans="1:15" ht="15">
      <c r="A99" s="13"/>
      <c r="B99" s="1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.75">
      <c r="A105" s="19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2.75">
      <c r="A106" s="1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9"/>
    </row>
    <row r="107" spans="1:15" ht="12.75">
      <c r="A107" s="1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9"/>
    </row>
    <row r="108" spans="1:15" ht="15">
      <c r="A108" s="19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ht="15">
      <c r="A109" s="19"/>
      <c r="B109" s="7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74"/>
    </row>
    <row r="110" spans="1:15" ht="14.25">
      <c r="A110" s="19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5">
      <c r="A111" s="19"/>
      <c r="B111" s="12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5"/>
    </row>
    <row r="112" spans="1:15" ht="15">
      <c r="A112" s="19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5"/>
    </row>
    <row r="113" spans="1:15" ht="30.75" customHeight="1">
      <c r="A113" s="19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5"/>
    </row>
    <row r="114" spans="1:15" ht="14.25">
      <c r="A114" s="19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5">
      <c r="A115" s="19"/>
      <c r="B115" s="12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5"/>
    </row>
    <row r="116" spans="1:15" ht="15">
      <c r="A116" s="19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5"/>
    </row>
    <row r="117" spans="1:15" ht="15">
      <c r="A117" s="19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5"/>
    </row>
    <row r="118" spans="1:15" ht="15">
      <c r="A118" s="19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5"/>
    </row>
    <row r="119" spans="1:15" ht="15">
      <c r="A119" s="19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5"/>
    </row>
    <row r="120" spans="1:15" ht="15">
      <c r="A120" s="19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5"/>
    </row>
    <row r="121" spans="1:15" ht="15">
      <c r="A121" s="19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5"/>
    </row>
    <row r="122" spans="1:15" ht="15">
      <c r="A122" s="19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5"/>
    </row>
    <row r="123" spans="1:15" ht="15">
      <c r="A123" s="19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5"/>
    </row>
    <row r="124" spans="1:15" ht="15">
      <c r="A124" s="19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5"/>
    </row>
    <row r="138" spans="1:15" ht="14.25">
      <c r="A138" s="19"/>
      <c r="B138" s="1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ht="27" customHeight="1">
      <c r="A142" s="1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</row>
    <row r="143" ht="12.75">
      <c r="O143" s="19"/>
    </row>
    <row r="144" spans="2:15" ht="1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2:15" ht="15">
      <c r="B145" s="7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74"/>
    </row>
    <row r="146" spans="2:15" ht="14.25"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5">
      <c r="B147" s="12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5"/>
    </row>
    <row r="148" spans="2:15" ht="24" customHeight="1"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5"/>
    </row>
    <row r="149" spans="2:15" ht="33" customHeight="1"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5"/>
    </row>
    <row r="150" spans="2:15" ht="14.25"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5">
      <c r="B151" s="12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5"/>
    </row>
    <row r="152" spans="2:15" ht="15"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5"/>
    </row>
    <row r="153" spans="2:15" ht="15"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</row>
    <row r="154" spans="2:15" ht="15"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</row>
    <row r="155" spans="2:15" ht="15"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</row>
    <row r="156" spans="2:15" ht="15"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</row>
    <row r="157" spans="2:15" ht="15"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</row>
    <row r="158" spans="2:15" ht="15"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</row>
    <row r="159" spans="2:15" ht="15"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</row>
    <row r="160" spans="2:15" ht="15"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20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</row>
    <row r="174" spans="2:15" ht="14.25"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2:15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2:14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</sheetData>
  <sheetProtection/>
  <mergeCells count="21">
    <mergeCell ref="B144:B145"/>
    <mergeCell ref="C144:N144"/>
    <mergeCell ref="B66:O66"/>
    <mergeCell ref="O144:O145"/>
    <mergeCell ref="B142:O142"/>
    <mergeCell ref="C108:N108"/>
    <mergeCell ref="B1:O1"/>
    <mergeCell ref="O108:O109"/>
    <mergeCell ref="B108:B109"/>
    <mergeCell ref="O69:O70"/>
    <mergeCell ref="C28:M28"/>
    <mergeCell ref="C4:N4"/>
    <mergeCell ref="A69:A70"/>
    <mergeCell ref="B69:B70"/>
    <mergeCell ref="C30:M30"/>
    <mergeCell ref="B105:O105"/>
    <mergeCell ref="C29:M29"/>
    <mergeCell ref="A4:A5"/>
    <mergeCell ref="B4:B5"/>
    <mergeCell ref="C69:N69"/>
    <mergeCell ref="O4:O5"/>
  </mergeCells>
  <printOptions/>
  <pageMargins left="0.537401575" right="0.537401575" top="0.484251969" bottom="0.484251969" header="0.5" footer="0.5"/>
  <pageSetup horizontalDpi="600" verticalDpi="600" orientation="landscape" scale="74" r:id="rId1"/>
  <rowBreaks count="4" manualBreakCount="4">
    <brk id="33" max="14" man="1"/>
    <brk id="65" max="255" man="1"/>
    <brk id="103" max="255" man="1"/>
    <brk id="140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89"/>
  <sheetViews>
    <sheetView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4" sqref="G44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0.28125" style="0" customWidth="1"/>
    <col min="4" max="4" width="11.140625" style="0" customWidth="1"/>
    <col min="5" max="5" width="11.00390625" style="0" customWidth="1"/>
    <col min="6" max="13" width="11.28125" style="0" customWidth="1"/>
    <col min="14" max="14" width="10.8515625" style="0" customWidth="1"/>
    <col min="15" max="15" width="10.421875" style="0" customWidth="1"/>
  </cols>
  <sheetData>
    <row r="1" spans="2:15" ht="15.75">
      <c r="B1" s="73" t="s">
        <v>74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72"/>
    </row>
    <row r="6" spans="1:15" ht="28.5">
      <c r="A6" s="4">
        <v>1</v>
      </c>
      <c r="B6" s="5" t="s">
        <v>70</v>
      </c>
      <c r="C6" s="6">
        <f>C8-C9</f>
        <v>539138.8200000001</v>
      </c>
      <c r="D6" s="6">
        <f>D8-D9</f>
        <v>143412.54000000004</v>
      </c>
      <c r="E6" s="6">
        <f>E8-E9</f>
        <v>228120.13000000012</v>
      </c>
      <c r="F6" s="6">
        <f>F8-F9</f>
        <v>216202.05000000005</v>
      </c>
      <c r="G6" s="6">
        <f aca="true" t="shared" si="0" ref="G6:N6">G8-G9</f>
        <v>-108285.48999999999</v>
      </c>
      <c r="H6" s="6">
        <f t="shared" si="0"/>
        <v>317243.8799999999</v>
      </c>
      <c r="I6" s="6">
        <f t="shared" si="0"/>
        <v>182705.78000000003</v>
      </c>
      <c r="J6" s="6">
        <f t="shared" si="0"/>
        <v>321300.83999999985</v>
      </c>
      <c r="K6" s="6">
        <f t="shared" si="0"/>
        <v>398729.42000000016</v>
      </c>
      <c r="L6" s="6">
        <f t="shared" si="0"/>
        <v>145610.6299999999</v>
      </c>
      <c r="M6" s="6">
        <f t="shared" si="0"/>
        <v>45284.179999999935</v>
      </c>
      <c r="N6" s="6">
        <f t="shared" si="0"/>
        <v>-227506.6499999999</v>
      </c>
      <c r="O6" s="6">
        <f aca="true" t="shared" si="1" ref="O6:O32">SUM(C6:N6)</f>
        <v>2201956.1300000004</v>
      </c>
    </row>
    <row r="7" spans="1:15" ht="15">
      <c r="A7" s="8">
        <v>2</v>
      </c>
      <c r="B7" s="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>
        <f t="shared" si="1"/>
        <v>0</v>
      </c>
    </row>
    <row r="8" spans="1:15" ht="27.75" customHeight="1">
      <c r="A8" s="8">
        <v>3</v>
      </c>
      <c r="B8" s="9" t="s">
        <v>51</v>
      </c>
      <c r="C8" s="7">
        <v>1662507.09</v>
      </c>
      <c r="D8" s="7">
        <v>1601598.32</v>
      </c>
      <c r="E8" s="7">
        <v>1572909.82</v>
      </c>
      <c r="F8" s="7">
        <v>1595028.87</v>
      </c>
      <c r="G8" s="7">
        <v>1300778.46</v>
      </c>
      <c r="H8" s="7">
        <v>1744434.4</v>
      </c>
      <c r="I8" s="7">
        <v>1585888.71</v>
      </c>
      <c r="J8" s="7">
        <v>1627002.44</v>
      </c>
      <c r="K8" s="7">
        <v>1685415.59</v>
      </c>
      <c r="L8" s="7">
        <v>1638943.16</v>
      </c>
      <c r="M8" s="7">
        <v>1606581.98</v>
      </c>
      <c r="N8" s="7">
        <v>1581061.75</v>
      </c>
      <c r="O8" s="6">
        <f t="shared" si="1"/>
        <v>19202150.59</v>
      </c>
    </row>
    <row r="9" spans="1:15" ht="34.5" customHeight="1">
      <c r="A9" s="8">
        <v>4</v>
      </c>
      <c r="B9" s="9" t="s">
        <v>52</v>
      </c>
      <c r="C9" s="7">
        <v>1123368.27</v>
      </c>
      <c r="D9" s="7">
        <v>1458185.78</v>
      </c>
      <c r="E9" s="7">
        <v>1344789.69</v>
      </c>
      <c r="F9" s="7">
        <v>1378826.82</v>
      </c>
      <c r="G9" s="7">
        <v>1409063.95</v>
      </c>
      <c r="H9" s="7">
        <v>1427190.52</v>
      </c>
      <c r="I9" s="7">
        <v>1403182.93</v>
      </c>
      <c r="J9" s="7">
        <v>1305701.6</v>
      </c>
      <c r="K9" s="7">
        <v>1286686.17</v>
      </c>
      <c r="L9" s="7">
        <v>1493332.53</v>
      </c>
      <c r="M9" s="7">
        <v>1561297.8</v>
      </c>
      <c r="N9" s="7">
        <v>1808568.4</v>
      </c>
      <c r="O9" s="6">
        <f t="shared" si="1"/>
        <v>17000194.459999997</v>
      </c>
    </row>
    <row r="10" spans="1:15" ht="15">
      <c r="A10" s="4">
        <v>5</v>
      </c>
      <c r="B10" s="5" t="s">
        <v>5</v>
      </c>
      <c r="C10" s="6">
        <f>C12+C13+C14+C15+C16+C17+C18+C19+C20+C21+C22+C23+C24+C25+C26+C27+C28+C29+C30+C31+C32</f>
        <v>1983402.37</v>
      </c>
      <c r="D10" s="6">
        <f aca="true" t="shared" si="2" ref="D10:N10">D12+D13+D14+D15+D16+D17+D18+D19+D20+D21+D22+D23+D24+D25+D26+D27+D28+D29+D30+D31+D32</f>
        <v>1347377.33</v>
      </c>
      <c r="E10" s="6">
        <f t="shared" si="2"/>
        <v>1918965.2099999997</v>
      </c>
      <c r="F10" s="6">
        <f t="shared" si="2"/>
        <v>1655920.83</v>
      </c>
      <c r="G10" s="6">
        <f t="shared" si="2"/>
        <v>1309462.05</v>
      </c>
      <c r="H10" s="6">
        <f t="shared" si="2"/>
        <v>1419436.39</v>
      </c>
      <c r="I10" s="6">
        <f t="shared" si="2"/>
        <v>1760530.09</v>
      </c>
      <c r="J10" s="6">
        <f t="shared" si="2"/>
        <v>1410709.47</v>
      </c>
      <c r="K10" s="6">
        <f t="shared" si="2"/>
        <v>1780799.7400000002</v>
      </c>
      <c r="L10" s="6">
        <f t="shared" si="2"/>
        <v>1642868.3</v>
      </c>
      <c r="M10" s="6">
        <f t="shared" si="2"/>
        <v>1395376.0499999998</v>
      </c>
      <c r="N10" s="6">
        <f t="shared" si="2"/>
        <v>1578183.1699999997</v>
      </c>
      <c r="O10" s="6">
        <f t="shared" si="1"/>
        <v>19203031</v>
      </c>
    </row>
    <row r="11" spans="1:15" ht="15">
      <c r="A11" s="8">
        <v>6</v>
      </c>
      <c r="B11" s="3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>
        <f t="shared" si="1"/>
        <v>0</v>
      </c>
    </row>
    <row r="12" spans="1:16" ht="15">
      <c r="A12" s="8">
        <v>7</v>
      </c>
      <c r="B12" s="9" t="s">
        <v>6</v>
      </c>
      <c r="C12" s="7">
        <v>1150053.37</v>
      </c>
      <c r="D12" s="7">
        <v>830634.43</v>
      </c>
      <c r="E12" s="7">
        <v>1075132.46</v>
      </c>
      <c r="F12" s="7">
        <v>962793.94</v>
      </c>
      <c r="G12" s="7">
        <v>815191.96</v>
      </c>
      <c r="H12" s="7">
        <v>960637.35</v>
      </c>
      <c r="I12" s="7">
        <v>1026770.03</v>
      </c>
      <c r="J12" s="7">
        <v>966375.82</v>
      </c>
      <c r="K12" s="7">
        <v>1175941.59</v>
      </c>
      <c r="L12" s="7">
        <v>983599.26</v>
      </c>
      <c r="M12" s="7">
        <v>945911.21</v>
      </c>
      <c r="N12" s="7">
        <v>1070274.69</v>
      </c>
      <c r="O12" s="6">
        <f t="shared" si="1"/>
        <v>11963316.110000001</v>
      </c>
      <c r="P12" s="11"/>
    </row>
    <row r="13" spans="1:15" ht="30">
      <c r="A13" s="8">
        <v>8</v>
      </c>
      <c r="B13" s="9" t="s">
        <v>65</v>
      </c>
      <c r="C13" s="7">
        <v>169058</v>
      </c>
      <c r="D13" s="7">
        <v>122103</v>
      </c>
      <c r="E13" s="7">
        <v>158044</v>
      </c>
      <c r="F13" s="7">
        <v>141531</v>
      </c>
      <c r="G13" s="7">
        <v>119833</v>
      </c>
      <c r="H13" s="7">
        <v>141214</v>
      </c>
      <c r="I13" s="7">
        <v>150935</v>
      </c>
      <c r="J13" s="7">
        <v>142057</v>
      </c>
      <c r="K13" s="7">
        <v>172863</v>
      </c>
      <c r="L13" s="7">
        <v>144589</v>
      </c>
      <c r="M13" s="7">
        <v>139049</v>
      </c>
      <c r="N13" s="7">
        <v>157331</v>
      </c>
      <c r="O13" s="6">
        <f t="shared" si="1"/>
        <v>1758607</v>
      </c>
    </row>
    <row r="14" spans="1:17" ht="15">
      <c r="A14" s="8">
        <v>9</v>
      </c>
      <c r="B14" s="9" t="s">
        <v>66</v>
      </c>
      <c r="C14" s="7">
        <v>170000</v>
      </c>
      <c r="D14" s="7"/>
      <c r="E14" s="7"/>
      <c r="F14" s="7">
        <v>155717</v>
      </c>
      <c r="G14" s="7"/>
      <c r="H14" s="7"/>
      <c r="I14" s="7">
        <v>110458</v>
      </c>
      <c r="J14" s="7"/>
      <c r="K14" s="7"/>
      <c r="L14" s="7">
        <v>143217</v>
      </c>
      <c r="M14" s="7"/>
      <c r="N14" s="7"/>
      <c r="O14" s="6">
        <f t="shared" si="1"/>
        <v>579392</v>
      </c>
      <c r="Q14" s="25"/>
    </row>
    <row r="15" spans="1:17" ht="15">
      <c r="A15" s="8"/>
      <c r="B15" s="9" t="s">
        <v>53</v>
      </c>
      <c r="C15" s="7"/>
      <c r="D15" s="7"/>
      <c r="E15" s="7">
        <v>2551.99</v>
      </c>
      <c r="F15" s="7"/>
      <c r="G15" s="7"/>
      <c r="H15" s="7"/>
      <c r="I15" s="7"/>
      <c r="J15" s="7"/>
      <c r="K15" s="7"/>
      <c r="L15" s="7"/>
      <c r="M15" s="7"/>
      <c r="N15" s="7"/>
      <c r="O15" s="6">
        <f t="shared" si="1"/>
        <v>2551.99</v>
      </c>
      <c r="Q15" s="28"/>
    </row>
    <row r="16" spans="1:15" ht="15">
      <c r="A16" s="8">
        <v>10</v>
      </c>
      <c r="B16" s="9" t="s">
        <v>75</v>
      </c>
      <c r="C16" s="7"/>
      <c r="D16" s="7"/>
      <c r="E16" s="7">
        <v>37694.44</v>
      </c>
      <c r="F16" s="7">
        <v>2456.58</v>
      </c>
      <c r="G16" s="7"/>
      <c r="H16" s="7"/>
      <c r="I16" s="7">
        <v>1500</v>
      </c>
      <c r="J16" s="7">
        <v>164.51</v>
      </c>
      <c r="K16" s="7"/>
      <c r="L16" s="7">
        <v>1500</v>
      </c>
      <c r="M16" s="7"/>
      <c r="N16" s="7">
        <v>1500</v>
      </c>
      <c r="O16" s="6">
        <f t="shared" si="1"/>
        <v>44815.530000000006</v>
      </c>
    </row>
    <row r="17" spans="1:15" ht="15">
      <c r="A17" s="8">
        <v>11</v>
      </c>
      <c r="B17" s="9" t="s">
        <v>85</v>
      </c>
      <c r="C17" s="7">
        <v>1500</v>
      </c>
      <c r="D17" s="7">
        <v>23600</v>
      </c>
      <c r="E17" s="7">
        <v>19829</v>
      </c>
      <c r="F17" s="7">
        <v>11923</v>
      </c>
      <c r="G17" s="7">
        <v>13795</v>
      </c>
      <c r="H17" s="7">
        <v>16023</v>
      </c>
      <c r="I17" s="7">
        <v>10015</v>
      </c>
      <c r="J17" s="7">
        <v>10525</v>
      </c>
      <c r="K17" s="7">
        <v>10863</v>
      </c>
      <c r="L17" s="7">
        <v>12087</v>
      </c>
      <c r="M17" s="7">
        <v>15965</v>
      </c>
      <c r="N17" s="7">
        <v>12555</v>
      </c>
      <c r="O17" s="6">
        <f t="shared" si="1"/>
        <v>158680</v>
      </c>
    </row>
    <row r="18" spans="1:15" ht="15">
      <c r="A18" s="8">
        <v>12</v>
      </c>
      <c r="B18" s="9" t="s">
        <v>12</v>
      </c>
      <c r="C18" s="7">
        <v>3580.05</v>
      </c>
      <c r="D18" s="7">
        <v>4404.3</v>
      </c>
      <c r="E18" s="7">
        <v>3026.7</v>
      </c>
      <c r="F18" s="7">
        <v>4439.46</v>
      </c>
      <c r="G18" s="7">
        <v>3896.48</v>
      </c>
      <c r="H18" s="7">
        <v>4017.9</v>
      </c>
      <c r="I18" s="7">
        <v>3821.27</v>
      </c>
      <c r="J18" s="7">
        <v>3591.57</v>
      </c>
      <c r="K18" s="7">
        <v>397.54</v>
      </c>
      <c r="L18" s="7">
        <v>4818.36</v>
      </c>
      <c r="M18" s="7">
        <v>3799.6</v>
      </c>
      <c r="N18" s="7">
        <v>3138.8</v>
      </c>
      <c r="O18" s="6">
        <f t="shared" si="1"/>
        <v>42932.03</v>
      </c>
    </row>
    <row r="19" spans="1:15" ht="15">
      <c r="A19" s="8">
        <v>13</v>
      </c>
      <c r="B19" s="9" t="s">
        <v>13</v>
      </c>
      <c r="C19" s="7">
        <v>7906.75</v>
      </c>
      <c r="D19" s="7">
        <v>10826.07</v>
      </c>
      <c r="E19" s="7">
        <v>9247.98</v>
      </c>
      <c r="F19" s="7">
        <v>9568.43</v>
      </c>
      <c r="G19" s="7">
        <v>7487.29</v>
      </c>
      <c r="H19" s="7">
        <v>6498.41</v>
      </c>
      <c r="I19" s="7">
        <v>6333.01</v>
      </c>
      <c r="J19" s="7">
        <v>5206.3</v>
      </c>
      <c r="K19" s="7">
        <v>6432.94</v>
      </c>
      <c r="L19" s="7">
        <v>8093.73</v>
      </c>
      <c r="M19" s="7">
        <v>6319.23</v>
      </c>
      <c r="N19" s="7">
        <v>8135.06</v>
      </c>
      <c r="O19" s="6">
        <f t="shared" si="1"/>
        <v>92055.19999999998</v>
      </c>
    </row>
    <row r="20" spans="1:15" ht="15">
      <c r="A20" s="8">
        <v>14</v>
      </c>
      <c r="B20" s="9" t="s">
        <v>14</v>
      </c>
      <c r="C20" s="7">
        <v>47019.16</v>
      </c>
      <c r="D20" s="7">
        <v>53347.43</v>
      </c>
      <c r="E20" s="7">
        <v>65775.17</v>
      </c>
      <c r="F20" s="7">
        <v>2501.2</v>
      </c>
      <c r="G20" s="7">
        <v>26893.1</v>
      </c>
      <c r="H20" s="7">
        <v>10866.7</v>
      </c>
      <c r="I20" s="7">
        <v>8592.82</v>
      </c>
      <c r="J20" s="7"/>
      <c r="K20" s="7">
        <v>863.65</v>
      </c>
      <c r="L20" s="7">
        <v>4581.78</v>
      </c>
      <c r="M20" s="7">
        <v>22337.19</v>
      </c>
      <c r="N20" s="7">
        <v>30901.16</v>
      </c>
      <c r="O20" s="6">
        <f t="shared" si="1"/>
        <v>273679.36000000004</v>
      </c>
    </row>
    <row r="21" spans="1:15" ht="15">
      <c r="A21" s="8">
        <v>15</v>
      </c>
      <c r="B21" s="9" t="s">
        <v>15</v>
      </c>
      <c r="C21" s="7">
        <v>123951.85</v>
      </c>
      <c r="D21" s="7">
        <v>63986.68</v>
      </c>
      <c r="E21" s="7">
        <v>92926.35</v>
      </c>
      <c r="F21" s="7">
        <v>47333.45</v>
      </c>
      <c r="G21" s="7">
        <v>61940.2</v>
      </c>
      <c r="H21" s="7">
        <v>116764.1</v>
      </c>
      <c r="I21" s="7">
        <v>79740.11</v>
      </c>
      <c r="J21" s="7">
        <v>119473.8</v>
      </c>
      <c r="K21" s="7">
        <v>205046.6</v>
      </c>
      <c r="L21" s="7">
        <v>144484.55</v>
      </c>
      <c r="M21" s="7">
        <v>149708.7</v>
      </c>
      <c r="N21" s="7">
        <v>120749.56</v>
      </c>
      <c r="O21" s="6">
        <f t="shared" si="1"/>
        <v>1326105.95</v>
      </c>
    </row>
    <row r="22" spans="1:15" ht="15">
      <c r="A22" s="8">
        <v>16</v>
      </c>
      <c r="B22" s="9" t="s">
        <v>17</v>
      </c>
      <c r="C22" s="7">
        <v>37594.29</v>
      </c>
      <c r="D22" s="7">
        <v>32483.88</v>
      </c>
      <c r="E22" s="7">
        <v>34180.9</v>
      </c>
      <c r="F22" s="7">
        <v>37259.84</v>
      </c>
      <c r="G22" s="7">
        <v>23230.07</v>
      </c>
      <c r="H22" s="7">
        <v>32601.32</v>
      </c>
      <c r="I22" s="7">
        <v>23701.1</v>
      </c>
      <c r="J22" s="7">
        <v>27027.88</v>
      </c>
      <c r="K22" s="7">
        <v>38575.86</v>
      </c>
      <c r="L22" s="7">
        <v>47150.8</v>
      </c>
      <c r="M22" s="7">
        <v>23048</v>
      </c>
      <c r="N22" s="7">
        <v>47351.9</v>
      </c>
      <c r="O22" s="6">
        <f t="shared" si="1"/>
        <v>404205.84</v>
      </c>
    </row>
    <row r="23" spans="1:15" ht="15">
      <c r="A23" s="8">
        <v>17</v>
      </c>
      <c r="B23" s="9" t="s">
        <v>19</v>
      </c>
      <c r="C23" s="7">
        <v>20959.82</v>
      </c>
      <c r="D23" s="7">
        <v>21286.43</v>
      </c>
      <c r="E23" s="7">
        <v>21083.88</v>
      </c>
      <c r="F23" s="7">
        <v>22060.33</v>
      </c>
      <c r="G23" s="7">
        <v>19662.87</v>
      </c>
      <c r="H23" s="7">
        <v>22462.77</v>
      </c>
      <c r="I23" s="7">
        <v>23828.83</v>
      </c>
      <c r="J23" s="7">
        <v>33294.62</v>
      </c>
      <c r="K23" s="7">
        <v>27422.76</v>
      </c>
      <c r="L23" s="7">
        <v>31068.9</v>
      </c>
      <c r="M23" s="7">
        <v>27358.05</v>
      </c>
      <c r="N23" s="7">
        <v>27097.96</v>
      </c>
      <c r="O23" s="6">
        <f t="shared" si="1"/>
        <v>297587.22000000003</v>
      </c>
    </row>
    <row r="24" spans="1:15" ht="14.25" customHeight="1">
      <c r="A24" s="8">
        <v>18</v>
      </c>
      <c r="B24" s="9" t="s">
        <v>76</v>
      </c>
      <c r="C24" s="7"/>
      <c r="D24" s="7">
        <v>13380</v>
      </c>
      <c r="E24" s="7"/>
      <c r="F24" s="7">
        <v>6660</v>
      </c>
      <c r="G24" s="7"/>
      <c r="H24" s="7">
        <v>6660</v>
      </c>
      <c r="I24" s="7">
        <v>6660</v>
      </c>
      <c r="J24" s="7"/>
      <c r="K24" s="7">
        <v>6660</v>
      </c>
      <c r="L24" s="7">
        <v>13320</v>
      </c>
      <c r="M24" s="7">
        <v>6660</v>
      </c>
      <c r="N24" s="7">
        <v>6660</v>
      </c>
      <c r="O24" s="6">
        <f t="shared" si="1"/>
        <v>66660</v>
      </c>
    </row>
    <row r="25" spans="1:15" ht="14.25" customHeight="1">
      <c r="A25" s="8">
        <v>19</v>
      </c>
      <c r="B25" s="9" t="s">
        <v>77</v>
      </c>
      <c r="C25" s="7">
        <v>1000</v>
      </c>
      <c r="D25" s="7">
        <v>2104.09</v>
      </c>
      <c r="E25" s="7">
        <v>8958.54</v>
      </c>
      <c r="F25" s="7">
        <v>3671.32</v>
      </c>
      <c r="G25" s="7">
        <v>12915.14</v>
      </c>
      <c r="H25" s="7">
        <v>21486.89</v>
      </c>
      <c r="I25" s="7">
        <v>4786.91</v>
      </c>
      <c r="J25" s="7">
        <v>19059.97</v>
      </c>
      <c r="K25" s="7">
        <v>800</v>
      </c>
      <c r="L25" s="7">
        <v>2267.8</v>
      </c>
      <c r="M25" s="7">
        <v>15009.66</v>
      </c>
      <c r="N25" s="7">
        <v>16718.65</v>
      </c>
      <c r="O25" s="6">
        <f t="shared" si="1"/>
        <v>108778.97</v>
      </c>
    </row>
    <row r="26" spans="1:15" ht="15.75" customHeight="1">
      <c r="A26" s="8">
        <v>20</v>
      </c>
      <c r="B26" s="9" t="s">
        <v>78</v>
      </c>
      <c r="C26" s="7">
        <v>35101.13</v>
      </c>
      <c r="D26" s="7"/>
      <c r="E26" s="7"/>
      <c r="F26" s="7">
        <v>116024.36</v>
      </c>
      <c r="G26" s="7"/>
      <c r="H26" s="7"/>
      <c r="I26" s="7">
        <v>116024.37</v>
      </c>
      <c r="J26" s="7"/>
      <c r="K26" s="7"/>
      <c r="L26" s="7"/>
      <c r="M26" s="7"/>
      <c r="N26" s="7"/>
      <c r="O26" s="6">
        <f t="shared" si="1"/>
        <v>267149.86</v>
      </c>
    </row>
    <row r="27" spans="1:15" ht="17.25" customHeight="1">
      <c r="A27" s="8">
        <v>21</v>
      </c>
      <c r="B27" s="9" t="s">
        <v>79</v>
      </c>
      <c r="C27" s="7"/>
      <c r="D27" s="7"/>
      <c r="E27" s="7"/>
      <c r="F27" s="7">
        <v>15274.68</v>
      </c>
      <c r="G27" s="7"/>
      <c r="H27" s="7"/>
      <c r="I27" s="7"/>
      <c r="J27" s="7"/>
      <c r="K27" s="7"/>
      <c r="L27" s="7">
        <v>8331.63</v>
      </c>
      <c r="M27" s="7">
        <v>2777.21</v>
      </c>
      <c r="N27" s="7">
        <v>5554.42</v>
      </c>
      <c r="O27" s="6">
        <f t="shared" si="1"/>
        <v>31937.939999999995</v>
      </c>
    </row>
    <row r="28" spans="1:15" ht="30">
      <c r="A28" s="8">
        <v>22</v>
      </c>
      <c r="B28" s="9" t="s">
        <v>80</v>
      </c>
      <c r="C28" s="7"/>
      <c r="D28" s="7"/>
      <c r="E28" s="7"/>
      <c r="F28" s="7">
        <v>1048</v>
      </c>
      <c r="G28" s="7"/>
      <c r="H28" s="7"/>
      <c r="I28" s="7">
        <v>9567.63</v>
      </c>
      <c r="J28" s="7"/>
      <c r="K28" s="7"/>
      <c r="L28" s="7">
        <v>3888</v>
      </c>
      <c r="M28" s="7"/>
      <c r="N28" s="7"/>
      <c r="O28" s="6">
        <f t="shared" si="1"/>
        <v>14503.63</v>
      </c>
    </row>
    <row r="29" spans="1:15" ht="45">
      <c r="A29" s="8">
        <v>23</v>
      </c>
      <c r="B29" s="9" t="s">
        <v>84</v>
      </c>
      <c r="C29" s="26">
        <v>200677.95</v>
      </c>
      <c r="D29" s="26">
        <v>121750</v>
      </c>
      <c r="E29" s="26">
        <v>268603</v>
      </c>
      <c r="F29" s="26">
        <v>35170</v>
      </c>
      <c r="G29" s="26">
        <v>7756.9</v>
      </c>
      <c r="H29" s="26">
        <v>54135</v>
      </c>
      <c r="I29" s="26">
        <v>147616.16</v>
      </c>
      <c r="J29" s="26">
        <v>60974.9</v>
      </c>
      <c r="K29" s="26">
        <v>45550</v>
      </c>
      <c r="L29" s="26">
        <v>39861</v>
      </c>
      <c r="M29" s="26">
        <v>30121.53</v>
      </c>
      <c r="N29" s="26">
        <v>19855.26</v>
      </c>
      <c r="O29" s="27">
        <f t="shared" si="1"/>
        <v>1032071.7000000001</v>
      </c>
    </row>
    <row r="30" spans="1:15" ht="15">
      <c r="A30" s="8">
        <v>24</v>
      </c>
      <c r="B30" s="9" t="s">
        <v>56</v>
      </c>
      <c r="C30" s="7">
        <v>15000</v>
      </c>
      <c r="D30" s="7"/>
      <c r="E30" s="7"/>
      <c r="F30" s="7">
        <v>40900</v>
      </c>
      <c r="G30" s="7">
        <v>85000</v>
      </c>
      <c r="H30" s="7">
        <v>350</v>
      </c>
      <c r="I30" s="7">
        <v>5000</v>
      </c>
      <c r="J30" s="7"/>
      <c r="K30" s="7">
        <v>10000</v>
      </c>
      <c r="L30" s="7"/>
      <c r="M30" s="7"/>
      <c r="N30" s="7"/>
      <c r="O30" s="6">
        <f t="shared" si="1"/>
        <v>156250</v>
      </c>
    </row>
    <row r="31" spans="1:15" ht="15.75" customHeight="1">
      <c r="A31" s="8">
        <v>25</v>
      </c>
      <c r="B31" s="9" t="s">
        <v>54</v>
      </c>
      <c r="C31" s="7"/>
      <c r="D31" s="7">
        <v>21388.86</v>
      </c>
      <c r="E31" s="7">
        <v>79755.8</v>
      </c>
      <c r="F31" s="7"/>
      <c r="G31" s="7"/>
      <c r="H31" s="7">
        <v>25718.95</v>
      </c>
      <c r="I31" s="7">
        <v>25179.85</v>
      </c>
      <c r="J31" s="7"/>
      <c r="K31" s="7"/>
      <c r="L31" s="7">
        <v>50009.49</v>
      </c>
      <c r="M31" s="7"/>
      <c r="N31" s="7">
        <v>50359.71</v>
      </c>
      <c r="O31" s="6">
        <f t="shared" si="1"/>
        <v>252412.65999999997</v>
      </c>
    </row>
    <row r="32" spans="1:15" ht="32.25" customHeight="1">
      <c r="A32" s="8">
        <v>26</v>
      </c>
      <c r="B32" s="9" t="s">
        <v>86</v>
      </c>
      <c r="C32" s="7"/>
      <c r="D32" s="7">
        <v>26082.16</v>
      </c>
      <c r="E32" s="7">
        <v>42155</v>
      </c>
      <c r="F32" s="7">
        <v>39588.24</v>
      </c>
      <c r="G32" s="7">
        <v>111860.04</v>
      </c>
      <c r="H32" s="7"/>
      <c r="I32" s="7"/>
      <c r="J32" s="7">
        <v>22958.1</v>
      </c>
      <c r="K32" s="7">
        <v>79382.8</v>
      </c>
      <c r="L32" s="7"/>
      <c r="M32" s="7">
        <v>7311.67</v>
      </c>
      <c r="N32" s="7"/>
      <c r="O32" s="6">
        <f t="shared" si="1"/>
        <v>329338.01</v>
      </c>
    </row>
    <row r="33" spans="1:15" ht="15">
      <c r="A33" s="4">
        <v>27</v>
      </c>
      <c r="B33" s="10" t="s">
        <v>63</v>
      </c>
      <c r="C33" s="6">
        <f>C9-C10</f>
        <v>-860034.1000000001</v>
      </c>
      <c r="D33" s="6">
        <f>D9-D10</f>
        <v>110808.44999999995</v>
      </c>
      <c r="E33" s="6">
        <f>E9-E10</f>
        <v>-574175.5199999998</v>
      </c>
      <c r="F33" s="6">
        <f>F9-F10</f>
        <v>-277094.01</v>
      </c>
      <c r="G33" s="6">
        <f aca="true" t="shared" si="3" ref="G33:N33">G9-G10</f>
        <v>99601.8999999999</v>
      </c>
      <c r="H33" s="6">
        <f t="shared" si="3"/>
        <v>7754.130000000121</v>
      </c>
      <c r="I33" s="6">
        <f t="shared" si="3"/>
        <v>-357347.16000000015</v>
      </c>
      <c r="J33" s="6">
        <f t="shared" si="3"/>
        <v>-105007.86999999988</v>
      </c>
      <c r="K33" s="6">
        <f t="shared" si="3"/>
        <v>-494113.5700000003</v>
      </c>
      <c r="L33" s="6">
        <f t="shared" si="3"/>
        <v>-149535.77000000002</v>
      </c>
      <c r="M33" s="6">
        <f t="shared" si="3"/>
        <v>165921.75000000023</v>
      </c>
      <c r="N33" s="6">
        <f t="shared" si="3"/>
        <v>230385.2300000002</v>
      </c>
      <c r="O33" s="6">
        <f>O9-O10</f>
        <v>-2202836.540000003</v>
      </c>
    </row>
    <row r="35" spans="2:13" ht="15.75">
      <c r="B35" s="22" t="s">
        <v>57</v>
      </c>
      <c r="C35" s="75" t="s">
        <v>83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3:13" ht="14.25" customHeight="1">
      <c r="C36" s="75" t="s">
        <v>82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14.25" customHeight="1">
      <c r="A37" s="21"/>
      <c r="B37" s="21"/>
      <c r="C37" s="75" t="s">
        <v>81</v>
      </c>
      <c r="D37" s="75"/>
      <c r="E37" s="75"/>
      <c r="F37" s="75"/>
      <c r="G37" s="75"/>
      <c r="H37" s="75"/>
      <c r="I37" s="75"/>
      <c r="J37" s="75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5">
      <c r="A40" s="21"/>
      <c r="B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5">
      <c r="A49" s="13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5"/>
    </row>
    <row r="50" spans="1:15" ht="15">
      <c r="A50" s="13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5"/>
    </row>
    <row r="51" spans="1:15" ht="15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/>
    </row>
    <row r="52" spans="1:15" ht="15">
      <c r="A52" s="13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/>
    </row>
    <row r="53" spans="1:15" ht="15">
      <c r="A53" s="13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/>
    </row>
    <row r="54" spans="1:15" ht="15">
      <c r="A54" s="13"/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/>
    </row>
    <row r="55" spans="1:15" ht="15">
      <c r="A55" s="13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/>
    </row>
    <row r="56" spans="1:15" ht="15">
      <c r="A56" s="13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/>
    </row>
    <row r="57" spans="1:15" ht="15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</row>
    <row r="58" spans="1:15" ht="15">
      <c r="A58" s="13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/>
    </row>
    <row r="59" spans="1:15" ht="15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/>
    </row>
    <row r="60" spans="1:15" ht="15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</row>
    <row r="61" spans="1:15" ht="15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</row>
    <row r="62" spans="1:15" ht="15">
      <c r="A62" s="13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</row>
    <row r="63" spans="1:15" ht="15">
      <c r="A63" s="13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</row>
    <row r="64" spans="1:15" ht="15">
      <c r="A64" s="13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/>
    </row>
    <row r="65" spans="1:15" ht="15">
      <c r="A65" s="13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/>
    </row>
    <row r="66" spans="1:15" ht="15">
      <c r="A66" s="13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/>
    </row>
    <row r="67" spans="1:15" ht="15">
      <c r="A67" s="13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/>
    </row>
    <row r="68" spans="1:15" ht="15">
      <c r="A68" s="13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/>
    </row>
    <row r="69" spans="1:15" ht="15">
      <c r="A69" s="13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/>
    </row>
    <row r="70" spans="1:15" ht="15">
      <c r="A70" s="13"/>
      <c r="B70" s="1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38.25" customHeight="1">
      <c r="A73" s="19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2.75">
      <c r="A74" s="1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9"/>
    </row>
    <row r="75" spans="1:15" ht="12.75">
      <c r="A75" s="1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9"/>
    </row>
    <row r="76" spans="1:15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15">
      <c r="A77" s="74"/>
      <c r="B77" s="7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74"/>
    </row>
    <row r="78" spans="1:15" ht="15">
      <c r="A78" s="13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5">
      <c r="A79" s="13"/>
      <c r="B79" s="12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/>
    </row>
    <row r="80" spans="1:15" ht="24.75" customHeight="1">
      <c r="A80" s="13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</row>
    <row r="81" spans="1:15" ht="15">
      <c r="A81" s="13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</row>
    <row r="82" spans="1:15" ht="15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">
      <c r="A83" s="13"/>
      <c r="B83" s="12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</row>
    <row r="84" spans="1:15" ht="15">
      <c r="A84" s="13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</row>
    <row r="85" spans="1:15" ht="15">
      <c r="A85" s="13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</row>
    <row r="86" spans="1:15" ht="15">
      <c r="A86" s="13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</row>
    <row r="87" spans="1:15" ht="15">
      <c r="A87" s="13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5"/>
    </row>
    <row r="99" spans="1:15" ht="15">
      <c r="A99" s="13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5"/>
    </row>
    <row r="100" spans="1:15" ht="15">
      <c r="A100" s="13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5"/>
    </row>
    <row r="101" spans="1:15" ht="15">
      <c r="A101" s="13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5"/>
    </row>
    <row r="102" spans="1:15" ht="15">
      <c r="A102" s="13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5"/>
    </row>
    <row r="103" spans="1:15" ht="15">
      <c r="A103" s="13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5"/>
    </row>
    <row r="104" spans="1:15" ht="15">
      <c r="A104" s="13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5"/>
    </row>
    <row r="105" spans="1:15" ht="15">
      <c r="A105" s="13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5"/>
    </row>
    <row r="106" spans="1:15" ht="15">
      <c r="A106" s="13"/>
      <c r="B106" s="1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5.75">
      <c r="A112" s="19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2.75">
      <c r="A113" s="1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9"/>
    </row>
    <row r="114" spans="1:15" ht="12.75">
      <c r="A114" s="1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9"/>
    </row>
    <row r="115" spans="1:15" ht="15">
      <c r="A115" s="19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ht="15">
      <c r="A116" s="19"/>
      <c r="B116" s="7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74"/>
    </row>
    <row r="117" spans="1:15" ht="14.25">
      <c r="A117" s="19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5">
      <c r="A118" s="19"/>
      <c r="B118" s="12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5"/>
    </row>
    <row r="119" spans="1:15" ht="15">
      <c r="A119" s="19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5"/>
    </row>
    <row r="120" spans="1:15" ht="30.75" customHeight="1">
      <c r="A120" s="19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5"/>
    </row>
    <row r="121" spans="1:15" ht="14.25">
      <c r="A121" s="19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5">
      <c r="A122" s="19"/>
      <c r="B122" s="12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5"/>
    </row>
    <row r="123" spans="1:15" ht="15">
      <c r="A123" s="19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5"/>
    </row>
    <row r="124" spans="1:15" ht="15">
      <c r="A124" s="19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5"/>
    </row>
    <row r="138" spans="1:15" ht="15">
      <c r="A138" s="19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5"/>
    </row>
    <row r="139" spans="1:15" ht="15">
      <c r="A139" s="19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5"/>
    </row>
    <row r="140" spans="1:15" ht="15">
      <c r="A140" s="19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5"/>
    </row>
    <row r="141" spans="1:15" ht="15">
      <c r="A141" s="19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5"/>
    </row>
    <row r="142" spans="1:15" ht="15">
      <c r="A142" s="19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5"/>
    </row>
    <row r="143" spans="1:15" ht="15">
      <c r="A143" s="19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</row>
    <row r="144" spans="1:15" ht="15">
      <c r="A144" s="19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5"/>
    </row>
    <row r="145" spans="1:15" ht="14.25">
      <c r="A145" s="19"/>
      <c r="B145" s="1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27" customHeight="1">
      <c r="A149" s="1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ht="12.75">
      <c r="O150" s="19"/>
    </row>
    <row r="151" spans="2:15" ht="1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2:15" ht="15">
      <c r="B152" s="7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74"/>
    </row>
    <row r="153" spans="2:15" ht="14.25"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5">
      <c r="B154" s="12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</row>
    <row r="155" spans="2:15" ht="24" customHeight="1"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</row>
    <row r="156" spans="2:15" ht="33" customHeight="1"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</row>
    <row r="157" spans="2:15" ht="14.25"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5">
      <c r="B158" s="12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</row>
    <row r="159" spans="2:15" ht="15"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</row>
    <row r="160" spans="2:15" ht="15"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20"/>
    </row>
    <row r="174" spans="2:15" ht="15"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</row>
    <row r="175" spans="2:15" ht="15"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</row>
    <row r="176" spans="2:15" ht="15"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</row>
    <row r="177" spans="2:15" ht="15"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</row>
    <row r="178" spans="2:15" ht="15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</row>
    <row r="179" spans="2:15" ht="15"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</row>
    <row r="180" spans="2:15" ht="15"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</row>
    <row r="181" spans="2:15" ht="14.25"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2:15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4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</sheetData>
  <sheetProtection/>
  <mergeCells count="21">
    <mergeCell ref="B112:O112"/>
    <mergeCell ref="B115:B116"/>
    <mergeCell ref="C115:N115"/>
    <mergeCell ref="O115:O116"/>
    <mergeCell ref="B149:O149"/>
    <mergeCell ref="B151:B152"/>
    <mergeCell ref="C151:N151"/>
    <mergeCell ref="O151:O152"/>
    <mergeCell ref="B73:O73"/>
    <mergeCell ref="A76:A77"/>
    <mergeCell ref="B76:B77"/>
    <mergeCell ref="C76:N76"/>
    <mergeCell ref="O76:O77"/>
    <mergeCell ref="C36:M36"/>
    <mergeCell ref="C37:J37"/>
    <mergeCell ref="B1:O1"/>
    <mergeCell ref="A4:A5"/>
    <mergeCell ref="B4:B5"/>
    <mergeCell ref="C4:N4"/>
    <mergeCell ref="O4:O5"/>
    <mergeCell ref="C35:M35"/>
  </mergeCells>
  <printOptions/>
  <pageMargins left="0.537401575" right="0.537401575" top="0.484251969" bottom="0.484251969" header="0.5" footer="0.5"/>
  <pageSetup horizontalDpi="600" verticalDpi="600" orientation="landscape" scale="72" r:id="rId1"/>
  <rowBreaks count="4" manualBreakCount="4">
    <brk id="40" max="14" man="1"/>
    <brk id="72" max="255" man="1"/>
    <brk id="110" max="255" man="1"/>
    <brk id="147" max="25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89"/>
  <sheetViews>
    <sheetView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2" sqref="I42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0.28125" style="0" customWidth="1"/>
    <col min="4" max="4" width="11.140625" style="0" customWidth="1"/>
    <col min="5" max="5" width="11.00390625" style="0" customWidth="1"/>
    <col min="6" max="13" width="11.28125" style="0" customWidth="1"/>
    <col min="14" max="14" width="10.8515625" style="0" customWidth="1"/>
    <col min="15" max="15" width="10.421875" style="0" customWidth="1"/>
  </cols>
  <sheetData>
    <row r="1" spans="2:15" ht="15.75">
      <c r="B1" s="73" t="s">
        <v>99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72"/>
    </row>
    <row r="6" spans="1:15" ht="28.5">
      <c r="A6" s="4">
        <v>1</v>
      </c>
      <c r="B6" s="5" t="s">
        <v>70</v>
      </c>
      <c r="C6" s="6">
        <f>C8-C9</f>
        <v>345987.1399999999</v>
      </c>
      <c r="D6" s="6">
        <f>D8-D9</f>
        <v>448332.56000000006</v>
      </c>
      <c r="E6" s="6">
        <f>E8-E9</f>
        <v>192234.44999999995</v>
      </c>
      <c r="F6" s="6">
        <f>F8-F9</f>
        <v>252951.16999999993</v>
      </c>
      <c r="G6" s="6">
        <f aca="true" t="shared" si="0" ref="G6:N6">G8-G9</f>
        <v>227343.57999999984</v>
      </c>
      <c r="H6" s="6">
        <f t="shared" si="0"/>
        <v>379203.99</v>
      </c>
      <c r="I6" s="6">
        <f t="shared" si="0"/>
        <v>376086.81000000006</v>
      </c>
      <c r="J6" s="6">
        <f t="shared" si="0"/>
        <v>450986.77</v>
      </c>
      <c r="K6" s="6">
        <f t="shared" si="0"/>
        <v>363168.04000000004</v>
      </c>
      <c r="L6" s="6">
        <f t="shared" si="0"/>
        <v>156803.75</v>
      </c>
      <c r="M6" s="6">
        <f t="shared" si="0"/>
        <v>650423.3200000001</v>
      </c>
      <c r="N6" s="6">
        <f t="shared" si="0"/>
        <v>-622622.8499999999</v>
      </c>
      <c r="O6" s="6">
        <f aca="true" t="shared" si="1" ref="O6:O32">SUM(C6:N6)</f>
        <v>3220898.7300000004</v>
      </c>
    </row>
    <row r="7" spans="1:15" ht="15">
      <c r="A7" s="8">
        <v>2</v>
      </c>
      <c r="B7" s="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>
        <f t="shared" si="1"/>
        <v>0</v>
      </c>
    </row>
    <row r="8" spans="1:15" ht="27.75" customHeight="1">
      <c r="A8" s="8">
        <v>3</v>
      </c>
      <c r="B8" s="9" t="s">
        <v>51</v>
      </c>
      <c r="C8" s="7">
        <v>1638830.96</v>
      </c>
      <c r="D8" s="7">
        <v>1892741.74</v>
      </c>
      <c r="E8" s="7">
        <v>1890712.8</v>
      </c>
      <c r="F8" s="7">
        <v>1886529.2</v>
      </c>
      <c r="G8" s="7">
        <v>1886900.14</v>
      </c>
      <c r="H8" s="7">
        <v>1889628.01</v>
      </c>
      <c r="I8" s="7">
        <v>1886510.83</v>
      </c>
      <c r="J8" s="7">
        <v>1852438.92</v>
      </c>
      <c r="K8" s="7">
        <v>1853521.94</v>
      </c>
      <c r="L8" s="7">
        <v>1855662.6</v>
      </c>
      <c r="M8" s="7">
        <v>1869083.46</v>
      </c>
      <c r="N8" s="7">
        <v>1854358.59</v>
      </c>
      <c r="O8" s="6">
        <f t="shared" si="1"/>
        <v>22256919.19</v>
      </c>
    </row>
    <row r="9" spans="1:15" ht="42" customHeight="1">
      <c r="A9" s="8">
        <v>4</v>
      </c>
      <c r="B9" s="9" t="s">
        <v>52</v>
      </c>
      <c r="C9" s="7">
        <v>1292843.82</v>
      </c>
      <c r="D9" s="7">
        <v>1444409.18</v>
      </c>
      <c r="E9" s="7">
        <v>1698478.35</v>
      </c>
      <c r="F9" s="7">
        <v>1633578.03</v>
      </c>
      <c r="G9" s="7">
        <v>1659556.56</v>
      </c>
      <c r="H9" s="7">
        <v>1510424.02</v>
      </c>
      <c r="I9" s="7">
        <v>1510424.02</v>
      </c>
      <c r="J9" s="7">
        <v>1401452.15</v>
      </c>
      <c r="K9" s="7">
        <v>1490353.9</v>
      </c>
      <c r="L9" s="7">
        <v>1698858.85</v>
      </c>
      <c r="M9" s="7">
        <v>1218660.14</v>
      </c>
      <c r="N9" s="7">
        <v>2476981.44</v>
      </c>
      <c r="O9" s="6">
        <f t="shared" si="1"/>
        <v>19036020.46</v>
      </c>
    </row>
    <row r="10" spans="1:15" ht="15">
      <c r="A10" s="4">
        <v>5</v>
      </c>
      <c r="B10" s="5" t="s">
        <v>5</v>
      </c>
      <c r="C10" s="6">
        <f>C12+C13+C14+C15+C16+C17+C18+C19+C20+C21+C22+C23+C26+C27+C28+C29+C30+C31+C32</f>
        <v>1708980.2199999995</v>
      </c>
      <c r="D10" s="6">
        <f aca="true" t="shared" si="2" ref="D10:M10">D12+D13+D14+D15+D16+D17+D18+D19+D20+D21+D22+D23+D26+D27+D28+D29+D30+D31+D32</f>
        <v>2141070.96</v>
      </c>
      <c r="E10" s="6">
        <f t="shared" si="2"/>
        <v>2121700.52</v>
      </c>
      <c r="F10" s="6">
        <f t="shared" si="2"/>
        <v>1817417.26</v>
      </c>
      <c r="G10" s="6">
        <f t="shared" si="2"/>
        <v>1915481.4199999997</v>
      </c>
      <c r="H10" s="6">
        <f t="shared" si="2"/>
        <v>2323119.8099999996</v>
      </c>
      <c r="I10" s="6">
        <f t="shared" si="2"/>
        <v>2256843.06</v>
      </c>
      <c r="J10" s="6">
        <f t="shared" si="2"/>
        <v>2736182.17</v>
      </c>
      <c r="K10" s="6">
        <f t="shared" si="2"/>
        <v>2204861.77</v>
      </c>
      <c r="L10" s="6">
        <f t="shared" si="2"/>
        <v>2095155.13</v>
      </c>
      <c r="M10" s="6">
        <f t="shared" si="2"/>
        <v>2093713.4799999997</v>
      </c>
      <c r="N10" s="6">
        <f>N12+N13+N14+N15+N16+N17+N18+N19+N20+N21+N22+N23+N26+N27+N28+N29+N30+N31+N32</f>
        <v>2426039.46</v>
      </c>
      <c r="O10" s="6">
        <f t="shared" si="1"/>
        <v>25840565.259999998</v>
      </c>
    </row>
    <row r="11" spans="1:15" ht="15">
      <c r="A11" s="8">
        <v>6</v>
      </c>
      <c r="B11" s="3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>
        <f t="shared" si="1"/>
        <v>0</v>
      </c>
    </row>
    <row r="12" spans="1:16" ht="15">
      <c r="A12" s="8">
        <v>7</v>
      </c>
      <c r="B12" s="9" t="s">
        <v>6</v>
      </c>
      <c r="C12" s="7">
        <v>1028442.07</v>
      </c>
      <c r="D12" s="7">
        <v>1278016.14</v>
      </c>
      <c r="E12" s="7">
        <v>1193791.46</v>
      </c>
      <c r="F12" s="7">
        <v>1046622.37</v>
      </c>
      <c r="G12" s="7">
        <v>1142212.89</v>
      </c>
      <c r="H12" s="7">
        <v>1383724.74</v>
      </c>
      <c r="I12" s="7">
        <v>1526723.84</v>
      </c>
      <c r="J12" s="7">
        <v>1383879.88</v>
      </c>
      <c r="K12" s="7">
        <v>1308382.61</v>
      </c>
      <c r="L12" s="7">
        <v>1249981.18</v>
      </c>
      <c r="M12" s="7">
        <v>1260745.63</v>
      </c>
      <c r="N12" s="7">
        <v>1284637.32</v>
      </c>
      <c r="O12" s="6">
        <f t="shared" si="1"/>
        <v>15087160.129999999</v>
      </c>
      <c r="P12" s="11"/>
    </row>
    <row r="13" spans="1:15" ht="30">
      <c r="A13" s="8">
        <v>8</v>
      </c>
      <c r="B13" s="9" t="s">
        <v>87</v>
      </c>
      <c r="C13" s="7">
        <v>356869</v>
      </c>
      <c r="D13" s="7">
        <v>443472</v>
      </c>
      <c r="E13" s="7">
        <v>414245</v>
      </c>
      <c r="F13" s="7">
        <v>363178</v>
      </c>
      <c r="G13" s="7">
        <v>396348</v>
      </c>
      <c r="H13" s="7">
        <v>480152</v>
      </c>
      <c r="I13" s="7">
        <v>529773</v>
      </c>
      <c r="J13" s="7">
        <v>480206</v>
      </c>
      <c r="K13" s="7">
        <v>454009</v>
      </c>
      <c r="L13" s="7">
        <v>433743</v>
      </c>
      <c r="M13" s="7">
        <v>437478.74</v>
      </c>
      <c r="N13" s="7">
        <v>445769</v>
      </c>
      <c r="O13" s="6">
        <f t="shared" si="1"/>
        <v>5235242.74</v>
      </c>
    </row>
    <row r="14" spans="1:17" ht="15">
      <c r="A14" s="8">
        <v>9</v>
      </c>
      <c r="B14" s="9" t="s">
        <v>66</v>
      </c>
      <c r="C14" s="7"/>
      <c r="D14" s="7"/>
      <c r="E14" s="7">
        <v>173247</v>
      </c>
      <c r="F14" s="7">
        <v>143727</v>
      </c>
      <c r="G14" s="7"/>
      <c r="H14" s="7"/>
      <c r="I14" s="7"/>
      <c r="J14" s="7">
        <v>64503</v>
      </c>
      <c r="K14" s="7">
        <v>100000</v>
      </c>
      <c r="L14" s="7"/>
      <c r="M14" s="7"/>
      <c r="N14" s="7">
        <v>100000</v>
      </c>
      <c r="O14" s="6">
        <f t="shared" si="1"/>
        <v>581477</v>
      </c>
      <c r="Q14" s="25"/>
    </row>
    <row r="15" spans="1:17" ht="15">
      <c r="A15" s="8"/>
      <c r="B15" s="9" t="s">
        <v>53</v>
      </c>
      <c r="C15" s="7"/>
      <c r="D15" s="7"/>
      <c r="E15" s="7">
        <v>7675.5</v>
      </c>
      <c r="F15" s="7">
        <v>1120</v>
      </c>
      <c r="G15" s="7">
        <v>636.1</v>
      </c>
      <c r="H15" s="7"/>
      <c r="I15" s="7"/>
      <c r="J15" s="7"/>
      <c r="K15" s="7"/>
      <c r="L15" s="7"/>
      <c r="M15" s="7"/>
      <c r="N15" s="7"/>
      <c r="O15" s="6">
        <f t="shared" si="1"/>
        <v>9431.6</v>
      </c>
      <c r="Q15" s="28"/>
    </row>
    <row r="16" spans="1:15" ht="15">
      <c r="A16" s="8">
        <v>10</v>
      </c>
      <c r="B16" s="9" t="s">
        <v>91</v>
      </c>
      <c r="C16" s="7"/>
      <c r="D16" s="7"/>
      <c r="E16" s="7"/>
      <c r="F16" s="7">
        <v>1500</v>
      </c>
      <c r="G16" s="7"/>
      <c r="H16" s="7"/>
      <c r="I16" s="7">
        <v>1500</v>
      </c>
      <c r="J16" s="7"/>
      <c r="K16" s="7"/>
      <c r="L16" s="7">
        <v>1500</v>
      </c>
      <c r="M16" s="7"/>
      <c r="N16" s="7"/>
      <c r="O16" s="6">
        <f t="shared" si="1"/>
        <v>4500</v>
      </c>
    </row>
    <row r="17" spans="1:15" ht="15">
      <c r="A17" s="8">
        <v>12</v>
      </c>
      <c r="B17" s="9" t="s">
        <v>12</v>
      </c>
      <c r="C17" s="26">
        <v>4694.93</v>
      </c>
      <c r="D17" s="26">
        <v>3298.1</v>
      </c>
      <c r="E17" s="26">
        <v>4823.2</v>
      </c>
      <c r="F17" s="26">
        <v>5888.2</v>
      </c>
      <c r="G17" s="26">
        <v>12014.38</v>
      </c>
      <c r="H17" s="26">
        <v>5485.18</v>
      </c>
      <c r="I17" s="7">
        <v>5760.07</v>
      </c>
      <c r="J17" s="7">
        <v>5458.75</v>
      </c>
      <c r="K17" s="7">
        <v>5648.61</v>
      </c>
      <c r="L17" s="7">
        <v>5891.81</v>
      </c>
      <c r="M17" s="7">
        <v>4760.59</v>
      </c>
      <c r="N17" s="7">
        <v>8430.59</v>
      </c>
      <c r="O17" s="6">
        <f t="shared" si="1"/>
        <v>72154.40999999999</v>
      </c>
    </row>
    <row r="18" spans="1:15" ht="15">
      <c r="A18" s="8">
        <v>13</v>
      </c>
      <c r="B18" s="9" t="s">
        <v>13</v>
      </c>
      <c r="C18" s="7">
        <v>5981.56</v>
      </c>
      <c r="D18" s="7">
        <v>8479.24</v>
      </c>
      <c r="E18" s="7">
        <v>7800.93</v>
      </c>
      <c r="F18" s="7">
        <v>7310.55</v>
      </c>
      <c r="G18" s="7">
        <v>4114.99</v>
      </c>
      <c r="H18" s="7">
        <v>3698.19</v>
      </c>
      <c r="I18" s="7">
        <v>5396.83</v>
      </c>
      <c r="J18" s="7">
        <v>4768.6</v>
      </c>
      <c r="K18" s="7">
        <v>8793.53</v>
      </c>
      <c r="L18" s="7">
        <v>12156.46</v>
      </c>
      <c r="M18" s="7">
        <v>7890.48</v>
      </c>
      <c r="N18" s="7">
        <v>10297.25</v>
      </c>
      <c r="O18" s="6">
        <f t="shared" si="1"/>
        <v>86688.61</v>
      </c>
    </row>
    <row r="19" spans="1:15" ht="15">
      <c r="A19" s="8">
        <v>14</v>
      </c>
      <c r="B19" s="9" t="s">
        <v>14</v>
      </c>
      <c r="C19" s="26">
        <v>41246.2</v>
      </c>
      <c r="D19" s="26">
        <v>49262.26</v>
      </c>
      <c r="E19" s="26">
        <v>42370.6</v>
      </c>
      <c r="F19" s="26">
        <v>33783.19</v>
      </c>
      <c r="G19" s="26">
        <v>58434.94</v>
      </c>
      <c r="H19" s="26">
        <v>39011.94</v>
      </c>
      <c r="I19" s="7">
        <v>58434.94</v>
      </c>
      <c r="J19" s="7">
        <v>2785.68</v>
      </c>
      <c r="K19" s="7">
        <v>11644.2</v>
      </c>
      <c r="L19" s="7"/>
      <c r="M19" s="7">
        <v>13113.71</v>
      </c>
      <c r="N19" s="7">
        <v>81905.88</v>
      </c>
      <c r="O19" s="6">
        <f t="shared" si="1"/>
        <v>431993.54000000004</v>
      </c>
    </row>
    <row r="20" spans="1:15" ht="15">
      <c r="A20" s="8">
        <v>15</v>
      </c>
      <c r="B20" s="9" t="s">
        <v>15</v>
      </c>
      <c r="C20" s="7">
        <v>180686.9</v>
      </c>
      <c r="D20" s="7">
        <v>198638.32</v>
      </c>
      <c r="E20" s="7">
        <v>162394.92</v>
      </c>
      <c r="F20" s="7">
        <v>129722.46</v>
      </c>
      <c r="G20" s="7">
        <v>163921.3</v>
      </c>
      <c r="H20" s="7">
        <v>304992.2</v>
      </c>
      <c r="I20" s="7">
        <v>37714.52</v>
      </c>
      <c r="J20" s="7">
        <v>658580.9</v>
      </c>
      <c r="K20" s="7">
        <v>175935.45</v>
      </c>
      <c r="L20" s="7">
        <v>206138.7</v>
      </c>
      <c r="M20" s="7">
        <v>224099.41</v>
      </c>
      <c r="N20" s="7">
        <v>238845.05</v>
      </c>
      <c r="O20" s="6">
        <f t="shared" si="1"/>
        <v>2681670.13</v>
      </c>
    </row>
    <row r="21" spans="1:15" ht="15">
      <c r="A21" s="8">
        <v>16</v>
      </c>
      <c r="B21" s="9" t="s">
        <v>17</v>
      </c>
      <c r="C21" s="7">
        <v>20000</v>
      </c>
      <c r="D21" s="7">
        <v>38047.18</v>
      </c>
      <c r="E21" s="7">
        <v>30000</v>
      </c>
      <c r="F21" s="7">
        <v>38081</v>
      </c>
      <c r="G21" s="7">
        <v>33549.88</v>
      </c>
      <c r="H21" s="7">
        <v>33518.67</v>
      </c>
      <c r="I21" s="7">
        <v>25807.13</v>
      </c>
      <c r="J21" s="7">
        <v>62207.31</v>
      </c>
      <c r="K21" s="7">
        <v>26535.29</v>
      </c>
      <c r="L21" s="7">
        <v>59038.52</v>
      </c>
      <c r="M21" s="7">
        <v>32485.62</v>
      </c>
      <c r="N21" s="7">
        <v>97324.22</v>
      </c>
      <c r="O21" s="6">
        <f t="shared" si="1"/>
        <v>496594.81999999995</v>
      </c>
    </row>
    <row r="22" spans="1:15" ht="15">
      <c r="A22" s="8">
        <v>17</v>
      </c>
      <c r="B22" s="9" t="s">
        <v>19</v>
      </c>
      <c r="C22" s="7">
        <v>33738.88</v>
      </c>
      <c r="D22" s="7">
        <v>27843.77</v>
      </c>
      <c r="E22" s="7">
        <v>32321.81</v>
      </c>
      <c r="F22" s="7">
        <v>30588.26</v>
      </c>
      <c r="G22" s="7">
        <v>31126.74</v>
      </c>
      <c r="H22" s="7">
        <v>36268.07</v>
      </c>
      <c r="I22" s="7">
        <v>28669.87</v>
      </c>
      <c r="J22" s="7">
        <v>39159.78</v>
      </c>
      <c r="K22" s="7">
        <v>34448.31</v>
      </c>
      <c r="L22" s="7">
        <v>40864.91</v>
      </c>
      <c r="M22" s="7">
        <v>24284.97</v>
      </c>
      <c r="N22" s="7">
        <v>35740.61</v>
      </c>
      <c r="O22" s="6">
        <f t="shared" si="1"/>
        <v>395055.98</v>
      </c>
    </row>
    <row r="23" spans="1:15" ht="14.25" customHeight="1">
      <c r="A23" s="8">
        <v>18</v>
      </c>
      <c r="B23" s="9" t="s">
        <v>76</v>
      </c>
      <c r="C23" s="7">
        <v>6700</v>
      </c>
      <c r="D23" s="7">
        <v>6700</v>
      </c>
      <c r="E23" s="7">
        <v>6700</v>
      </c>
      <c r="F23" s="7">
        <v>6700</v>
      </c>
      <c r="G23" s="7">
        <v>6700</v>
      </c>
      <c r="H23" s="7">
        <v>6700</v>
      </c>
      <c r="I23" s="7"/>
      <c r="J23" s="7"/>
      <c r="K23" s="7">
        <v>6700</v>
      </c>
      <c r="L23" s="7">
        <v>6700</v>
      </c>
      <c r="M23" s="7">
        <v>37700</v>
      </c>
      <c r="N23" s="7">
        <v>13400</v>
      </c>
      <c r="O23" s="6">
        <f t="shared" si="1"/>
        <v>104700</v>
      </c>
    </row>
    <row r="24" spans="1:15" ht="14.25" customHeight="1">
      <c r="A24" s="8">
        <v>19</v>
      </c>
      <c r="B24" s="9" t="s">
        <v>89</v>
      </c>
      <c r="C24" s="7"/>
      <c r="D24" s="7">
        <v>11377.56</v>
      </c>
      <c r="E24" s="7">
        <v>7837.56</v>
      </c>
      <c r="F24" s="7">
        <v>7837.56</v>
      </c>
      <c r="G24" s="7">
        <v>7837.56</v>
      </c>
      <c r="H24" s="7">
        <v>7837.56</v>
      </c>
      <c r="I24" s="7"/>
      <c r="J24" s="7"/>
      <c r="K24" s="7">
        <v>5935.4</v>
      </c>
      <c r="L24" s="7">
        <v>5935.4</v>
      </c>
      <c r="M24" s="7">
        <v>5935.4</v>
      </c>
      <c r="N24" s="7">
        <v>20570</v>
      </c>
      <c r="O24" s="6">
        <f t="shared" si="1"/>
        <v>81104</v>
      </c>
    </row>
    <row r="25" spans="1:15" ht="14.25" customHeight="1">
      <c r="A25" s="8">
        <v>20</v>
      </c>
      <c r="B25" s="9" t="s">
        <v>90</v>
      </c>
      <c r="C25" s="7"/>
      <c r="D25" s="7">
        <v>10640</v>
      </c>
      <c r="E25" s="7"/>
      <c r="F25" s="7"/>
      <c r="G25" s="7"/>
      <c r="H25" s="7"/>
      <c r="I25" s="7"/>
      <c r="J25" s="7"/>
      <c r="K25" s="7"/>
      <c r="L25" s="7">
        <v>1150</v>
      </c>
      <c r="M25" s="7"/>
      <c r="N25" s="7"/>
      <c r="O25" s="6">
        <f t="shared" si="1"/>
        <v>11790</v>
      </c>
    </row>
    <row r="26" spans="1:15" ht="14.25" customHeight="1">
      <c r="A26" s="8">
        <v>21</v>
      </c>
      <c r="B26" s="9" t="s">
        <v>77</v>
      </c>
      <c r="C26" s="7">
        <v>20231.02</v>
      </c>
      <c r="D26" s="7"/>
      <c r="E26" s="7">
        <v>20781.04</v>
      </c>
      <c r="F26" s="7">
        <v>851.7</v>
      </c>
      <c r="G26" s="7">
        <v>12275</v>
      </c>
      <c r="H26" s="7">
        <v>18743.07</v>
      </c>
      <c r="I26" s="7">
        <v>5879.8</v>
      </c>
      <c r="J26" s="7">
        <v>2947.35</v>
      </c>
      <c r="K26" s="7">
        <v>20707.04</v>
      </c>
      <c r="L26" s="7">
        <v>1224.27</v>
      </c>
      <c r="M26" s="7">
        <v>3200.89</v>
      </c>
      <c r="N26" s="7"/>
      <c r="O26" s="6">
        <f t="shared" si="1"/>
        <v>106841.18</v>
      </c>
    </row>
    <row r="27" spans="1:15" ht="15.75" customHeight="1">
      <c r="A27" s="8">
        <v>22</v>
      </c>
      <c r="B27" s="9" t="s">
        <v>88</v>
      </c>
      <c r="C27" s="7">
        <v>5100</v>
      </c>
      <c r="D27" s="7"/>
      <c r="E27" s="7"/>
      <c r="F27" s="7">
        <v>5128</v>
      </c>
      <c r="G27" s="7"/>
      <c r="H27" s="7"/>
      <c r="I27" s="7">
        <v>3445</v>
      </c>
      <c r="J27" s="7"/>
      <c r="K27" s="7"/>
      <c r="L27" s="7">
        <v>4399</v>
      </c>
      <c r="M27" s="7"/>
      <c r="N27" s="7"/>
      <c r="O27" s="6">
        <f t="shared" si="1"/>
        <v>18072</v>
      </c>
    </row>
    <row r="28" spans="1:15" ht="30">
      <c r="A28" s="8">
        <v>23</v>
      </c>
      <c r="B28" s="9" t="s">
        <v>80</v>
      </c>
      <c r="C28" s="7">
        <v>4991</v>
      </c>
      <c r="D28" s="7"/>
      <c r="E28" s="7"/>
      <c r="F28" s="7">
        <v>2127</v>
      </c>
      <c r="G28" s="7"/>
      <c r="H28" s="7"/>
      <c r="I28" s="7">
        <v>2042</v>
      </c>
      <c r="J28" s="7"/>
      <c r="K28" s="7"/>
      <c r="L28" s="7"/>
      <c r="M28" s="7"/>
      <c r="N28" s="7">
        <v>2777.2</v>
      </c>
      <c r="O28" s="6">
        <f t="shared" si="1"/>
        <v>11937.2</v>
      </c>
    </row>
    <row r="29" spans="1:15" ht="60">
      <c r="A29" s="8">
        <v>24</v>
      </c>
      <c r="B29" s="9" t="s">
        <v>97</v>
      </c>
      <c r="C29" s="26">
        <v>298.66</v>
      </c>
      <c r="D29" s="26">
        <v>16954.24</v>
      </c>
      <c r="E29" s="26">
        <v>369.21</v>
      </c>
      <c r="F29" s="26">
        <v>267.93</v>
      </c>
      <c r="G29" s="26">
        <v>4308.02</v>
      </c>
      <c r="H29" s="26">
        <v>712.6</v>
      </c>
      <c r="I29" s="26">
        <v>523.82</v>
      </c>
      <c r="J29" s="26">
        <v>684.92</v>
      </c>
      <c r="K29" s="26">
        <v>37057.73</v>
      </c>
      <c r="L29" s="26">
        <v>63140.49</v>
      </c>
      <c r="M29" s="26">
        <v>40453.44</v>
      </c>
      <c r="N29" s="26">
        <v>73755.53</v>
      </c>
      <c r="O29" s="27">
        <f t="shared" si="1"/>
        <v>238526.59</v>
      </c>
    </row>
    <row r="30" spans="1:15" ht="15">
      <c r="A30" s="8">
        <v>25</v>
      </c>
      <c r="B30" s="9" t="s">
        <v>56</v>
      </c>
      <c r="C30" s="7"/>
      <c r="D30" s="7">
        <v>20000</v>
      </c>
      <c r="E30" s="7"/>
      <c r="F30" s="7">
        <v>821.6</v>
      </c>
      <c r="G30" s="7">
        <v>300</v>
      </c>
      <c r="H30" s="7">
        <v>10113.15</v>
      </c>
      <c r="I30" s="7">
        <v>25172.24</v>
      </c>
      <c r="J30" s="7">
        <v>31000</v>
      </c>
      <c r="K30" s="7">
        <v>15000</v>
      </c>
      <c r="L30" s="7">
        <v>10376.79</v>
      </c>
      <c r="M30" s="7"/>
      <c r="N30" s="7">
        <v>7965.7</v>
      </c>
      <c r="O30" s="6">
        <f t="shared" si="1"/>
        <v>120749.48</v>
      </c>
    </row>
    <row r="31" spans="1:15" ht="15.75" customHeight="1">
      <c r="A31" s="8">
        <v>26</v>
      </c>
      <c r="B31" s="9" t="s">
        <v>54</v>
      </c>
      <c r="C31" s="7"/>
      <c r="D31" s="7">
        <v>50359.71</v>
      </c>
      <c r="E31" s="7">
        <v>25179.85</v>
      </c>
      <c r="F31" s="7"/>
      <c r="G31" s="7">
        <v>49539.18</v>
      </c>
      <c r="H31" s="7"/>
      <c r="I31" s="7"/>
      <c r="J31" s="7"/>
      <c r="K31" s="7"/>
      <c r="L31" s="7"/>
      <c r="M31" s="7"/>
      <c r="N31" s="7">
        <v>25191.11</v>
      </c>
      <c r="O31" s="6">
        <f t="shared" si="1"/>
        <v>150269.84999999998</v>
      </c>
    </row>
    <row r="32" spans="1:15" ht="32.25" customHeight="1">
      <c r="A32" s="8">
        <v>27</v>
      </c>
      <c r="B32" s="9" t="s">
        <v>98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7500</v>
      </c>
      <c r="N32" s="7"/>
      <c r="O32" s="6">
        <f t="shared" si="1"/>
        <v>7500</v>
      </c>
    </row>
    <row r="33" spans="1:15" ht="15">
      <c r="A33" s="4"/>
      <c r="B33" s="10" t="s">
        <v>63</v>
      </c>
      <c r="C33" s="6">
        <f>C9-C10</f>
        <v>-416136.39999999944</v>
      </c>
      <c r="D33" s="6">
        <f>D9-D10</f>
        <v>-696661.78</v>
      </c>
      <c r="E33" s="6">
        <f>E9-E10</f>
        <v>-423222.1699999999</v>
      </c>
      <c r="F33" s="6">
        <f>F9-F10</f>
        <v>-183839.22999999998</v>
      </c>
      <c r="G33" s="6">
        <f aca="true" t="shared" si="3" ref="G33:N33">G9-G10</f>
        <v>-255924.85999999964</v>
      </c>
      <c r="H33" s="6">
        <f t="shared" si="3"/>
        <v>-812695.7899999996</v>
      </c>
      <c r="I33" s="6">
        <f t="shared" si="3"/>
        <v>-746419.04</v>
      </c>
      <c r="J33" s="6">
        <f t="shared" si="3"/>
        <v>-1334730.02</v>
      </c>
      <c r="K33" s="6">
        <f t="shared" si="3"/>
        <v>-714507.8700000001</v>
      </c>
      <c r="L33" s="6">
        <f t="shared" si="3"/>
        <v>-396296.2799999998</v>
      </c>
      <c r="M33" s="6">
        <f t="shared" si="3"/>
        <v>-875053.3399999999</v>
      </c>
      <c r="N33" s="6">
        <f t="shared" si="3"/>
        <v>50941.97999999998</v>
      </c>
      <c r="O33" s="6">
        <f>O9-O10</f>
        <v>-6804544.799999997</v>
      </c>
    </row>
    <row r="35" spans="2:13" ht="15.75">
      <c r="B35" s="22" t="s">
        <v>57</v>
      </c>
      <c r="C35" s="75" t="s">
        <v>83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3:13" ht="14.25" customHeight="1">
      <c r="C36" s="75" t="s">
        <v>96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14.25" customHeight="1">
      <c r="A37" s="21"/>
      <c r="B37" s="21"/>
      <c r="C37" s="75"/>
      <c r="D37" s="75"/>
      <c r="E37" s="75"/>
      <c r="F37" s="75"/>
      <c r="G37" s="75"/>
      <c r="H37" s="75"/>
      <c r="I37" s="75"/>
      <c r="J37" s="75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5">
      <c r="A40" s="21"/>
      <c r="B40" s="23" t="s">
        <v>62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51" customHeight="1">
      <c r="A44" s="21"/>
      <c r="B44" s="21"/>
      <c r="C44" s="21"/>
      <c r="D44" s="29" t="s">
        <v>94</v>
      </c>
      <c r="E44" s="29" t="s">
        <v>92</v>
      </c>
      <c r="F44" s="29" t="s">
        <v>93</v>
      </c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 customHeight="1">
      <c r="A45" s="21"/>
      <c r="B45" s="21"/>
      <c r="C45" s="21" t="s">
        <v>21</v>
      </c>
      <c r="D45" s="31">
        <v>6069910.2</v>
      </c>
      <c r="E45" s="21">
        <v>1638830.96</v>
      </c>
      <c r="F45" s="21">
        <v>1292843.81</v>
      </c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 t="s">
        <v>22</v>
      </c>
      <c r="D46" s="21"/>
      <c r="E46" s="21">
        <v>1835011.46</v>
      </c>
      <c r="F46" s="21">
        <v>1400353.43</v>
      </c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 t="s">
        <v>23</v>
      </c>
      <c r="D47" s="21"/>
      <c r="E47" s="21">
        <v>1851356.48</v>
      </c>
      <c r="F47" s="21">
        <v>1663123.51</v>
      </c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 t="s">
        <v>24</v>
      </c>
      <c r="D48" s="21"/>
      <c r="E48" s="21">
        <v>1884095.23</v>
      </c>
      <c r="F48" s="21">
        <v>1631470.42</v>
      </c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5">
      <c r="A49" s="13"/>
      <c r="B49" s="17"/>
      <c r="C49" s="16" t="s">
        <v>25</v>
      </c>
      <c r="D49" s="16"/>
      <c r="E49" s="16">
        <v>1886900.14</v>
      </c>
      <c r="F49" s="16">
        <v>1659556.56</v>
      </c>
      <c r="G49" s="16"/>
      <c r="H49" s="16"/>
      <c r="I49" s="16"/>
      <c r="J49" s="16"/>
      <c r="K49" s="16"/>
      <c r="L49" s="16"/>
      <c r="M49" s="16"/>
      <c r="N49" s="16"/>
      <c r="O49" s="15"/>
    </row>
    <row r="50" spans="1:15" ht="15">
      <c r="A50" s="13"/>
      <c r="B50" s="17"/>
      <c r="C50" s="16" t="s">
        <v>26</v>
      </c>
      <c r="D50" s="16"/>
      <c r="E50" s="16">
        <v>1889628.01</v>
      </c>
      <c r="F50" s="16">
        <v>1510424.02</v>
      </c>
      <c r="G50" s="16"/>
      <c r="H50" s="16"/>
      <c r="I50" s="16"/>
      <c r="J50" s="16"/>
      <c r="K50" s="16"/>
      <c r="L50" s="16"/>
      <c r="M50" s="16"/>
      <c r="N50" s="16"/>
      <c r="O50" s="15"/>
    </row>
    <row r="51" spans="1:15" ht="15">
      <c r="A51" s="13"/>
      <c r="B51" s="17"/>
      <c r="C51" s="16" t="s">
        <v>27</v>
      </c>
      <c r="D51" s="16"/>
      <c r="E51" s="16">
        <v>1886510.83</v>
      </c>
      <c r="F51" s="16">
        <v>1683835.65</v>
      </c>
      <c r="G51" s="16"/>
      <c r="H51" s="16"/>
      <c r="I51" s="16"/>
      <c r="J51" s="16"/>
      <c r="K51" s="16"/>
      <c r="L51" s="16"/>
      <c r="M51" s="16"/>
      <c r="N51" s="16"/>
      <c r="O51" s="15"/>
    </row>
    <row r="52" spans="1:15" ht="15">
      <c r="A52" s="13"/>
      <c r="B52" s="17"/>
      <c r="C52" s="15" t="s">
        <v>28</v>
      </c>
      <c r="D52" s="16"/>
      <c r="E52" s="16">
        <v>1852438.92</v>
      </c>
      <c r="F52" s="16">
        <v>1479517.53</v>
      </c>
      <c r="G52" s="16"/>
      <c r="H52" s="16">
        <v>-160000</v>
      </c>
      <c r="I52" s="16" t="s">
        <v>95</v>
      </c>
      <c r="J52" s="16"/>
      <c r="K52" s="16"/>
      <c r="L52" s="16"/>
      <c r="M52" s="16"/>
      <c r="N52" s="16"/>
      <c r="O52" s="15"/>
    </row>
    <row r="53" spans="1:15" ht="15">
      <c r="A53" s="13"/>
      <c r="B53" s="17"/>
      <c r="C53" s="15" t="s">
        <v>29</v>
      </c>
      <c r="D53" s="16"/>
      <c r="E53" s="16">
        <v>1853521.94</v>
      </c>
      <c r="F53" s="16">
        <v>1596712.02</v>
      </c>
      <c r="G53" s="16"/>
      <c r="H53" s="16">
        <v>-146401.29</v>
      </c>
      <c r="I53" s="16" t="s">
        <v>95</v>
      </c>
      <c r="J53" s="16"/>
      <c r="K53" s="16"/>
      <c r="L53" s="16"/>
      <c r="M53" s="16"/>
      <c r="N53" s="16"/>
      <c r="O53" s="15"/>
    </row>
    <row r="54" spans="1:15" ht="15">
      <c r="A54" s="13"/>
      <c r="B54" s="17"/>
      <c r="C54" s="15" t="s">
        <v>30</v>
      </c>
      <c r="D54" s="16"/>
      <c r="E54" s="16">
        <v>1855662.6</v>
      </c>
      <c r="F54" s="16">
        <v>1927202.21</v>
      </c>
      <c r="G54" s="16"/>
      <c r="H54" s="16">
        <v>-60000</v>
      </c>
      <c r="I54" s="16" t="s">
        <v>95</v>
      </c>
      <c r="J54" s="16"/>
      <c r="K54" s="16"/>
      <c r="L54" s="16"/>
      <c r="M54" s="16"/>
      <c r="N54" s="16"/>
      <c r="O54" s="15"/>
    </row>
    <row r="55" spans="1:15" ht="15">
      <c r="A55" s="13"/>
      <c r="B55" s="17"/>
      <c r="C55" s="15" t="s">
        <v>31</v>
      </c>
      <c r="D55" s="16"/>
      <c r="E55" s="16">
        <v>1869083.5</v>
      </c>
      <c r="F55" s="16">
        <v>1425198.62</v>
      </c>
      <c r="G55" s="16"/>
      <c r="H55" s="16">
        <v>-52405.46</v>
      </c>
      <c r="I55" s="16" t="s">
        <v>95</v>
      </c>
      <c r="J55" s="16"/>
      <c r="K55" s="16"/>
      <c r="L55" s="16"/>
      <c r="M55" s="16"/>
      <c r="N55" s="16"/>
      <c r="O55" s="15"/>
    </row>
    <row r="56" spans="1:15" ht="15">
      <c r="A56" s="13"/>
      <c r="B56" s="17"/>
      <c r="C56" s="15" t="s">
        <v>32</v>
      </c>
      <c r="D56" s="16"/>
      <c r="E56" s="16">
        <v>1854358.59</v>
      </c>
      <c r="F56" s="16">
        <v>2895218.94</v>
      </c>
      <c r="G56" s="16"/>
      <c r="H56" s="16"/>
      <c r="I56" s="16"/>
      <c r="J56" s="16"/>
      <c r="K56" s="16"/>
      <c r="L56" s="16"/>
      <c r="M56" s="16"/>
      <c r="N56" s="16"/>
      <c r="O56" s="15"/>
    </row>
    <row r="57" spans="1:15" ht="15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</row>
    <row r="58" spans="1:15" ht="15">
      <c r="A58" s="13"/>
      <c r="B58" s="17"/>
      <c r="C58" s="16"/>
      <c r="D58" s="16"/>
      <c r="E58" s="16">
        <f>SUM(E45:E57)</f>
        <v>22157398.66</v>
      </c>
      <c r="F58" s="16">
        <f>SUM(F45:F57)</f>
        <v>20165456.720000003</v>
      </c>
      <c r="G58" s="16"/>
      <c r="H58" s="30">
        <f>E58-F58+D45</f>
        <v>8061852.139999998</v>
      </c>
      <c r="I58" s="16"/>
      <c r="J58" s="16"/>
      <c r="K58" s="16"/>
      <c r="L58" s="16"/>
      <c r="M58" s="16"/>
      <c r="N58" s="16"/>
      <c r="O58" s="15"/>
    </row>
    <row r="59" spans="1:15" ht="15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/>
    </row>
    <row r="60" spans="1:15" ht="15">
      <c r="A60" s="13"/>
      <c r="B60" s="17"/>
      <c r="C60" s="16"/>
      <c r="D60" s="16"/>
      <c r="E60" s="16"/>
      <c r="F60" s="30">
        <f>E58-F58</f>
        <v>1991941.9399999976</v>
      </c>
      <c r="G60" s="16"/>
      <c r="H60" s="16"/>
      <c r="I60" s="16"/>
      <c r="J60" s="16"/>
      <c r="K60" s="16"/>
      <c r="L60" s="16"/>
      <c r="M60" s="16"/>
      <c r="N60" s="16"/>
      <c r="O60" s="15"/>
    </row>
    <row r="61" spans="1:15" ht="15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</row>
    <row r="62" spans="1:15" ht="15">
      <c r="A62" s="13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</row>
    <row r="63" spans="1:15" ht="15">
      <c r="A63" s="13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</row>
    <row r="64" spans="1:15" ht="15">
      <c r="A64" s="13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/>
    </row>
    <row r="65" spans="1:15" ht="15">
      <c r="A65" s="13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/>
    </row>
    <row r="66" spans="1:15" ht="15">
      <c r="A66" s="13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/>
    </row>
    <row r="67" spans="1:15" ht="15">
      <c r="A67" s="13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/>
    </row>
    <row r="68" spans="1:15" ht="15">
      <c r="A68" s="13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/>
    </row>
    <row r="69" spans="1:15" ht="15">
      <c r="A69" s="13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/>
    </row>
    <row r="70" spans="1:15" ht="15">
      <c r="A70" s="13"/>
      <c r="B70" s="1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38.25" customHeight="1">
      <c r="A73" s="19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2.75">
      <c r="A74" s="1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9"/>
    </row>
    <row r="75" spans="1:15" ht="12.75">
      <c r="A75" s="1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9"/>
    </row>
    <row r="76" spans="1:15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15">
      <c r="A77" s="74"/>
      <c r="B77" s="7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74"/>
    </row>
    <row r="78" spans="1:15" ht="15">
      <c r="A78" s="13"/>
      <c r="B78" s="14"/>
      <c r="C78" s="21"/>
      <c r="D78" s="29"/>
      <c r="E78" s="29"/>
      <c r="F78" s="29"/>
      <c r="G78" s="21"/>
      <c r="H78" s="21"/>
      <c r="I78" s="21"/>
      <c r="J78" s="21"/>
      <c r="K78" s="15"/>
      <c r="L78" s="15"/>
      <c r="M78" s="15"/>
      <c r="N78" s="15"/>
      <c r="O78" s="15"/>
    </row>
    <row r="79" spans="1:15" ht="15">
      <c r="A79" s="13"/>
      <c r="B79" s="12"/>
      <c r="C79" s="21"/>
      <c r="D79" s="31"/>
      <c r="E79" s="21"/>
      <c r="F79" s="21"/>
      <c r="G79" s="21"/>
      <c r="H79" s="21"/>
      <c r="I79" s="21"/>
      <c r="J79" s="21"/>
      <c r="K79" s="21"/>
      <c r="L79" s="16"/>
      <c r="M79" s="16"/>
      <c r="N79" s="16"/>
      <c r="O79" s="15"/>
    </row>
    <row r="80" spans="1:15" ht="24.75" customHeight="1">
      <c r="A80" s="13"/>
      <c r="B80" s="17"/>
      <c r="C80" s="21"/>
      <c r="D80" s="21"/>
      <c r="E80" s="21"/>
      <c r="F80" s="21"/>
      <c r="G80" s="21"/>
      <c r="H80" s="21"/>
      <c r="I80" s="21"/>
      <c r="J80" s="21"/>
      <c r="K80" s="21"/>
      <c r="L80" s="16"/>
      <c r="M80" s="16"/>
      <c r="N80" s="16"/>
      <c r="O80" s="15"/>
    </row>
    <row r="81" spans="1:15" ht="15">
      <c r="A81" s="13"/>
      <c r="B81" s="17"/>
      <c r="C81" s="21"/>
      <c r="D81" s="21"/>
      <c r="E81" s="21"/>
      <c r="F81" s="21"/>
      <c r="G81" s="21"/>
      <c r="H81" s="21"/>
      <c r="I81" s="21"/>
      <c r="J81" s="21"/>
      <c r="K81" s="21"/>
      <c r="L81" s="16"/>
      <c r="M81" s="16"/>
      <c r="N81" s="16"/>
      <c r="O81" s="15"/>
    </row>
    <row r="82" spans="1:15" ht="15">
      <c r="A82" s="13"/>
      <c r="B82" s="14"/>
      <c r="C82" s="21"/>
      <c r="D82" s="21"/>
      <c r="E82" s="21"/>
      <c r="F82" s="21"/>
      <c r="G82" s="21"/>
      <c r="H82" s="21"/>
      <c r="I82" s="21"/>
      <c r="J82" s="21"/>
      <c r="K82" s="21"/>
      <c r="L82" s="15"/>
      <c r="M82" s="15"/>
      <c r="N82" s="15"/>
      <c r="O82" s="15"/>
    </row>
    <row r="83" spans="1:15" ht="15">
      <c r="A83" s="13"/>
      <c r="B83" s="12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</row>
    <row r="84" spans="1:15" ht="15">
      <c r="A84" s="13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</row>
    <row r="85" spans="1:15" ht="15">
      <c r="A85" s="13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</row>
    <row r="86" spans="1:15" ht="15">
      <c r="A86" s="13"/>
      <c r="B86" s="17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</row>
    <row r="87" spans="1:15" ht="15">
      <c r="A87" s="13"/>
      <c r="B87" s="17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</row>
    <row r="88" spans="1:15" ht="15">
      <c r="A88" s="13"/>
      <c r="B88" s="17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</row>
    <row r="89" spans="1:15" ht="15">
      <c r="A89" s="13"/>
      <c r="B89" s="17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</row>
    <row r="90" spans="1:15" ht="15">
      <c r="A90" s="13"/>
      <c r="B90" s="17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30"/>
      <c r="I92" s="16"/>
      <c r="J92" s="16"/>
      <c r="K92" s="16"/>
      <c r="L92" s="16"/>
      <c r="M92" s="16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</row>
    <row r="94" spans="1:15" ht="15">
      <c r="A94" s="13"/>
      <c r="B94" s="17"/>
      <c r="C94" s="16"/>
      <c r="D94" s="16"/>
      <c r="E94" s="16"/>
      <c r="F94" s="30"/>
      <c r="G94" s="16"/>
      <c r="H94" s="16"/>
      <c r="I94" s="16"/>
      <c r="J94" s="16"/>
      <c r="K94" s="16"/>
      <c r="L94" s="16"/>
      <c r="M94" s="16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5"/>
    </row>
    <row r="99" spans="1:15" ht="15">
      <c r="A99" s="13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5"/>
    </row>
    <row r="100" spans="1:15" ht="15">
      <c r="A100" s="13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5"/>
    </row>
    <row r="101" spans="1:15" ht="15">
      <c r="A101" s="13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5"/>
    </row>
    <row r="102" spans="1:15" ht="15">
      <c r="A102" s="13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5"/>
    </row>
    <row r="103" spans="1:15" ht="15">
      <c r="A103" s="13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5"/>
    </row>
    <row r="104" spans="1:15" ht="15">
      <c r="A104" s="13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5"/>
    </row>
    <row r="105" spans="1:15" ht="15">
      <c r="A105" s="13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5"/>
    </row>
    <row r="106" spans="1:15" ht="15">
      <c r="A106" s="13"/>
      <c r="B106" s="1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5.75">
      <c r="A112" s="19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2.75">
      <c r="A113" s="1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9"/>
    </row>
    <row r="114" spans="1:15" ht="12.75">
      <c r="A114" s="1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9"/>
    </row>
    <row r="115" spans="1:15" ht="15">
      <c r="A115" s="19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ht="15">
      <c r="A116" s="19"/>
      <c r="B116" s="7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74"/>
    </row>
    <row r="117" spans="1:15" ht="14.25">
      <c r="A117" s="19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5">
      <c r="A118" s="19"/>
      <c r="B118" s="12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5"/>
    </row>
    <row r="119" spans="1:15" ht="15">
      <c r="A119" s="19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5"/>
    </row>
    <row r="120" spans="1:15" ht="30.75" customHeight="1">
      <c r="A120" s="19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5"/>
    </row>
    <row r="121" spans="1:15" ht="14.25">
      <c r="A121" s="19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5">
      <c r="A122" s="19"/>
      <c r="B122" s="12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5"/>
    </row>
    <row r="123" spans="1:15" ht="15">
      <c r="A123" s="19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5"/>
    </row>
    <row r="124" spans="1:15" ht="15">
      <c r="A124" s="19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5"/>
    </row>
    <row r="138" spans="1:15" ht="15">
      <c r="A138" s="19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5"/>
    </row>
    <row r="139" spans="1:15" ht="15">
      <c r="A139" s="19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5"/>
    </row>
    <row r="140" spans="1:15" ht="15">
      <c r="A140" s="19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5"/>
    </row>
    <row r="141" spans="1:15" ht="15">
      <c r="A141" s="19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5"/>
    </row>
    <row r="142" spans="1:15" ht="15">
      <c r="A142" s="19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5"/>
    </row>
    <row r="143" spans="1:15" ht="15">
      <c r="A143" s="19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</row>
    <row r="144" spans="1:15" ht="15">
      <c r="A144" s="19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5"/>
    </row>
    <row r="145" spans="1:15" ht="14.25">
      <c r="A145" s="19"/>
      <c r="B145" s="1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27" customHeight="1">
      <c r="A149" s="1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ht="12.75">
      <c r="O150" s="19"/>
    </row>
    <row r="151" spans="2:15" ht="1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2:15" ht="15">
      <c r="B152" s="7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74"/>
    </row>
    <row r="153" spans="2:15" ht="14.25"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5">
      <c r="B154" s="12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</row>
    <row r="155" spans="2:15" ht="24" customHeight="1"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</row>
    <row r="156" spans="2:15" ht="33" customHeight="1"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</row>
    <row r="157" spans="2:15" ht="14.25"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5">
      <c r="B158" s="12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</row>
    <row r="159" spans="2:15" ht="15"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</row>
    <row r="160" spans="2:15" ht="15"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20"/>
    </row>
    <row r="174" spans="2:15" ht="15"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</row>
    <row r="175" spans="2:15" ht="15"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</row>
    <row r="176" spans="2:15" ht="15"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</row>
    <row r="177" spans="2:15" ht="15"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</row>
    <row r="178" spans="2:15" ht="15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</row>
    <row r="179" spans="2:15" ht="15"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</row>
    <row r="180" spans="2:15" ht="15"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</row>
    <row r="181" spans="2:15" ht="14.25"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2:15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4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</sheetData>
  <sheetProtection/>
  <mergeCells count="21">
    <mergeCell ref="B112:O112"/>
    <mergeCell ref="B115:B116"/>
    <mergeCell ref="C115:N115"/>
    <mergeCell ref="O115:O116"/>
    <mergeCell ref="B149:O149"/>
    <mergeCell ref="B151:B152"/>
    <mergeCell ref="C151:N151"/>
    <mergeCell ref="O151:O152"/>
    <mergeCell ref="C36:M36"/>
    <mergeCell ref="C37:J37"/>
    <mergeCell ref="B73:O73"/>
    <mergeCell ref="A76:A77"/>
    <mergeCell ref="B76:B77"/>
    <mergeCell ref="C76:N76"/>
    <mergeCell ref="O76:O77"/>
    <mergeCell ref="C35:M35"/>
    <mergeCell ref="B1:O1"/>
    <mergeCell ref="A4:A5"/>
    <mergeCell ref="B4:B5"/>
    <mergeCell ref="C4:N4"/>
    <mergeCell ref="O4:O5"/>
  </mergeCells>
  <printOptions/>
  <pageMargins left="0.537401575" right="0.537401575" top="0.484251969" bottom="0.484251969" header="0.5" footer="0.5"/>
  <pageSetup horizontalDpi="600" verticalDpi="600" orientation="landscape" scale="72" r:id="rId1"/>
  <rowBreaks count="4" manualBreakCount="4">
    <brk id="40" max="14" man="1"/>
    <brk id="72" max="255" man="1"/>
    <brk id="110" max="255" man="1"/>
    <brk id="147" max="255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90"/>
  <sheetViews>
    <sheetView zoomScale="110" zoomScaleNormal="11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2" sqref="G42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0.28125" style="0" customWidth="1"/>
    <col min="4" max="4" width="11.140625" style="0" customWidth="1"/>
    <col min="5" max="5" width="11.00390625" style="0" customWidth="1"/>
    <col min="6" max="13" width="11.28125" style="0" customWidth="1"/>
    <col min="14" max="14" width="10.8515625" style="0" customWidth="1"/>
    <col min="15" max="15" width="10.421875" style="0" customWidth="1"/>
  </cols>
  <sheetData>
    <row r="1" spans="2:15" ht="15.75">
      <c r="B1" s="73" t="s">
        <v>110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0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72"/>
    </row>
    <row r="6" spans="1:15" s="41" customFormat="1" ht="28.5">
      <c r="A6" s="38">
        <v>1</v>
      </c>
      <c r="B6" s="39" t="s">
        <v>70</v>
      </c>
      <c r="C6" s="40">
        <f aca="true" t="shared" si="0" ref="C6:N6">C9-C10</f>
        <v>662014</v>
      </c>
      <c r="D6" s="40">
        <f t="shared" si="0"/>
        <v>258804</v>
      </c>
      <c r="E6" s="40">
        <f t="shared" si="0"/>
        <v>315359</v>
      </c>
      <c r="F6" s="40">
        <f t="shared" si="0"/>
        <v>303340</v>
      </c>
      <c r="G6" s="40">
        <f t="shared" si="0"/>
        <v>590928</v>
      </c>
      <c r="H6" s="40">
        <f t="shared" si="0"/>
        <v>390040</v>
      </c>
      <c r="I6" s="40">
        <f>I9-I10-I8</f>
        <v>509397</v>
      </c>
      <c r="J6" s="40">
        <f t="shared" si="0"/>
        <v>750759</v>
      </c>
      <c r="K6" s="40">
        <f t="shared" si="0"/>
        <v>620555</v>
      </c>
      <c r="L6" s="40">
        <f t="shared" si="0"/>
        <v>461205</v>
      </c>
      <c r="M6" s="40">
        <f t="shared" si="0"/>
        <v>0</v>
      </c>
      <c r="N6" s="40">
        <f t="shared" si="0"/>
        <v>0</v>
      </c>
      <c r="O6" s="40">
        <f aca="true" t="shared" si="1" ref="O6:O33">SUM(C6:N6)</f>
        <v>4862401</v>
      </c>
    </row>
    <row r="7" spans="1:15" s="41" customFormat="1" ht="15">
      <c r="A7" s="42">
        <v>2</v>
      </c>
      <c r="B7" s="43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0"/>
    </row>
    <row r="8" spans="1:15" s="41" customFormat="1" ht="27.75" customHeight="1">
      <c r="A8" s="42">
        <v>3</v>
      </c>
      <c r="B8" s="47" t="s">
        <v>107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1" customFormat="1" ht="42" customHeight="1">
      <c r="A9" s="42">
        <v>4</v>
      </c>
      <c r="B9" s="45" t="s">
        <v>51</v>
      </c>
      <c r="C9" s="44">
        <v>2138476</v>
      </c>
      <c r="D9" s="44">
        <v>2137850</v>
      </c>
      <c r="E9" s="44">
        <v>2126672</v>
      </c>
      <c r="F9" s="44">
        <v>2124707</v>
      </c>
      <c r="G9" s="44">
        <v>2118134</v>
      </c>
      <c r="H9" s="44">
        <v>2100461</v>
      </c>
      <c r="I9" s="44">
        <v>2358196</v>
      </c>
      <c r="J9" s="44">
        <v>2375375</v>
      </c>
      <c r="K9" s="44">
        <v>2436746</v>
      </c>
      <c r="L9" s="44">
        <v>2440366</v>
      </c>
      <c r="M9" s="44"/>
      <c r="N9" s="44"/>
      <c r="O9" s="40">
        <f t="shared" si="1"/>
        <v>22356983</v>
      </c>
    </row>
    <row r="10" spans="1:15" s="41" customFormat="1" ht="45">
      <c r="A10" s="38">
        <v>5</v>
      </c>
      <c r="B10" s="45" t="s">
        <v>52</v>
      </c>
      <c r="C10" s="44">
        <v>1476462</v>
      </c>
      <c r="D10" s="46">
        <v>1879046</v>
      </c>
      <c r="E10" s="46">
        <v>1811313</v>
      </c>
      <c r="F10" s="46">
        <v>1821367</v>
      </c>
      <c r="G10" s="44">
        <v>1527206</v>
      </c>
      <c r="H10" s="44">
        <v>1710421</v>
      </c>
      <c r="I10" s="44">
        <v>1848799</v>
      </c>
      <c r="J10" s="44">
        <v>1624616</v>
      </c>
      <c r="K10" s="44">
        <v>1816191</v>
      </c>
      <c r="L10" s="44">
        <v>1979161</v>
      </c>
      <c r="M10" s="44"/>
      <c r="N10" s="44"/>
      <c r="O10" s="40">
        <f t="shared" si="1"/>
        <v>17494582</v>
      </c>
    </row>
    <row r="11" spans="1:15" ht="15">
      <c r="A11" s="8">
        <v>6</v>
      </c>
      <c r="B11" s="5" t="s">
        <v>5</v>
      </c>
      <c r="C11" s="6">
        <f aca="true" t="shared" si="2" ref="C11:N11">C13+C14+C15+C16+C17+C18+C19+C20+C21+C22+C23+C24+C27+C28+C29+C30+C31+C32+C33</f>
        <v>2286561.42</v>
      </c>
      <c r="D11" s="6">
        <f t="shared" si="2"/>
        <v>2190735</v>
      </c>
      <c r="E11" s="6">
        <f t="shared" si="2"/>
        <v>1890546</v>
      </c>
      <c r="F11" s="6">
        <f t="shared" si="2"/>
        <v>2252471</v>
      </c>
      <c r="G11" s="6">
        <f t="shared" si="2"/>
        <v>2032920</v>
      </c>
      <c r="H11" s="6">
        <f t="shared" si="2"/>
        <v>942070</v>
      </c>
      <c r="I11" s="6">
        <f t="shared" si="2"/>
        <v>2457957</v>
      </c>
      <c r="J11" s="6">
        <f t="shared" si="2"/>
        <v>1907934</v>
      </c>
      <c r="K11" s="6">
        <f t="shared" si="2"/>
        <v>2247981</v>
      </c>
      <c r="L11" s="6">
        <f t="shared" si="2"/>
        <v>2150725</v>
      </c>
      <c r="M11" s="6">
        <f t="shared" si="2"/>
        <v>0</v>
      </c>
      <c r="N11" s="6">
        <f t="shared" si="2"/>
        <v>0</v>
      </c>
      <c r="O11" s="6">
        <f t="shared" si="1"/>
        <v>20359900.42</v>
      </c>
    </row>
    <row r="12" spans="1:16" ht="15">
      <c r="A12" s="8">
        <v>7</v>
      </c>
      <c r="B12" s="3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  <c r="P12" s="11"/>
    </row>
    <row r="13" spans="1:15" ht="15">
      <c r="A13" s="8">
        <v>8</v>
      </c>
      <c r="B13" s="9" t="s">
        <v>6</v>
      </c>
      <c r="C13" s="7">
        <v>1495629</v>
      </c>
      <c r="D13" s="7">
        <v>1440128</v>
      </c>
      <c r="E13" s="7">
        <v>1341287</v>
      </c>
      <c r="F13" s="7">
        <v>1332884</v>
      </c>
      <c r="G13" s="7">
        <v>1477461</v>
      </c>
      <c r="H13" s="7">
        <v>135625</v>
      </c>
      <c r="I13" s="7">
        <v>1354353</v>
      </c>
      <c r="J13" s="7">
        <v>1264302</v>
      </c>
      <c r="K13" s="7">
        <v>1392035</v>
      </c>
      <c r="L13" s="7">
        <v>1375190</v>
      </c>
      <c r="M13" s="7"/>
      <c r="N13" s="7"/>
      <c r="O13" s="6">
        <f t="shared" si="1"/>
        <v>12608894</v>
      </c>
    </row>
    <row r="14" spans="1:17" ht="30">
      <c r="A14" s="8">
        <v>9</v>
      </c>
      <c r="B14" s="9" t="s">
        <v>103</v>
      </c>
      <c r="C14" s="7">
        <v>459158</v>
      </c>
      <c r="D14" s="7">
        <v>441505</v>
      </c>
      <c r="E14" s="7">
        <v>409012</v>
      </c>
      <c r="F14" s="7">
        <v>409195</v>
      </c>
      <c r="G14" s="7">
        <v>453580</v>
      </c>
      <c r="H14" s="7">
        <v>413107</v>
      </c>
      <c r="I14" s="7">
        <v>415786</v>
      </c>
      <c r="J14" s="7">
        <v>388141</v>
      </c>
      <c r="K14" s="7">
        <v>427355</v>
      </c>
      <c r="L14" s="7">
        <v>422184</v>
      </c>
      <c r="M14" s="7"/>
      <c r="N14" s="7"/>
      <c r="O14" s="6">
        <f t="shared" si="1"/>
        <v>4239023</v>
      </c>
      <c r="Q14" s="28"/>
    </row>
    <row r="15" spans="1:17" ht="15">
      <c r="A15" s="8"/>
      <c r="B15" s="9" t="s">
        <v>66</v>
      </c>
      <c r="C15" s="7"/>
      <c r="D15" s="7"/>
      <c r="E15" s="7"/>
      <c r="F15" s="7">
        <v>155000</v>
      </c>
      <c r="G15" s="7"/>
      <c r="H15" s="7"/>
      <c r="I15" s="7">
        <v>151770</v>
      </c>
      <c r="J15" s="7"/>
      <c r="K15" s="7"/>
      <c r="L15" s="7">
        <v>158688</v>
      </c>
      <c r="M15" s="7"/>
      <c r="N15" s="7"/>
      <c r="O15" s="6">
        <f t="shared" si="1"/>
        <v>465458</v>
      </c>
      <c r="Q15" s="28"/>
    </row>
    <row r="16" spans="1:15" ht="15">
      <c r="A16" s="8">
        <v>10</v>
      </c>
      <c r="B16" s="9" t="s">
        <v>53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>
        <f t="shared" si="1"/>
        <v>0</v>
      </c>
    </row>
    <row r="17" spans="1:15" ht="15">
      <c r="A17" s="8">
        <v>12</v>
      </c>
      <c r="B17" s="9" t="s">
        <v>91</v>
      </c>
      <c r="C17" s="7"/>
      <c r="D17" s="7"/>
      <c r="E17" s="7"/>
      <c r="F17" s="7">
        <v>1500</v>
      </c>
      <c r="G17" s="7"/>
      <c r="H17" s="7"/>
      <c r="I17" s="7"/>
      <c r="J17" s="7"/>
      <c r="K17" s="7"/>
      <c r="L17" s="7"/>
      <c r="M17" s="7"/>
      <c r="N17" s="7"/>
      <c r="O17" s="6">
        <f t="shared" si="1"/>
        <v>1500</v>
      </c>
    </row>
    <row r="18" spans="1:15" ht="15">
      <c r="A18" s="8">
        <v>13</v>
      </c>
      <c r="B18" s="9" t="s">
        <v>12</v>
      </c>
      <c r="C18" s="26">
        <v>5754</v>
      </c>
      <c r="D18" s="26">
        <v>5305</v>
      </c>
      <c r="E18" s="26">
        <v>5299</v>
      </c>
      <c r="F18" s="26">
        <v>5711</v>
      </c>
      <c r="G18" s="26">
        <v>6099</v>
      </c>
      <c r="H18" s="26">
        <v>5503</v>
      </c>
      <c r="I18" s="7">
        <v>5611</v>
      </c>
      <c r="J18" s="7">
        <v>5630</v>
      </c>
      <c r="K18" s="7">
        <v>6174</v>
      </c>
      <c r="L18" s="7">
        <v>6202</v>
      </c>
      <c r="M18" s="7"/>
      <c r="N18" s="7"/>
      <c r="O18" s="6">
        <f t="shared" si="1"/>
        <v>57288</v>
      </c>
    </row>
    <row r="19" spans="1:15" ht="15">
      <c r="A19" s="8">
        <v>14</v>
      </c>
      <c r="B19" s="9" t="s">
        <v>13</v>
      </c>
      <c r="C19" s="7">
        <v>10328</v>
      </c>
      <c r="D19" s="7">
        <v>21000</v>
      </c>
      <c r="E19" s="7">
        <v>4521</v>
      </c>
      <c r="F19" s="7">
        <v>6003</v>
      </c>
      <c r="G19" s="7">
        <v>6003</v>
      </c>
      <c r="H19" s="7">
        <v>9495</v>
      </c>
      <c r="I19" s="7">
        <v>9470</v>
      </c>
      <c r="J19" s="7">
        <v>10660</v>
      </c>
      <c r="K19" s="7">
        <v>11448</v>
      </c>
      <c r="L19" s="7">
        <v>9000</v>
      </c>
      <c r="M19" s="7"/>
      <c r="N19" s="7"/>
      <c r="O19" s="6">
        <f t="shared" si="1"/>
        <v>97928</v>
      </c>
    </row>
    <row r="20" spans="1:15" ht="15">
      <c r="A20" s="8">
        <v>15</v>
      </c>
      <c r="B20" s="9" t="s">
        <v>14</v>
      </c>
      <c r="C20" s="26"/>
      <c r="D20" s="26">
        <v>81304</v>
      </c>
      <c r="E20" s="26">
        <v>408</v>
      </c>
      <c r="F20" s="26">
        <v>408</v>
      </c>
      <c r="G20" s="26"/>
      <c r="H20" s="26">
        <v>34882</v>
      </c>
      <c r="I20" s="7">
        <v>815</v>
      </c>
      <c r="J20" s="7">
        <v>84523</v>
      </c>
      <c r="K20" s="7">
        <v>45203</v>
      </c>
      <c r="L20" s="7">
        <v>845</v>
      </c>
      <c r="M20" s="7"/>
      <c r="N20" s="7"/>
      <c r="O20" s="6">
        <f t="shared" si="1"/>
        <v>248388</v>
      </c>
    </row>
    <row r="21" spans="1:15" ht="15">
      <c r="A21" s="8">
        <v>16</v>
      </c>
      <c r="B21" s="9" t="s">
        <v>15</v>
      </c>
      <c r="C21" s="7">
        <v>204867</v>
      </c>
      <c r="D21" s="7">
        <v>94776</v>
      </c>
      <c r="E21" s="7">
        <v>44958</v>
      </c>
      <c r="F21" s="7">
        <v>268000</v>
      </c>
      <c r="G21" s="7">
        <v>6234</v>
      </c>
      <c r="H21" s="7">
        <v>22386</v>
      </c>
      <c r="I21" s="7">
        <v>454820</v>
      </c>
      <c r="J21" s="7">
        <v>82798</v>
      </c>
      <c r="K21" s="7">
        <v>298750</v>
      </c>
      <c r="L21" s="7">
        <v>16282</v>
      </c>
      <c r="M21" s="7"/>
      <c r="N21" s="7"/>
      <c r="O21" s="6">
        <f t="shared" si="1"/>
        <v>1493871</v>
      </c>
    </row>
    <row r="22" spans="1:15" ht="15">
      <c r="A22" s="8">
        <v>17</v>
      </c>
      <c r="B22" s="9" t="s">
        <v>17</v>
      </c>
      <c r="C22" s="7">
        <v>60000</v>
      </c>
      <c r="D22" s="7">
        <v>60000</v>
      </c>
      <c r="E22" s="7">
        <v>30000</v>
      </c>
      <c r="F22" s="7"/>
      <c r="G22" s="7">
        <v>60008</v>
      </c>
      <c r="H22" s="7">
        <v>40000</v>
      </c>
      <c r="I22" s="7">
        <v>35000</v>
      </c>
      <c r="J22" s="7">
        <v>40000</v>
      </c>
      <c r="K22" s="7">
        <v>40000</v>
      </c>
      <c r="L22" s="7">
        <v>44000</v>
      </c>
      <c r="M22" s="7"/>
      <c r="N22" s="7"/>
      <c r="O22" s="6">
        <f t="shared" si="1"/>
        <v>409008</v>
      </c>
    </row>
    <row r="23" spans="1:15" ht="14.25" customHeight="1">
      <c r="A23" s="8">
        <v>18</v>
      </c>
      <c r="B23" s="9" t="s">
        <v>19</v>
      </c>
      <c r="C23" s="7">
        <v>24126</v>
      </c>
      <c r="D23" s="7">
        <v>12509</v>
      </c>
      <c r="E23" s="7">
        <v>26580</v>
      </c>
      <c r="F23" s="7">
        <v>20477</v>
      </c>
      <c r="G23" s="7">
        <v>20269</v>
      </c>
      <c r="H23" s="7">
        <v>12210</v>
      </c>
      <c r="I23" s="7">
        <v>13316</v>
      </c>
      <c r="J23" s="7">
        <v>14821</v>
      </c>
      <c r="K23" s="7">
        <v>17396</v>
      </c>
      <c r="L23" s="7">
        <v>2750</v>
      </c>
      <c r="M23" s="7"/>
      <c r="N23" s="7"/>
      <c r="O23" s="6">
        <f t="shared" si="1"/>
        <v>164454</v>
      </c>
    </row>
    <row r="24" spans="1:15" ht="14.25" customHeight="1">
      <c r="A24" s="8">
        <v>19</v>
      </c>
      <c r="B24" s="9" t="s">
        <v>76</v>
      </c>
      <c r="C24" s="7"/>
      <c r="D24" s="7"/>
      <c r="E24" s="7">
        <v>22500</v>
      </c>
      <c r="F24" s="7">
        <v>7500</v>
      </c>
      <c r="G24" s="7"/>
      <c r="H24" s="7">
        <v>7500</v>
      </c>
      <c r="I24" s="7">
        <v>7500</v>
      </c>
      <c r="J24" s="7">
        <v>7500</v>
      </c>
      <c r="K24" s="7">
        <v>7500</v>
      </c>
      <c r="L24" s="7">
        <v>7500</v>
      </c>
      <c r="M24" s="7"/>
      <c r="N24" s="7"/>
      <c r="O24" s="6">
        <f t="shared" si="1"/>
        <v>67500</v>
      </c>
    </row>
    <row r="25" spans="1:15" ht="14.25" customHeight="1">
      <c r="A25" s="8">
        <v>20</v>
      </c>
      <c r="B25" s="9" t="s">
        <v>89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>
        <f t="shared" si="1"/>
        <v>0</v>
      </c>
    </row>
    <row r="26" spans="1:15" ht="14.25" customHeight="1">
      <c r="A26" s="8">
        <v>21</v>
      </c>
      <c r="B26" s="9" t="s">
        <v>108</v>
      </c>
      <c r="C26" s="7"/>
      <c r="D26" s="7"/>
      <c r="E26" s="7"/>
      <c r="F26" s="7">
        <v>33135</v>
      </c>
      <c r="G26" s="7"/>
      <c r="H26" s="7"/>
      <c r="I26" s="7"/>
      <c r="J26" s="7"/>
      <c r="K26" s="7">
        <v>70023</v>
      </c>
      <c r="L26" s="7">
        <v>18550</v>
      </c>
      <c r="M26" s="7"/>
      <c r="N26" s="7"/>
      <c r="O26" s="6">
        <f t="shared" si="1"/>
        <v>121708</v>
      </c>
    </row>
    <row r="27" spans="1:15" ht="15.75" customHeight="1">
      <c r="A27" s="8">
        <v>22</v>
      </c>
      <c r="B27" s="9" t="s">
        <v>77</v>
      </c>
      <c r="C27" s="7">
        <v>4000</v>
      </c>
      <c r="D27" s="7">
        <v>17685</v>
      </c>
      <c r="E27" s="7"/>
      <c r="F27" s="7"/>
      <c r="G27" s="7"/>
      <c r="H27" s="7">
        <v>13600</v>
      </c>
      <c r="I27" s="7">
        <v>200</v>
      </c>
      <c r="J27" s="7">
        <v>8000</v>
      </c>
      <c r="K27" s="7"/>
      <c r="L27" s="7"/>
      <c r="M27" s="7"/>
      <c r="N27" s="7"/>
      <c r="O27" s="6">
        <f t="shared" si="1"/>
        <v>43485</v>
      </c>
    </row>
    <row r="28" spans="1:15" ht="15">
      <c r="A28" s="8">
        <v>23</v>
      </c>
      <c r="B28" s="9" t="s">
        <v>88</v>
      </c>
      <c r="C28" s="7">
        <v>5902</v>
      </c>
      <c r="D28" s="7"/>
      <c r="E28" s="7"/>
      <c r="F28" s="7">
        <v>6291</v>
      </c>
      <c r="G28" s="7"/>
      <c r="H28" s="7"/>
      <c r="I28" s="7">
        <v>6291</v>
      </c>
      <c r="J28" s="7"/>
      <c r="K28" s="7"/>
      <c r="L28" s="7">
        <v>6291</v>
      </c>
      <c r="M28" s="7"/>
      <c r="N28" s="7"/>
      <c r="O28" s="6">
        <f t="shared" si="1"/>
        <v>24775</v>
      </c>
    </row>
    <row r="29" spans="1:15" ht="15">
      <c r="A29" s="8">
        <v>24</v>
      </c>
      <c r="B29" s="9" t="s">
        <v>104</v>
      </c>
      <c r="C29" s="7"/>
      <c r="D29" s="7"/>
      <c r="E29" s="7">
        <v>3584</v>
      </c>
      <c r="F29" s="7"/>
      <c r="G29" s="7"/>
      <c r="H29" s="7"/>
      <c r="I29" s="7"/>
      <c r="J29" s="7"/>
      <c r="K29" s="7"/>
      <c r="L29" s="7"/>
      <c r="M29" s="7"/>
      <c r="N29" s="7"/>
      <c r="O29" s="6">
        <f t="shared" si="1"/>
        <v>3584</v>
      </c>
    </row>
    <row r="30" spans="1:15" ht="60">
      <c r="A30" s="8">
        <v>25</v>
      </c>
      <c r="B30" s="9" t="s">
        <v>97</v>
      </c>
      <c r="C30" s="26">
        <v>1249</v>
      </c>
      <c r="D30" s="26">
        <v>16523</v>
      </c>
      <c r="E30" s="26">
        <v>2397</v>
      </c>
      <c r="F30" s="26">
        <v>5203</v>
      </c>
      <c r="G30" s="26"/>
      <c r="H30" s="26">
        <v>55762</v>
      </c>
      <c r="I30" s="26">
        <v>2497</v>
      </c>
      <c r="J30" s="26">
        <v>1559</v>
      </c>
      <c r="K30" s="26">
        <v>2120</v>
      </c>
      <c r="L30" s="26">
        <v>1793</v>
      </c>
      <c r="M30" s="26"/>
      <c r="N30" s="7"/>
      <c r="O30" s="27">
        <f t="shared" si="1"/>
        <v>89103</v>
      </c>
    </row>
    <row r="31" spans="1:15" ht="15.75" customHeight="1">
      <c r="A31" s="8">
        <v>26</v>
      </c>
      <c r="B31" s="9" t="s">
        <v>56</v>
      </c>
      <c r="C31" s="7">
        <v>10000</v>
      </c>
      <c r="D31" s="7"/>
      <c r="E31" s="7"/>
      <c r="F31" s="7">
        <v>34299</v>
      </c>
      <c r="G31" s="7">
        <v>3266</v>
      </c>
      <c r="H31" s="7">
        <v>192000</v>
      </c>
      <c r="I31" s="7">
        <v>528</v>
      </c>
      <c r="J31" s="7"/>
      <c r="K31" s="7"/>
      <c r="L31" s="7">
        <v>100000</v>
      </c>
      <c r="M31" s="7"/>
      <c r="N31" s="7"/>
      <c r="O31" s="6">
        <f t="shared" si="1"/>
        <v>340093</v>
      </c>
    </row>
    <row r="32" spans="1:15" ht="32.25" customHeight="1">
      <c r="A32" s="8">
        <v>27</v>
      </c>
      <c r="B32" s="9" t="s">
        <v>54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>
        <f t="shared" si="1"/>
        <v>0</v>
      </c>
    </row>
    <row r="33" spans="1:15" ht="15">
      <c r="A33" s="4"/>
      <c r="B33" s="9" t="s">
        <v>9</v>
      </c>
      <c r="C33" s="7">
        <v>5548.42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 t="shared" si="1"/>
        <v>5548.42</v>
      </c>
    </row>
    <row r="34" spans="2:15" ht="14.25">
      <c r="B34" s="10" t="s">
        <v>63</v>
      </c>
      <c r="C34" s="6">
        <f aca="true" t="shared" si="3" ref="C34:O34">C10-C11</f>
        <v>-810099.4199999999</v>
      </c>
      <c r="D34" s="6">
        <f t="shared" si="3"/>
        <v>-311689</v>
      </c>
      <c r="E34" s="6">
        <f t="shared" si="3"/>
        <v>-79233</v>
      </c>
      <c r="F34" s="6">
        <f t="shared" si="3"/>
        <v>-431104</v>
      </c>
      <c r="G34" s="6">
        <f t="shared" si="3"/>
        <v>-505714</v>
      </c>
      <c r="H34" s="6">
        <f t="shared" si="3"/>
        <v>768351</v>
      </c>
      <c r="I34" s="6">
        <f t="shared" si="3"/>
        <v>-609158</v>
      </c>
      <c r="J34" s="6">
        <f t="shared" si="3"/>
        <v>-283318</v>
      </c>
      <c r="K34" s="6">
        <f>K10-K11</f>
        <v>-431790</v>
      </c>
      <c r="L34" s="6">
        <f t="shared" si="3"/>
        <v>-171564</v>
      </c>
      <c r="M34" s="6">
        <f t="shared" si="3"/>
        <v>0</v>
      </c>
      <c r="N34" s="6">
        <f t="shared" si="3"/>
        <v>0</v>
      </c>
      <c r="O34" s="6">
        <f t="shared" si="3"/>
        <v>-2865318.420000002</v>
      </c>
    </row>
    <row r="36" spans="2:13" ht="14.25" customHeight="1">
      <c r="B36" s="22" t="s">
        <v>57</v>
      </c>
      <c r="C36" s="75" t="s">
        <v>109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4.25" customHeight="1">
      <c r="A37" s="21"/>
      <c r="C37" s="75" t="s">
        <v>111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5" ht="15">
      <c r="A38" s="21"/>
      <c r="B38" s="21"/>
      <c r="C38" s="75"/>
      <c r="D38" s="75"/>
      <c r="E38" s="75"/>
      <c r="F38" s="75"/>
      <c r="G38" s="75"/>
      <c r="H38" s="75"/>
      <c r="I38" s="75"/>
      <c r="J38" s="75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5">
      <c r="A40" s="21"/>
      <c r="B40" s="24" t="s">
        <v>62</v>
      </c>
      <c r="C40" s="21"/>
      <c r="D40" s="21"/>
      <c r="E40" s="21"/>
      <c r="F40" s="21"/>
      <c r="G40" s="21"/>
      <c r="H40" s="21"/>
      <c r="I40" s="48" t="s">
        <v>106</v>
      </c>
      <c r="J40" s="21"/>
      <c r="K40" s="21"/>
      <c r="L40" s="21"/>
      <c r="M40" s="21"/>
      <c r="N40" s="21"/>
      <c r="O40" s="21"/>
    </row>
    <row r="41" spans="1:15" ht="15">
      <c r="A41" s="21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51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 customHeight="1">
      <c r="A45" s="21"/>
      <c r="B45" s="21"/>
      <c r="C45" s="21"/>
      <c r="D45" s="29" t="s">
        <v>100</v>
      </c>
      <c r="E45" s="29" t="s">
        <v>101</v>
      </c>
      <c r="F45" s="29" t="s">
        <v>102</v>
      </c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 t="s">
        <v>21</v>
      </c>
      <c r="D46" s="31">
        <v>8061852.14</v>
      </c>
      <c r="E46" s="35">
        <v>1855797.12</v>
      </c>
      <c r="F46" s="35">
        <v>1502098.52</v>
      </c>
      <c r="G46" s="21"/>
      <c r="H46" s="36">
        <f>E46-F46</f>
        <v>353698.6000000001</v>
      </c>
      <c r="I46" s="21"/>
      <c r="J46" s="33">
        <f>D46+H46</f>
        <v>8415550.74</v>
      </c>
      <c r="K46" s="21"/>
      <c r="L46" s="21"/>
      <c r="M46" s="21"/>
      <c r="N46" s="21"/>
      <c r="O46" s="21"/>
    </row>
    <row r="47" spans="1:15" ht="12.75">
      <c r="A47" s="21"/>
      <c r="B47" s="21"/>
      <c r="C47" s="21" t="s">
        <v>22</v>
      </c>
      <c r="D47" s="21"/>
      <c r="E47" s="32">
        <v>1855599.19</v>
      </c>
      <c r="F47" s="32">
        <v>1710578.18</v>
      </c>
      <c r="G47" s="21"/>
      <c r="H47" s="36">
        <f aca="true" t="shared" si="4" ref="H47:H57">E47-F47</f>
        <v>145021.01</v>
      </c>
      <c r="I47" s="21"/>
      <c r="J47" s="21">
        <f aca="true" t="shared" si="5" ref="J47:J57">J46+H47</f>
        <v>8560571.75</v>
      </c>
      <c r="K47" s="21"/>
      <c r="L47" s="21"/>
      <c r="M47" s="21"/>
      <c r="N47" s="21"/>
      <c r="O47" s="21"/>
    </row>
    <row r="48" spans="1:15" ht="12.75">
      <c r="A48" s="21"/>
      <c r="B48" s="21"/>
      <c r="C48" s="21" t="s">
        <v>23</v>
      </c>
      <c r="D48" s="21"/>
      <c r="E48" s="32">
        <v>1855233.44</v>
      </c>
      <c r="F48" s="32">
        <v>1813556.36</v>
      </c>
      <c r="G48" s="21"/>
      <c r="H48" s="36">
        <f t="shared" si="4"/>
        <v>41677.07999999984</v>
      </c>
      <c r="I48" s="21"/>
      <c r="J48" s="33">
        <f t="shared" si="5"/>
        <v>8602248.83</v>
      </c>
      <c r="K48" s="33"/>
      <c r="L48" s="21"/>
      <c r="M48" s="21"/>
      <c r="N48" s="21"/>
      <c r="O48" s="21"/>
    </row>
    <row r="49" spans="1:15" ht="15">
      <c r="A49" s="13"/>
      <c r="B49" s="21"/>
      <c r="C49" s="21" t="s">
        <v>24</v>
      </c>
      <c r="D49" s="21"/>
      <c r="E49" s="32">
        <v>1855389.27</v>
      </c>
      <c r="F49" s="32">
        <v>1600535.94</v>
      </c>
      <c r="G49" s="21"/>
      <c r="H49" s="36">
        <f t="shared" si="4"/>
        <v>254853.33000000007</v>
      </c>
      <c r="I49" s="21"/>
      <c r="J49" s="21">
        <f t="shared" si="5"/>
        <v>8857102.16</v>
      </c>
      <c r="K49" s="21"/>
      <c r="L49" s="21"/>
      <c r="M49" s="21"/>
      <c r="N49" s="21"/>
      <c r="O49" s="21"/>
    </row>
    <row r="50" spans="1:15" ht="15">
      <c r="A50" s="13"/>
      <c r="B50" s="17"/>
      <c r="C50" s="16" t="s">
        <v>25</v>
      </c>
      <c r="D50" s="16"/>
      <c r="E50" s="7">
        <v>1853207.99</v>
      </c>
      <c r="F50" s="7">
        <v>1762632.58</v>
      </c>
      <c r="G50" s="16"/>
      <c r="H50" s="36">
        <f t="shared" si="4"/>
        <v>90575.40999999992</v>
      </c>
      <c r="I50" s="16"/>
      <c r="J50" s="16">
        <f t="shared" si="5"/>
        <v>8947677.57</v>
      </c>
      <c r="K50" s="16"/>
      <c r="L50" s="16"/>
      <c r="M50" s="16"/>
      <c r="N50" s="16"/>
      <c r="O50" s="15"/>
    </row>
    <row r="51" spans="1:15" ht="15">
      <c r="A51" s="13"/>
      <c r="B51" s="17"/>
      <c r="C51" s="16" t="s">
        <v>26</v>
      </c>
      <c r="D51" s="16"/>
      <c r="E51" s="7">
        <v>1852708.34</v>
      </c>
      <c r="F51" s="7">
        <v>1574346.89</v>
      </c>
      <c r="G51" s="16"/>
      <c r="H51" s="37">
        <f t="shared" si="4"/>
        <v>278361.4500000002</v>
      </c>
      <c r="I51" s="16"/>
      <c r="J51" s="16">
        <f t="shared" si="5"/>
        <v>9226039.02</v>
      </c>
      <c r="K51" s="16"/>
      <c r="L51" s="16"/>
      <c r="M51" s="16"/>
      <c r="N51" s="16"/>
      <c r="O51" s="15"/>
    </row>
    <row r="52" spans="1:15" ht="15">
      <c r="A52" s="13"/>
      <c r="B52" s="17"/>
      <c r="C52" s="16" t="s">
        <v>27</v>
      </c>
      <c r="D52" s="16"/>
      <c r="E52" s="7">
        <v>1853714.6</v>
      </c>
      <c r="F52" s="7">
        <v>1643529.6</v>
      </c>
      <c r="G52" s="16"/>
      <c r="H52" s="37">
        <f t="shared" si="4"/>
        <v>210185</v>
      </c>
      <c r="I52" s="16"/>
      <c r="J52" s="16">
        <f t="shared" si="5"/>
        <v>9436224.02</v>
      </c>
      <c r="K52" s="16"/>
      <c r="L52" s="16"/>
      <c r="M52" s="16"/>
      <c r="N52" s="16"/>
      <c r="O52" s="15"/>
    </row>
    <row r="53" spans="1:15" ht="15">
      <c r="A53" s="13"/>
      <c r="B53" s="17"/>
      <c r="C53" s="16" t="s">
        <v>28</v>
      </c>
      <c r="D53" s="16"/>
      <c r="E53" s="7">
        <v>2170072.22</v>
      </c>
      <c r="F53" s="7">
        <v>1753854.45</v>
      </c>
      <c r="G53" s="16"/>
      <c r="H53" s="37">
        <f t="shared" si="4"/>
        <v>416217.77000000025</v>
      </c>
      <c r="I53" s="16"/>
      <c r="J53" s="16">
        <f t="shared" si="5"/>
        <v>9852441.79</v>
      </c>
      <c r="K53" s="16"/>
      <c r="L53" s="16"/>
      <c r="M53" s="16"/>
      <c r="N53" s="16"/>
      <c r="O53" s="15"/>
    </row>
    <row r="54" spans="1:15" ht="15">
      <c r="A54" s="13"/>
      <c r="B54" s="17"/>
      <c r="C54" s="16" t="s">
        <v>29</v>
      </c>
      <c r="D54" s="16"/>
      <c r="E54" s="7">
        <v>2140009.87</v>
      </c>
      <c r="F54" s="7">
        <v>1629289.78</v>
      </c>
      <c r="G54" s="16"/>
      <c r="H54" s="37">
        <f t="shared" si="4"/>
        <v>510720.0900000001</v>
      </c>
      <c r="I54" s="16"/>
      <c r="J54" s="16">
        <f t="shared" si="5"/>
        <v>10363161.879999999</v>
      </c>
      <c r="K54" s="16"/>
      <c r="L54" s="16"/>
      <c r="M54" s="16"/>
      <c r="N54" s="16"/>
      <c r="O54" s="15"/>
    </row>
    <row r="55" spans="1:15" ht="15">
      <c r="A55" s="13"/>
      <c r="B55" s="17"/>
      <c r="C55" s="16" t="s">
        <v>30</v>
      </c>
      <c r="D55" s="16"/>
      <c r="E55" s="7">
        <v>2170536.56</v>
      </c>
      <c r="F55" s="7">
        <v>1746896.31</v>
      </c>
      <c r="G55" s="16"/>
      <c r="H55" s="37">
        <f t="shared" si="4"/>
        <v>423640.25</v>
      </c>
      <c r="I55" s="16"/>
      <c r="J55" s="16">
        <f t="shared" si="5"/>
        <v>10786802.129999999</v>
      </c>
      <c r="K55" s="16"/>
      <c r="L55" s="16"/>
      <c r="M55" s="16"/>
      <c r="N55" s="16"/>
      <c r="O55" s="15"/>
    </row>
    <row r="56" spans="1:15" ht="15">
      <c r="A56" s="13"/>
      <c r="B56" s="17"/>
      <c r="C56" s="16" t="s">
        <v>31</v>
      </c>
      <c r="D56" s="16"/>
      <c r="E56" s="7">
        <v>2161687.1</v>
      </c>
      <c r="F56" s="7">
        <v>1944442.79</v>
      </c>
      <c r="G56" s="16"/>
      <c r="H56" s="16">
        <f t="shared" si="4"/>
        <v>217244.31000000006</v>
      </c>
      <c r="I56" s="16"/>
      <c r="J56" s="16">
        <f t="shared" si="5"/>
        <v>11004046.44</v>
      </c>
      <c r="K56" s="16"/>
      <c r="L56" s="16"/>
      <c r="M56" s="16"/>
      <c r="N56" s="16"/>
      <c r="O56" s="15"/>
    </row>
    <row r="57" spans="1:15" ht="15">
      <c r="A57" s="13"/>
      <c r="B57" s="17"/>
      <c r="C57" s="16" t="s">
        <v>32</v>
      </c>
      <c r="D57" s="16"/>
      <c r="E57" s="7">
        <v>2161975.8</v>
      </c>
      <c r="F57" s="7">
        <v>2221313.01</v>
      </c>
      <c r="G57" s="16"/>
      <c r="H57" s="16">
        <f t="shared" si="4"/>
        <v>-59337.20999999996</v>
      </c>
      <c r="I57" s="16"/>
      <c r="J57" s="16">
        <f t="shared" si="5"/>
        <v>10944709.23</v>
      </c>
      <c r="K57" s="16"/>
      <c r="L57" s="16"/>
      <c r="M57" s="16"/>
      <c r="N57" s="16"/>
      <c r="O57" s="15"/>
    </row>
    <row r="58" spans="1:15" ht="15">
      <c r="A58" s="13"/>
      <c r="B58" s="17"/>
      <c r="C58" s="16"/>
      <c r="D58" s="16"/>
      <c r="E58" s="16"/>
      <c r="F58" s="16"/>
      <c r="G58" s="16"/>
      <c r="H58" s="16">
        <f>SUM(H46:H57)</f>
        <v>2882857.0900000003</v>
      </c>
      <c r="I58" s="16"/>
      <c r="J58" s="16"/>
      <c r="K58" s="16"/>
      <c r="L58" s="16"/>
      <c r="M58" s="16"/>
      <c r="N58" s="16"/>
      <c r="O58" s="15"/>
    </row>
    <row r="59" spans="1:15" ht="15">
      <c r="A59" s="13"/>
      <c r="B59" s="17"/>
      <c r="C59" s="16"/>
      <c r="D59" s="16"/>
      <c r="E59" s="16">
        <f>SUM(E46:E58)</f>
        <v>23785931.5</v>
      </c>
      <c r="F59" s="16">
        <f>SUM(F46:F58)</f>
        <v>20903074.409999996</v>
      </c>
      <c r="G59" s="16"/>
      <c r="H59" s="30">
        <f>E59-F59+D46</f>
        <v>10944709.230000004</v>
      </c>
      <c r="I59" s="16"/>
      <c r="J59" s="34">
        <f>H59-800000</f>
        <v>10144709.230000004</v>
      </c>
      <c r="K59" s="34" t="s">
        <v>105</v>
      </c>
      <c r="L59" s="34"/>
      <c r="M59" s="34"/>
      <c r="N59" s="16"/>
      <c r="O59" s="15"/>
    </row>
    <row r="60" spans="1:15" ht="15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</row>
    <row r="61" spans="1:15" ht="15">
      <c r="A61" s="13"/>
      <c r="B61" s="17"/>
      <c r="C61" s="16"/>
      <c r="D61" s="16"/>
      <c r="E61" s="16"/>
      <c r="F61" s="30">
        <f>E59-F59</f>
        <v>2882857.0900000036</v>
      </c>
      <c r="G61" s="16"/>
      <c r="H61" s="16">
        <f>H58+D46</f>
        <v>10944709.23</v>
      </c>
      <c r="I61" s="16"/>
      <c r="J61" s="16">
        <f>J58+H58</f>
        <v>2882857.0900000003</v>
      </c>
      <c r="K61" s="16"/>
      <c r="L61" s="16"/>
      <c r="M61" s="16"/>
      <c r="N61" s="16"/>
      <c r="O61" s="15"/>
    </row>
    <row r="62" spans="1:15" ht="15">
      <c r="A62" s="13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</row>
    <row r="63" spans="1:15" ht="15">
      <c r="A63" s="13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</row>
    <row r="64" spans="1:15" ht="15">
      <c r="A64" s="13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/>
    </row>
    <row r="65" spans="1:15" ht="15">
      <c r="A65" s="13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/>
    </row>
    <row r="66" spans="1:15" ht="15">
      <c r="A66" s="13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/>
    </row>
    <row r="67" spans="1:15" ht="15">
      <c r="A67" s="13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/>
    </row>
    <row r="68" spans="1:15" ht="15">
      <c r="A68" s="13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/>
    </row>
    <row r="69" spans="1:15" ht="15">
      <c r="A69" s="13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/>
    </row>
    <row r="70" spans="1:15" ht="15">
      <c r="A70" s="13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/>
    </row>
    <row r="71" spans="1:15" ht="14.25">
      <c r="A71" s="19"/>
      <c r="B71" s="1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3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5.75">
      <c r="A74" s="1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2.75">
      <c r="A75" s="1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9"/>
    </row>
    <row r="76" spans="1:15" ht="12.75">
      <c r="A76" s="7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9"/>
    </row>
    <row r="77" spans="1:15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ht="15">
      <c r="A78" s="13"/>
      <c r="B78" s="7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74"/>
    </row>
    <row r="79" spans="1:15" ht="15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24.75" customHeight="1">
      <c r="A80" s="13"/>
      <c r="B80" s="12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</row>
    <row r="81" spans="1:15" ht="15">
      <c r="A81" s="13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</row>
    <row r="82" spans="1:15" ht="15">
      <c r="A82" s="13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/>
    </row>
    <row r="83" spans="1:15" ht="15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5">
      <c r="A84" s="13"/>
      <c r="B84" s="12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</row>
    <row r="85" spans="1:15" ht="15">
      <c r="A85" s="13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</row>
    <row r="86" spans="1:15" ht="15">
      <c r="A86" s="13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</row>
    <row r="87" spans="1:15" ht="15">
      <c r="A87" s="13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5"/>
    </row>
    <row r="99" spans="1:15" ht="15">
      <c r="A99" s="13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5"/>
    </row>
    <row r="100" spans="1:15" ht="15">
      <c r="A100" s="13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5"/>
    </row>
    <row r="101" spans="1:15" ht="15">
      <c r="A101" s="13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5"/>
    </row>
    <row r="102" spans="1:15" ht="15">
      <c r="A102" s="13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5"/>
    </row>
    <row r="103" spans="1:15" ht="15">
      <c r="A103" s="13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5"/>
    </row>
    <row r="104" spans="1:15" ht="15">
      <c r="A104" s="13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5"/>
    </row>
    <row r="105" spans="1:15" ht="15">
      <c r="A105" s="13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5"/>
    </row>
    <row r="106" spans="1:15" ht="15">
      <c r="A106" s="13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5"/>
    </row>
    <row r="107" spans="1:15" ht="14.25">
      <c r="A107" s="19"/>
      <c r="B107" s="1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5.75">
      <c r="A113" s="19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12.75">
      <c r="A114" s="1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9"/>
    </row>
    <row r="115" spans="1:15" ht="12.75">
      <c r="A115" s="1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9"/>
    </row>
    <row r="116" spans="1:15" ht="15">
      <c r="A116" s="19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ht="15">
      <c r="A117" s="19"/>
      <c r="B117" s="7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74"/>
    </row>
    <row r="118" spans="1:15" ht="14.25">
      <c r="A118" s="19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5">
      <c r="A119" s="19"/>
      <c r="B119" s="12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5"/>
    </row>
    <row r="120" spans="1:15" ht="30.75" customHeight="1">
      <c r="A120" s="19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5"/>
    </row>
    <row r="121" spans="1:15" ht="15">
      <c r="A121" s="19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5"/>
    </row>
    <row r="122" spans="1:15" ht="14.25">
      <c r="A122" s="19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5">
      <c r="A123" s="19"/>
      <c r="B123" s="12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5"/>
    </row>
    <row r="124" spans="1:15" ht="15">
      <c r="A124" s="19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5"/>
    </row>
    <row r="138" spans="1:15" ht="15">
      <c r="A138" s="19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5"/>
    </row>
    <row r="139" spans="1:15" ht="15">
      <c r="A139" s="19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5"/>
    </row>
    <row r="140" spans="1:15" ht="15">
      <c r="A140" s="19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5"/>
    </row>
    <row r="141" spans="1:15" ht="15">
      <c r="A141" s="19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5"/>
    </row>
    <row r="142" spans="1:15" ht="15">
      <c r="A142" s="19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5"/>
    </row>
    <row r="143" spans="1:15" ht="15">
      <c r="A143" s="19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</row>
    <row r="144" spans="1:15" ht="15">
      <c r="A144" s="19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5"/>
    </row>
    <row r="145" spans="1:15" ht="15">
      <c r="A145" s="19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5"/>
    </row>
    <row r="146" spans="1:15" ht="14.25">
      <c r="A146" s="19"/>
      <c r="B146" s="1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27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2:15" ht="15.7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</row>
    <row r="151" ht="12.75">
      <c r="O151" s="19"/>
    </row>
    <row r="152" spans="2:15" ht="1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2:15" ht="15">
      <c r="B153" s="7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74"/>
    </row>
    <row r="154" spans="2:15" ht="14.25"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24" customHeight="1">
      <c r="B155" s="12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</row>
    <row r="156" spans="2:15" ht="33" customHeight="1"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</row>
    <row r="157" spans="2:15" ht="15"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</row>
    <row r="158" spans="2:15" ht="14.25"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5">
      <c r="B159" s="12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</row>
    <row r="160" spans="2:15" ht="15"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</row>
    <row r="174" spans="2:15" ht="15"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20"/>
    </row>
    <row r="175" spans="2:15" ht="15"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</row>
    <row r="176" spans="2:15" ht="15"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</row>
    <row r="177" spans="2:15" ht="15"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</row>
    <row r="178" spans="2:15" ht="15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</row>
    <row r="179" spans="2:15" ht="15"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</row>
    <row r="180" spans="2:15" ht="15"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</row>
    <row r="181" spans="2:15" ht="15"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</row>
    <row r="182" spans="2:15" ht="14.25">
      <c r="B182" s="1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5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2:14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</sheetData>
  <sheetProtection/>
  <mergeCells count="21">
    <mergeCell ref="C36:M36"/>
    <mergeCell ref="B1:O1"/>
    <mergeCell ref="A4:A5"/>
    <mergeCell ref="B4:B5"/>
    <mergeCell ref="C4:N4"/>
    <mergeCell ref="O4:O5"/>
    <mergeCell ref="C37:M37"/>
    <mergeCell ref="C38:J38"/>
    <mergeCell ref="B74:O74"/>
    <mergeCell ref="A76:A77"/>
    <mergeCell ref="B77:B78"/>
    <mergeCell ref="C77:N77"/>
    <mergeCell ref="O77:O78"/>
    <mergeCell ref="B150:O150"/>
    <mergeCell ref="B152:B153"/>
    <mergeCell ref="C152:N152"/>
    <mergeCell ref="O152:O153"/>
    <mergeCell ref="B113:O113"/>
    <mergeCell ref="B116:B117"/>
    <mergeCell ref="C116:N116"/>
    <mergeCell ref="O116:O117"/>
  </mergeCells>
  <printOptions/>
  <pageMargins left="0.537401575" right="0.537401575" top="0.484251969" bottom="0.484251969" header="0.5" footer="0.5"/>
  <pageSetup horizontalDpi="600" verticalDpi="600" orientation="landscape" scale="72" r:id="rId1"/>
  <rowBreaks count="4" manualBreakCount="4">
    <brk id="40" max="14" man="1"/>
    <brk id="72" max="255" man="1"/>
    <brk id="110" max="255" man="1"/>
    <brk id="147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91"/>
  <sheetViews>
    <sheetView zoomScale="90" zoomScaleNormal="90"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O44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0.28125" style="0" customWidth="1"/>
    <col min="4" max="4" width="11.140625" style="0" customWidth="1"/>
    <col min="5" max="5" width="11.00390625" style="0" customWidth="1"/>
    <col min="6" max="12" width="11.28125" style="0" customWidth="1"/>
    <col min="13" max="13" width="11.28125" style="52" customWidth="1"/>
    <col min="14" max="14" width="10.8515625" style="0" customWidth="1"/>
    <col min="15" max="15" width="10.421875" style="0" customWidth="1"/>
  </cols>
  <sheetData>
    <row r="1" spans="2:15" ht="15.75">
      <c r="B1" s="73" t="s">
        <v>113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0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72"/>
    </row>
    <row r="6" spans="1:15" s="41" customFormat="1" ht="28.5">
      <c r="A6" s="38">
        <v>1</v>
      </c>
      <c r="B6" s="39" t="s">
        <v>70</v>
      </c>
      <c r="C6" s="40">
        <f aca="true" t="shared" si="0" ref="C6:M6">C9-C10</f>
        <v>674400</v>
      </c>
      <c r="D6" s="40">
        <f t="shared" si="0"/>
        <v>258804</v>
      </c>
      <c r="E6" s="40">
        <f t="shared" si="0"/>
        <v>326757</v>
      </c>
      <c r="F6" s="40">
        <f t="shared" si="0"/>
        <v>308329</v>
      </c>
      <c r="G6" s="40">
        <f t="shared" si="0"/>
        <v>600820</v>
      </c>
      <c r="H6" s="40">
        <f>H9-H10</f>
        <v>416453</v>
      </c>
      <c r="I6" s="40">
        <f>I9-I10</f>
        <v>507263</v>
      </c>
      <c r="J6" s="40">
        <f t="shared" si="0"/>
        <v>792049</v>
      </c>
      <c r="K6" s="40">
        <f t="shared" si="0"/>
        <v>620555</v>
      </c>
      <c r="L6" s="40">
        <f t="shared" si="0"/>
        <v>461205</v>
      </c>
      <c r="M6" s="49">
        <f t="shared" si="0"/>
        <v>2253888</v>
      </c>
      <c r="N6" s="40">
        <f>N9-N10</f>
        <v>123823</v>
      </c>
      <c r="O6" s="40">
        <f>SUM(C6:N6)</f>
        <v>7344346</v>
      </c>
    </row>
    <row r="7" spans="1:15" s="41" customFormat="1" ht="15">
      <c r="A7" s="42">
        <v>2</v>
      </c>
      <c r="B7" s="43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44"/>
      <c r="O7" s="40"/>
    </row>
    <row r="8" spans="1:15" s="41" customFormat="1" ht="27.75" customHeight="1">
      <c r="A8" s="42">
        <v>3</v>
      </c>
      <c r="B8" s="47" t="s">
        <v>107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9"/>
      <c r="N8" s="40"/>
      <c r="O8" s="40"/>
    </row>
    <row r="9" spans="1:15" s="41" customFormat="1" ht="42" customHeight="1">
      <c r="A9" s="42">
        <v>4</v>
      </c>
      <c r="B9" s="45" t="s">
        <v>51</v>
      </c>
      <c r="C9" s="44">
        <v>2138476</v>
      </c>
      <c r="D9" s="44">
        <v>2137850</v>
      </c>
      <c r="E9" s="44">
        <v>2138070</v>
      </c>
      <c r="F9" s="44">
        <v>2129696</v>
      </c>
      <c r="G9" s="44">
        <v>2128026</v>
      </c>
      <c r="H9" s="44">
        <v>2126874</v>
      </c>
      <c r="I9" s="44">
        <v>2356062</v>
      </c>
      <c r="J9" s="44">
        <v>2416665</v>
      </c>
      <c r="K9" s="44">
        <v>2436746</v>
      </c>
      <c r="L9" s="44">
        <v>2440366</v>
      </c>
      <c r="M9" s="38">
        <v>2456847</v>
      </c>
      <c r="N9" s="44">
        <v>2672487</v>
      </c>
      <c r="O9" s="40">
        <f>SUM(C9:N9)</f>
        <v>27578165</v>
      </c>
    </row>
    <row r="10" spans="1:15" s="41" customFormat="1" ht="45">
      <c r="A10" s="38">
        <v>5</v>
      </c>
      <c r="B10" s="45" t="s">
        <v>52</v>
      </c>
      <c r="C10" s="44">
        <v>1464076</v>
      </c>
      <c r="D10" s="46">
        <v>1879046</v>
      </c>
      <c r="E10" s="46">
        <v>1811313</v>
      </c>
      <c r="F10" s="46">
        <v>1821367</v>
      </c>
      <c r="G10" s="44">
        <v>1527206</v>
      </c>
      <c r="H10" s="44">
        <v>1710421</v>
      </c>
      <c r="I10" s="44">
        <v>1848799</v>
      </c>
      <c r="J10" s="44">
        <v>1624616</v>
      </c>
      <c r="K10" s="44">
        <v>1816191</v>
      </c>
      <c r="L10" s="44">
        <v>1979161</v>
      </c>
      <c r="M10" s="38">
        <v>202959</v>
      </c>
      <c r="N10" s="44">
        <v>2548664</v>
      </c>
      <c r="O10" s="40">
        <f>SUM(C10:N10)</f>
        <v>20233819</v>
      </c>
    </row>
    <row r="11" spans="1:15" ht="15">
      <c r="A11" s="8">
        <v>6</v>
      </c>
      <c r="B11" s="5" t="s">
        <v>5</v>
      </c>
      <c r="C11" s="6">
        <f>SUM(C13:C34)</f>
        <v>2461673.42</v>
      </c>
      <c r="D11" s="6">
        <f aca="true" t="shared" si="1" ref="D11:L11">SUM(D13:D34)</f>
        <v>2353298</v>
      </c>
      <c r="E11" s="6">
        <f t="shared" si="1"/>
        <v>2011715</v>
      </c>
      <c r="F11" s="6">
        <f t="shared" si="1"/>
        <v>2389925</v>
      </c>
      <c r="G11" s="6">
        <f t="shared" si="1"/>
        <v>2067835</v>
      </c>
      <c r="H11" s="6">
        <f t="shared" si="1"/>
        <v>2152420</v>
      </c>
      <c r="I11" s="6">
        <f t="shared" si="1"/>
        <v>2475103</v>
      </c>
      <c r="J11" s="6">
        <f t="shared" si="1"/>
        <v>1908342</v>
      </c>
      <c r="K11" s="6">
        <f t="shared" si="1"/>
        <v>2364486</v>
      </c>
      <c r="L11" s="6">
        <f t="shared" si="1"/>
        <v>2297711</v>
      </c>
      <c r="M11" s="50">
        <f>SUM(M13:M34)</f>
        <v>2603872.9899999998</v>
      </c>
      <c r="N11" s="6">
        <f>SUM(N13:N34)</f>
        <v>2874972.3400000003</v>
      </c>
      <c r="O11" s="6">
        <f>SUM(C11:N11)</f>
        <v>27961353.75</v>
      </c>
    </row>
    <row r="12" spans="1:16" ht="15">
      <c r="A12" s="8">
        <v>7</v>
      </c>
      <c r="B12" s="3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4"/>
      <c r="N12" s="7"/>
      <c r="O12" s="6"/>
      <c r="P12" s="11"/>
    </row>
    <row r="13" spans="1:16" ht="15">
      <c r="A13" s="8">
        <v>8</v>
      </c>
      <c r="B13" s="9" t="s">
        <v>6</v>
      </c>
      <c r="C13" s="7">
        <v>1495629</v>
      </c>
      <c r="D13" s="7">
        <v>1440128</v>
      </c>
      <c r="E13" s="7">
        <v>1341287</v>
      </c>
      <c r="F13" s="7">
        <v>1332884</v>
      </c>
      <c r="G13" s="7">
        <v>1477461</v>
      </c>
      <c r="H13" s="7">
        <v>1345625</v>
      </c>
      <c r="I13" s="7">
        <v>1354353</v>
      </c>
      <c r="J13" s="7">
        <v>1264302</v>
      </c>
      <c r="K13" s="7">
        <v>1405748</v>
      </c>
      <c r="L13" s="7">
        <v>1375190</v>
      </c>
      <c r="M13" s="4">
        <v>1424331</v>
      </c>
      <c r="N13" s="7">
        <v>1530195</v>
      </c>
      <c r="O13" s="6">
        <f>SUM(C13:N13)</f>
        <v>16787133</v>
      </c>
      <c r="P13" s="62"/>
    </row>
    <row r="14" spans="1:17" ht="30">
      <c r="A14" s="8">
        <v>9</v>
      </c>
      <c r="B14" s="9" t="s">
        <v>103</v>
      </c>
      <c r="C14" s="7">
        <v>459158</v>
      </c>
      <c r="D14" s="7">
        <v>441505</v>
      </c>
      <c r="E14" s="7">
        <v>409012</v>
      </c>
      <c r="F14" s="7">
        <v>409195</v>
      </c>
      <c r="G14" s="7">
        <v>453580</v>
      </c>
      <c r="H14" s="7">
        <v>413107</v>
      </c>
      <c r="I14" s="7">
        <v>415786</v>
      </c>
      <c r="J14" s="7">
        <v>388141</v>
      </c>
      <c r="K14" s="7">
        <v>427355</v>
      </c>
      <c r="L14" s="7">
        <v>422184</v>
      </c>
      <c r="M14" s="4">
        <v>437269</v>
      </c>
      <c r="N14" s="7">
        <v>471796</v>
      </c>
      <c r="O14" s="6">
        <f aca="true" t="shared" si="2" ref="O14:O34">SUM(C14:N14)</f>
        <v>5148088</v>
      </c>
      <c r="Q14" s="28"/>
    </row>
    <row r="15" spans="1:17" ht="15">
      <c r="A15" s="8"/>
      <c r="B15" s="9" t="s">
        <v>66</v>
      </c>
      <c r="C15" s="7"/>
      <c r="D15" s="7"/>
      <c r="E15" s="7"/>
      <c r="F15" s="7">
        <v>175569</v>
      </c>
      <c r="G15" s="7"/>
      <c r="H15" s="7"/>
      <c r="I15" s="7">
        <v>167043</v>
      </c>
      <c r="J15" s="7"/>
      <c r="K15" s="7"/>
      <c r="L15" s="7">
        <v>176475</v>
      </c>
      <c r="M15" s="4"/>
      <c r="N15" s="7">
        <v>200000</v>
      </c>
      <c r="O15" s="6">
        <f t="shared" si="2"/>
        <v>719087</v>
      </c>
      <c r="Q15" s="28"/>
    </row>
    <row r="16" spans="1:15" ht="15">
      <c r="A16" s="8">
        <v>10</v>
      </c>
      <c r="B16" s="9" t="s">
        <v>115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4"/>
      <c r="N16" s="7">
        <v>10000</v>
      </c>
      <c r="O16" s="6">
        <f t="shared" si="2"/>
        <v>10000</v>
      </c>
    </row>
    <row r="17" spans="1:15" ht="15">
      <c r="A17" s="8">
        <v>12</v>
      </c>
      <c r="B17" s="9" t="s">
        <v>91</v>
      </c>
      <c r="C17" s="7"/>
      <c r="D17" s="7"/>
      <c r="E17" s="7"/>
      <c r="F17" s="7">
        <v>1500</v>
      </c>
      <c r="G17" s="7"/>
      <c r="H17" s="7"/>
      <c r="I17" s="7"/>
      <c r="J17" s="7"/>
      <c r="K17" s="7"/>
      <c r="L17" s="7"/>
      <c r="M17" s="4"/>
      <c r="N17" s="7"/>
      <c r="O17" s="6">
        <f t="shared" si="2"/>
        <v>1500</v>
      </c>
    </row>
    <row r="18" spans="1:15" ht="15">
      <c r="A18" s="8">
        <v>13</v>
      </c>
      <c r="B18" s="9" t="s">
        <v>12</v>
      </c>
      <c r="C18" s="26">
        <v>5754</v>
      </c>
      <c r="D18" s="26">
        <v>5305</v>
      </c>
      <c r="E18" s="26">
        <v>5299</v>
      </c>
      <c r="F18" s="26">
        <v>5711</v>
      </c>
      <c r="G18" s="26">
        <v>6099</v>
      </c>
      <c r="H18" s="26">
        <v>5503</v>
      </c>
      <c r="I18" s="7">
        <v>5611</v>
      </c>
      <c r="J18" s="7">
        <v>5630</v>
      </c>
      <c r="K18" s="7">
        <v>6174</v>
      </c>
      <c r="L18" s="7">
        <v>6202</v>
      </c>
      <c r="M18" s="4">
        <v>5116</v>
      </c>
      <c r="N18" s="7">
        <v>462.29</v>
      </c>
      <c r="O18" s="6">
        <f t="shared" si="2"/>
        <v>62866.29</v>
      </c>
    </row>
    <row r="19" spans="1:15" ht="15">
      <c r="A19" s="8">
        <v>14</v>
      </c>
      <c r="B19" s="9" t="s">
        <v>13</v>
      </c>
      <c r="C19" s="7">
        <v>10328</v>
      </c>
      <c r="D19" s="7">
        <v>21000</v>
      </c>
      <c r="E19" s="7">
        <v>4521</v>
      </c>
      <c r="F19" s="7">
        <v>6003</v>
      </c>
      <c r="G19" s="7">
        <v>6003</v>
      </c>
      <c r="H19" s="7">
        <v>9495</v>
      </c>
      <c r="I19" s="7">
        <v>9470</v>
      </c>
      <c r="J19" s="7">
        <v>10660</v>
      </c>
      <c r="K19" s="7">
        <v>11448</v>
      </c>
      <c r="L19" s="7">
        <v>9000</v>
      </c>
      <c r="M19" s="4">
        <v>9572</v>
      </c>
      <c r="N19" s="7">
        <v>9566.2</v>
      </c>
      <c r="O19" s="6">
        <f t="shared" si="2"/>
        <v>117066.2</v>
      </c>
    </row>
    <row r="20" spans="1:15" ht="15">
      <c r="A20" s="8">
        <v>15</v>
      </c>
      <c r="B20" s="9" t="s">
        <v>14</v>
      </c>
      <c r="C20" s="26"/>
      <c r="D20" s="26">
        <v>81304</v>
      </c>
      <c r="E20" s="26">
        <v>408</v>
      </c>
      <c r="F20" s="26">
        <v>408</v>
      </c>
      <c r="G20" s="26"/>
      <c r="H20" s="26">
        <v>34882</v>
      </c>
      <c r="I20" s="7">
        <v>815</v>
      </c>
      <c r="J20" s="7">
        <v>84523</v>
      </c>
      <c r="K20" s="7">
        <v>45203</v>
      </c>
      <c r="L20" s="7">
        <v>845</v>
      </c>
      <c r="M20" s="4">
        <v>422.68</v>
      </c>
      <c r="N20" s="7">
        <v>422.68</v>
      </c>
      <c r="O20" s="6">
        <f t="shared" si="2"/>
        <v>249233.36</v>
      </c>
    </row>
    <row r="21" spans="1:15" ht="15">
      <c r="A21" s="8">
        <v>16</v>
      </c>
      <c r="B21" s="9" t="s">
        <v>112</v>
      </c>
      <c r="C21" s="26">
        <v>175112</v>
      </c>
      <c r="D21" s="26">
        <v>149108</v>
      </c>
      <c r="E21" s="26">
        <v>121169</v>
      </c>
      <c r="F21" s="26">
        <v>83750</v>
      </c>
      <c r="G21" s="26">
        <v>34915</v>
      </c>
      <c r="H21" s="26">
        <v>350</v>
      </c>
      <c r="I21" s="7">
        <v>408</v>
      </c>
      <c r="J21" s="7">
        <v>408</v>
      </c>
      <c r="K21" s="7">
        <v>32769</v>
      </c>
      <c r="L21" s="7">
        <v>97099</v>
      </c>
      <c r="M21" s="4">
        <v>148520</v>
      </c>
      <c r="N21" s="7">
        <v>201048</v>
      </c>
      <c r="O21" s="6">
        <f t="shared" si="2"/>
        <v>1044656</v>
      </c>
    </row>
    <row r="22" spans="1:15" ht="15">
      <c r="A22" s="8">
        <v>17</v>
      </c>
      <c r="B22" s="9" t="s">
        <v>15</v>
      </c>
      <c r="C22" s="7">
        <v>204867</v>
      </c>
      <c r="D22" s="7">
        <v>94776</v>
      </c>
      <c r="E22" s="7">
        <v>44958</v>
      </c>
      <c r="F22" s="7">
        <v>268000</v>
      </c>
      <c r="G22" s="7">
        <v>6234</v>
      </c>
      <c r="H22" s="7">
        <v>22386</v>
      </c>
      <c r="I22" s="7">
        <v>454820</v>
      </c>
      <c r="J22" s="7">
        <v>82798</v>
      </c>
      <c r="K22" s="7">
        <v>298750</v>
      </c>
      <c r="L22" s="7">
        <v>16282</v>
      </c>
      <c r="M22" s="4">
        <v>418745</v>
      </c>
      <c r="N22" s="7">
        <v>336806</v>
      </c>
      <c r="O22" s="6">
        <f t="shared" si="2"/>
        <v>2249422</v>
      </c>
    </row>
    <row r="23" spans="1:15" ht="15">
      <c r="A23" s="8">
        <v>18</v>
      </c>
      <c r="B23" s="9" t="s">
        <v>17</v>
      </c>
      <c r="C23" s="7">
        <v>60000</v>
      </c>
      <c r="D23" s="7">
        <v>60000</v>
      </c>
      <c r="E23" s="7">
        <v>30000</v>
      </c>
      <c r="F23" s="7"/>
      <c r="G23" s="7">
        <v>60008</v>
      </c>
      <c r="H23" s="7">
        <v>40000</v>
      </c>
      <c r="I23" s="7">
        <v>35000</v>
      </c>
      <c r="J23" s="7">
        <v>40000</v>
      </c>
      <c r="K23" s="7">
        <v>40000</v>
      </c>
      <c r="L23" s="7">
        <v>44000</v>
      </c>
      <c r="M23" s="4">
        <v>40450</v>
      </c>
      <c r="N23" s="7">
        <v>50616</v>
      </c>
      <c r="O23" s="6">
        <f t="shared" si="2"/>
        <v>500074</v>
      </c>
    </row>
    <row r="24" spans="1:15" ht="14.25" customHeight="1">
      <c r="A24" s="8">
        <v>19</v>
      </c>
      <c r="B24" s="9" t="s">
        <v>19</v>
      </c>
      <c r="C24" s="7">
        <v>24126</v>
      </c>
      <c r="D24" s="7">
        <v>12509</v>
      </c>
      <c r="E24" s="7">
        <v>26580</v>
      </c>
      <c r="F24" s="7">
        <v>20477</v>
      </c>
      <c r="G24" s="7">
        <v>20269</v>
      </c>
      <c r="H24" s="7">
        <v>12210</v>
      </c>
      <c r="I24" s="7">
        <v>13316</v>
      </c>
      <c r="J24" s="7">
        <v>14821</v>
      </c>
      <c r="K24" s="7">
        <v>17396</v>
      </c>
      <c r="L24" s="7">
        <v>16300</v>
      </c>
      <c r="M24" s="4">
        <v>16505.31</v>
      </c>
      <c r="N24" s="7">
        <v>14447.17</v>
      </c>
      <c r="O24" s="6">
        <f t="shared" si="2"/>
        <v>208956.48</v>
      </c>
    </row>
    <row r="25" spans="1:15" ht="14.25" customHeight="1">
      <c r="A25" s="8">
        <v>20</v>
      </c>
      <c r="B25" s="9" t="s">
        <v>76</v>
      </c>
      <c r="C25" s="7"/>
      <c r="D25" s="7"/>
      <c r="E25" s="7">
        <v>22500</v>
      </c>
      <c r="F25" s="7">
        <v>7500</v>
      </c>
      <c r="G25" s="7"/>
      <c r="H25" s="7">
        <v>7500</v>
      </c>
      <c r="I25" s="7">
        <v>7500</v>
      </c>
      <c r="J25" s="7">
        <v>7500</v>
      </c>
      <c r="K25" s="7">
        <v>7500</v>
      </c>
      <c r="L25" s="7">
        <v>7500</v>
      </c>
      <c r="M25" s="4">
        <v>7500</v>
      </c>
      <c r="N25" s="7">
        <v>7500</v>
      </c>
      <c r="O25" s="6">
        <f t="shared" si="2"/>
        <v>82500</v>
      </c>
    </row>
    <row r="26" spans="1:15" ht="14.25" customHeight="1">
      <c r="A26" s="8">
        <v>21</v>
      </c>
      <c r="B26" s="9" t="s">
        <v>116</v>
      </c>
      <c r="C26" s="7"/>
      <c r="D26" s="7">
        <v>13455</v>
      </c>
      <c r="E26" s="7"/>
      <c r="F26" s="7"/>
      <c r="G26" s="7"/>
      <c r="H26" s="7"/>
      <c r="I26" s="7">
        <v>1465</v>
      </c>
      <c r="J26" s="7"/>
      <c r="K26" s="7"/>
      <c r="L26" s="7"/>
      <c r="M26" s="4"/>
      <c r="N26" s="7">
        <v>9200</v>
      </c>
      <c r="O26" s="6">
        <f t="shared" si="2"/>
        <v>24120</v>
      </c>
    </row>
    <row r="27" spans="1:15" ht="14.25" customHeight="1">
      <c r="A27" s="8">
        <v>22</v>
      </c>
      <c r="B27" s="9" t="s">
        <v>108</v>
      </c>
      <c r="C27" s="7"/>
      <c r="D27" s="7"/>
      <c r="E27" s="7"/>
      <c r="F27" s="7">
        <v>33135</v>
      </c>
      <c r="G27" s="7"/>
      <c r="H27" s="7"/>
      <c r="I27" s="7"/>
      <c r="J27" s="7"/>
      <c r="K27" s="7">
        <v>70023</v>
      </c>
      <c r="L27" s="7">
        <v>18550</v>
      </c>
      <c r="M27" s="4">
        <v>43826</v>
      </c>
      <c r="N27" s="7"/>
      <c r="O27" s="6">
        <f t="shared" si="2"/>
        <v>165534</v>
      </c>
    </row>
    <row r="28" spans="1:15" ht="15.75" customHeight="1">
      <c r="A28" s="8">
        <v>23</v>
      </c>
      <c r="B28" s="9" t="s">
        <v>77</v>
      </c>
      <c r="C28" s="7">
        <v>4000</v>
      </c>
      <c r="D28" s="7">
        <v>17685</v>
      </c>
      <c r="E28" s="7"/>
      <c r="F28" s="7"/>
      <c r="G28" s="7"/>
      <c r="H28" s="7">
        <v>13600</v>
      </c>
      <c r="I28" s="7">
        <v>200</v>
      </c>
      <c r="J28" s="7">
        <v>8000</v>
      </c>
      <c r="K28" s="7"/>
      <c r="L28" s="7"/>
      <c r="M28" s="4">
        <v>4000</v>
      </c>
      <c r="N28" s="7"/>
      <c r="O28" s="6">
        <f t="shared" si="2"/>
        <v>47485</v>
      </c>
    </row>
    <row r="29" spans="1:15" ht="15">
      <c r="A29" s="8">
        <v>24</v>
      </c>
      <c r="B29" s="9" t="s">
        <v>88</v>
      </c>
      <c r="C29" s="7">
        <v>5902</v>
      </c>
      <c r="D29" s="7"/>
      <c r="E29" s="7"/>
      <c r="F29" s="7">
        <v>6291</v>
      </c>
      <c r="G29" s="7"/>
      <c r="H29" s="7"/>
      <c r="I29" s="7">
        <v>6291</v>
      </c>
      <c r="J29" s="7"/>
      <c r="K29" s="7"/>
      <c r="L29" s="7">
        <v>6291</v>
      </c>
      <c r="M29" s="4"/>
      <c r="N29" s="7"/>
      <c r="O29" s="6">
        <f t="shared" si="2"/>
        <v>24775</v>
      </c>
    </row>
    <row r="30" spans="1:15" ht="15">
      <c r="A30" s="8">
        <v>25</v>
      </c>
      <c r="B30" s="9" t="s">
        <v>104</v>
      </c>
      <c r="C30" s="7"/>
      <c r="D30" s="7"/>
      <c r="E30" s="7">
        <v>3584</v>
      </c>
      <c r="F30" s="7"/>
      <c r="G30" s="7"/>
      <c r="H30" s="7"/>
      <c r="I30" s="7"/>
      <c r="J30" s="7"/>
      <c r="K30" s="7"/>
      <c r="L30" s="7"/>
      <c r="M30" s="4"/>
      <c r="N30" s="7"/>
      <c r="O30" s="6">
        <f t="shared" si="2"/>
        <v>3584</v>
      </c>
    </row>
    <row r="31" spans="1:15" ht="60">
      <c r="A31" s="8">
        <v>26</v>
      </c>
      <c r="B31" s="9" t="s">
        <v>97</v>
      </c>
      <c r="C31" s="26">
        <v>1249</v>
      </c>
      <c r="D31" s="26">
        <v>16523</v>
      </c>
      <c r="E31" s="26">
        <v>2397</v>
      </c>
      <c r="F31" s="26">
        <v>5203</v>
      </c>
      <c r="G31" s="26"/>
      <c r="H31" s="26">
        <v>55762</v>
      </c>
      <c r="I31" s="26">
        <v>2497</v>
      </c>
      <c r="J31" s="26">
        <v>1559</v>
      </c>
      <c r="K31" s="26">
        <v>2120</v>
      </c>
      <c r="L31" s="26">
        <v>1793</v>
      </c>
      <c r="M31" s="51">
        <v>1815</v>
      </c>
      <c r="N31" s="7">
        <v>913</v>
      </c>
      <c r="O31" s="27">
        <f t="shared" si="2"/>
        <v>91831</v>
      </c>
    </row>
    <row r="32" spans="1:15" ht="15.75" customHeight="1">
      <c r="A32" s="8">
        <v>27</v>
      </c>
      <c r="B32" s="9" t="s">
        <v>56</v>
      </c>
      <c r="C32" s="7">
        <v>10000</v>
      </c>
      <c r="D32" s="7"/>
      <c r="E32" s="7"/>
      <c r="F32" s="7">
        <v>34299</v>
      </c>
      <c r="G32" s="7">
        <v>3266</v>
      </c>
      <c r="H32" s="7">
        <v>192000</v>
      </c>
      <c r="I32" s="7">
        <v>528</v>
      </c>
      <c r="J32" s="7"/>
      <c r="K32" s="7"/>
      <c r="L32" s="7">
        <v>100000</v>
      </c>
      <c r="M32" s="4">
        <v>45801</v>
      </c>
      <c r="N32" s="7">
        <v>20000</v>
      </c>
      <c r="O32" s="6">
        <f t="shared" si="2"/>
        <v>405894</v>
      </c>
    </row>
    <row r="33" spans="1:15" ht="32.25" customHeight="1">
      <c r="A33" s="8">
        <v>28</v>
      </c>
      <c r="B33" s="9" t="s">
        <v>114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4"/>
      <c r="N33" s="7">
        <v>12000</v>
      </c>
      <c r="O33" s="6">
        <f t="shared" si="2"/>
        <v>12000</v>
      </c>
    </row>
    <row r="34" spans="1:15" ht="15">
      <c r="A34" s="8">
        <v>29</v>
      </c>
      <c r="B34" s="9" t="s">
        <v>9</v>
      </c>
      <c r="C34" s="7">
        <v>5548.42</v>
      </c>
      <c r="D34" s="7"/>
      <c r="E34" s="7"/>
      <c r="F34" s="7"/>
      <c r="G34" s="7"/>
      <c r="H34" s="7"/>
      <c r="I34" s="7"/>
      <c r="J34" s="7"/>
      <c r="K34" s="7"/>
      <c r="L34" s="7"/>
      <c r="M34" s="4"/>
      <c r="N34" s="7"/>
      <c r="O34" s="6">
        <f t="shared" si="2"/>
        <v>5548.42</v>
      </c>
    </row>
    <row r="35" spans="2:15" ht="14.25">
      <c r="B35" s="10" t="s">
        <v>63</v>
      </c>
      <c r="C35" s="6">
        <f>C10-C11</f>
        <v>-997597.4199999999</v>
      </c>
      <c r="D35" s="6">
        <f aca="true" t="shared" si="3" ref="D35:L35">D10-D11</f>
        <v>-474252</v>
      </c>
      <c r="E35" s="6">
        <f t="shared" si="3"/>
        <v>-200402</v>
      </c>
      <c r="F35" s="6">
        <f t="shared" si="3"/>
        <v>-568558</v>
      </c>
      <c r="G35" s="6">
        <f t="shared" si="3"/>
        <v>-540629</v>
      </c>
      <c r="H35" s="6">
        <f t="shared" si="3"/>
        <v>-441999</v>
      </c>
      <c r="I35" s="6">
        <f t="shared" si="3"/>
        <v>-626304</v>
      </c>
      <c r="J35" s="6">
        <f t="shared" si="3"/>
        <v>-283726</v>
      </c>
      <c r="K35" s="6">
        <f>K10-K11</f>
        <v>-548295</v>
      </c>
      <c r="L35" s="6">
        <f t="shared" si="3"/>
        <v>-318550</v>
      </c>
      <c r="M35" s="50">
        <f>M10-M11</f>
        <v>-2400913.9899999998</v>
      </c>
      <c r="N35" s="6">
        <f>N10-N11</f>
        <v>-326308.3400000003</v>
      </c>
      <c r="O35" s="6">
        <f>O10-O11</f>
        <v>-7727534.75</v>
      </c>
    </row>
    <row r="37" spans="2:13" ht="14.25" customHeight="1">
      <c r="B37" s="22" t="s">
        <v>57</v>
      </c>
      <c r="C37" s="75" t="s">
        <v>109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4.25" customHeight="1">
      <c r="A38" s="21"/>
      <c r="C38" s="75" t="s">
        <v>123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5" ht="15">
      <c r="A39" s="21"/>
      <c r="B39" s="21"/>
      <c r="C39" s="75"/>
      <c r="D39" s="75"/>
      <c r="E39" s="75"/>
      <c r="F39" s="75"/>
      <c r="G39" s="75"/>
      <c r="H39" s="75"/>
      <c r="I39" s="75"/>
      <c r="J39" s="75"/>
      <c r="K39" s="21"/>
      <c r="L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N40" s="21"/>
      <c r="O40" s="21"/>
    </row>
    <row r="41" spans="1:15" ht="15">
      <c r="A41" s="21"/>
      <c r="B41" s="24" t="s">
        <v>62</v>
      </c>
      <c r="C41" s="21"/>
      <c r="D41" s="21"/>
      <c r="E41" s="21"/>
      <c r="F41" s="21"/>
      <c r="G41" s="21"/>
      <c r="H41" s="21"/>
      <c r="I41" s="48" t="s">
        <v>106</v>
      </c>
      <c r="J41" s="21"/>
      <c r="K41" s="21"/>
      <c r="L41" s="21"/>
      <c r="N41" s="21"/>
      <c r="O41" s="21"/>
    </row>
    <row r="42" spans="1:15" ht="15">
      <c r="A42" s="21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N44" s="21"/>
      <c r="O44" s="21"/>
    </row>
    <row r="45" spans="1:15" ht="51" customHeight="1">
      <c r="A45" s="21"/>
      <c r="B45" s="2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60"/>
      <c r="N45" s="21"/>
      <c r="O45" s="21"/>
    </row>
    <row r="46" spans="1:15" ht="12.75" customHeight="1">
      <c r="A46" s="21"/>
      <c r="B46" s="21"/>
      <c r="C46" s="55"/>
      <c r="D46" s="61"/>
      <c r="E46" s="61"/>
      <c r="F46" s="61"/>
      <c r="G46" s="55"/>
      <c r="H46" s="55"/>
      <c r="I46" s="55"/>
      <c r="J46" s="55"/>
      <c r="K46" s="55"/>
      <c r="L46" s="55"/>
      <c r="M46" s="60"/>
      <c r="N46" s="21"/>
      <c r="O46" s="21"/>
    </row>
    <row r="47" spans="1:15" ht="15">
      <c r="A47" s="21"/>
      <c r="B47" s="21"/>
      <c r="C47" s="55"/>
      <c r="D47" s="55"/>
      <c r="E47" s="56"/>
      <c r="F47" s="56"/>
      <c r="G47" s="55"/>
      <c r="H47" s="55"/>
      <c r="I47" s="55"/>
      <c r="J47" s="55"/>
      <c r="K47" s="55"/>
      <c r="L47" s="55"/>
      <c r="M47" s="60"/>
      <c r="N47" s="21"/>
      <c r="O47" s="21"/>
    </row>
    <row r="48" spans="1:15" ht="15">
      <c r="A48" s="21"/>
      <c r="B48" s="21"/>
      <c r="C48" s="55"/>
      <c r="D48" s="55"/>
      <c r="E48" s="56"/>
      <c r="F48" s="55"/>
      <c r="G48" s="55"/>
      <c r="H48" s="55"/>
      <c r="I48" s="55"/>
      <c r="J48" s="55"/>
      <c r="K48" s="55"/>
      <c r="L48" s="55"/>
      <c r="M48" s="60"/>
      <c r="N48" s="21"/>
      <c r="O48" s="21"/>
    </row>
    <row r="49" spans="1:15" ht="15">
      <c r="A49" s="21"/>
      <c r="B49" s="21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60"/>
      <c r="N49" s="21"/>
      <c r="O49" s="21"/>
    </row>
    <row r="50" spans="1:15" ht="15">
      <c r="A50" s="13"/>
      <c r="B50" s="21"/>
      <c r="C50" s="55"/>
      <c r="D50" s="55"/>
      <c r="E50" s="56"/>
      <c r="F50" s="55"/>
      <c r="G50" s="55"/>
      <c r="H50" s="55"/>
      <c r="I50" s="55"/>
      <c r="J50" s="55"/>
      <c r="K50" s="55"/>
      <c r="L50" s="55"/>
      <c r="M50" s="60"/>
      <c r="N50" s="21"/>
      <c r="O50" s="21"/>
    </row>
    <row r="51" spans="1:15" ht="15">
      <c r="A51" s="13"/>
      <c r="B51" s="17"/>
      <c r="C51" s="56"/>
      <c r="D51" s="56"/>
      <c r="E51" s="56"/>
      <c r="F51" s="56"/>
      <c r="G51" s="56"/>
      <c r="H51" s="55"/>
      <c r="I51" s="56"/>
      <c r="J51" s="56"/>
      <c r="K51" s="56"/>
      <c r="L51" s="56"/>
      <c r="M51" s="57"/>
      <c r="N51" s="16"/>
      <c r="O51" s="15"/>
    </row>
    <row r="52" spans="1:15" ht="15">
      <c r="A52" s="13"/>
      <c r="B52" s="1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16"/>
      <c r="O52" s="15"/>
    </row>
    <row r="53" spans="1:15" ht="15">
      <c r="A53" s="13"/>
      <c r="B53" s="1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16"/>
      <c r="O53" s="15"/>
    </row>
    <row r="54" spans="1:15" ht="15">
      <c r="A54" s="13"/>
      <c r="B54" s="1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16"/>
      <c r="O54" s="15"/>
    </row>
    <row r="55" spans="1:15" ht="15">
      <c r="A55" s="13"/>
      <c r="B55" s="1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16"/>
      <c r="O55" s="15"/>
    </row>
    <row r="56" spans="1:15" ht="15">
      <c r="A56" s="13"/>
      <c r="B56" s="1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16"/>
      <c r="O56" s="15"/>
    </row>
    <row r="57" spans="1:15" ht="15">
      <c r="A57" s="13"/>
      <c r="B57" s="1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16"/>
      <c r="O57" s="15"/>
    </row>
    <row r="58" spans="1:15" ht="15">
      <c r="A58" s="13"/>
      <c r="B58" s="1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16"/>
      <c r="O58" s="15"/>
    </row>
    <row r="59" spans="1:15" ht="15">
      <c r="A59" s="13"/>
      <c r="B59" s="1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16"/>
      <c r="O59" s="15"/>
    </row>
    <row r="60" spans="1:15" ht="15">
      <c r="A60" s="13"/>
      <c r="B60" s="17"/>
      <c r="C60" s="56"/>
      <c r="D60" s="56"/>
      <c r="E60" s="56"/>
      <c r="F60" s="56"/>
      <c r="G60" s="56"/>
      <c r="H60" s="56"/>
      <c r="I60" s="56"/>
      <c r="J60" s="58"/>
      <c r="K60" s="58"/>
      <c r="L60" s="58"/>
      <c r="M60" s="59"/>
      <c r="N60" s="16"/>
      <c r="O60" s="15"/>
    </row>
    <row r="61" spans="1:15" ht="15">
      <c r="A61" s="13"/>
      <c r="B61" s="1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16"/>
      <c r="O61" s="15"/>
    </row>
    <row r="62" spans="1:15" ht="15">
      <c r="A62" s="13"/>
      <c r="B62" s="1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16"/>
      <c r="O62" s="15"/>
    </row>
    <row r="63" spans="1:15" ht="15">
      <c r="A63" s="13"/>
      <c r="B63" s="1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16"/>
      <c r="O63" s="15"/>
    </row>
    <row r="64" spans="1:15" ht="15">
      <c r="A64" s="13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5"/>
    </row>
    <row r="65" spans="1:15" ht="15">
      <c r="A65" s="13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5"/>
    </row>
    <row r="66" spans="1:15" ht="15">
      <c r="A66" s="13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5"/>
    </row>
    <row r="67" spans="1:15" ht="15">
      <c r="A67" s="13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3"/>
      <c r="N67" s="16"/>
      <c r="O67" s="15"/>
    </row>
    <row r="68" spans="1:15" ht="15">
      <c r="A68" s="13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3"/>
      <c r="N68" s="16"/>
      <c r="O68" s="15"/>
    </row>
    <row r="69" spans="1:15" ht="15">
      <c r="A69" s="13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3"/>
      <c r="N69" s="16"/>
      <c r="O69" s="15"/>
    </row>
    <row r="70" spans="1:15" ht="15">
      <c r="A70" s="13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3"/>
      <c r="N70" s="16"/>
      <c r="O70" s="15"/>
    </row>
    <row r="71" spans="1:15" ht="15">
      <c r="A71" s="13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3"/>
      <c r="N71" s="16"/>
      <c r="O71" s="15"/>
    </row>
    <row r="72" spans="1:15" ht="14.25">
      <c r="A72" s="19"/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53"/>
      <c r="N72" s="15"/>
      <c r="O72" s="15"/>
    </row>
    <row r="73" spans="1:15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4"/>
      <c r="N73" s="19"/>
      <c r="O73" s="19"/>
    </row>
    <row r="74" spans="1:15" ht="3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4"/>
      <c r="N74" s="19"/>
      <c r="O74" s="19"/>
    </row>
    <row r="75" spans="1:15" ht="15.75">
      <c r="A75" s="19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2.75">
      <c r="A76" s="1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9"/>
    </row>
    <row r="77" spans="1:15" ht="12.75">
      <c r="A77" s="7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9"/>
    </row>
    <row r="78" spans="1:15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ht="15">
      <c r="A79" s="13"/>
      <c r="B79" s="7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74"/>
    </row>
    <row r="80" spans="1:15" ht="15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53"/>
      <c r="N80" s="15"/>
      <c r="O80" s="15"/>
    </row>
    <row r="81" spans="1:15" ht="24.75" customHeight="1">
      <c r="A81" s="13"/>
      <c r="B81" s="12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3"/>
      <c r="N81" s="16"/>
      <c r="O81" s="15"/>
    </row>
    <row r="82" spans="1:15" ht="15">
      <c r="A82" s="13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3"/>
      <c r="N82" s="16"/>
      <c r="O82" s="15"/>
    </row>
    <row r="83" spans="1:15" ht="15">
      <c r="A83" s="13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3"/>
      <c r="N83" s="16"/>
      <c r="O83" s="15"/>
    </row>
    <row r="84" spans="1:15" ht="1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53"/>
      <c r="N84" s="15"/>
      <c r="O84" s="15"/>
    </row>
    <row r="85" spans="1:15" ht="15">
      <c r="A85" s="13"/>
      <c r="B85" s="12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3"/>
      <c r="N85" s="16"/>
      <c r="O85" s="15"/>
    </row>
    <row r="86" spans="1:15" ht="15">
      <c r="A86" s="13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3"/>
      <c r="N86" s="16"/>
      <c r="O86" s="15"/>
    </row>
    <row r="87" spans="1:15" ht="15">
      <c r="A87" s="13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3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3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3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3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3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3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3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3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3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3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3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3"/>
      <c r="N98" s="16"/>
      <c r="O98" s="15"/>
    </row>
    <row r="99" spans="1:15" ht="15">
      <c r="A99" s="13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3"/>
      <c r="N99" s="16"/>
      <c r="O99" s="15"/>
    </row>
    <row r="100" spans="1:15" ht="15">
      <c r="A100" s="13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3"/>
      <c r="N100" s="16"/>
      <c r="O100" s="15"/>
    </row>
    <row r="101" spans="1:15" ht="15">
      <c r="A101" s="13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3"/>
      <c r="N101" s="16"/>
      <c r="O101" s="15"/>
    </row>
    <row r="102" spans="1:15" ht="15">
      <c r="A102" s="13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3"/>
      <c r="N102" s="16"/>
      <c r="O102" s="15"/>
    </row>
    <row r="103" spans="1:15" ht="15">
      <c r="A103" s="13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3"/>
      <c r="N103" s="16"/>
      <c r="O103" s="15"/>
    </row>
    <row r="104" spans="1:15" ht="15">
      <c r="A104" s="13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3"/>
      <c r="N104" s="16"/>
      <c r="O104" s="15"/>
    </row>
    <row r="105" spans="1:15" ht="15">
      <c r="A105" s="13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3"/>
      <c r="N105" s="16"/>
      <c r="O105" s="15"/>
    </row>
    <row r="106" spans="1:15" ht="15">
      <c r="A106" s="13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3"/>
      <c r="N106" s="16"/>
      <c r="O106" s="15"/>
    </row>
    <row r="107" spans="1:15" ht="15">
      <c r="A107" s="13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3"/>
      <c r="N107" s="16"/>
      <c r="O107" s="15"/>
    </row>
    <row r="108" spans="1:15" ht="14.25">
      <c r="A108" s="19"/>
      <c r="B108" s="1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53"/>
      <c r="N108" s="15"/>
      <c r="O108" s="15"/>
    </row>
    <row r="109" spans="1:15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54"/>
      <c r="N109" s="19"/>
      <c r="O109" s="19"/>
    </row>
    <row r="110" spans="1:1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54"/>
      <c r="N110" s="19"/>
      <c r="O110" s="19"/>
    </row>
    <row r="111" spans="1:1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54"/>
      <c r="N111" s="19"/>
      <c r="O111" s="19"/>
    </row>
    <row r="112" spans="1:15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54"/>
      <c r="N112" s="19"/>
      <c r="O112" s="19"/>
    </row>
    <row r="113" spans="1:15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54"/>
      <c r="N113" s="19"/>
      <c r="O113" s="19"/>
    </row>
    <row r="114" spans="1:15" ht="15.75">
      <c r="A114" s="19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2.75">
      <c r="A115" s="1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9"/>
    </row>
    <row r="116" spans="1:15" ht="12.75">
      <c r="A116" s="1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9"/>
    </row>
    <row r="117" spans="1:15" ht="15">
      <c r="A117" s="19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 ht="15">
      <c r="A118" s="19"/>
      <c r="B118" s="7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74"/>
    </row>
    <row r="119" spans="1:15" ht="14.25">
      <c r="A119" s="19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53"/>
      <c r="N119" s="15"/>
      <c r="O119" s="15"/>
    </row>
    <row r="120" spans="1:15" ht="15">
      <c r="A120" s="19"/>
      <c r="B120" s="12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3"/>
      <c r="N120" s="16"/>
      <c r="O120" s="15"/>
    </row>
    <row r="121" spans="1:15" ht="30.75" customHeight="1">
      <c r="A121" s="19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3"/>
      <c r="N121" s="16"/>
      <c r="O121" s="15"/>
    </row>
    <row r="122" spans="1:15" ht="15">
      <c r="A122" s="19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3"/>
      <c r="N122" s="16"/>
      <c r="O122" s="15"/>
    </row>
    <row r="123" spans="1:15" ht="14.25">
      <c r="A123" s="19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53"/>
      <c r="N123" s="15"/>
      <c r="O123" s="15"/>
    </row>
    <row r="124" spans="1:15" ht="15">
      <c r="A124" s="19"/>
      <c r="B124" s="12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3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3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3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3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3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3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3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5"/>
    </row>
    <row r="138" spans="1:15" ht="15">
      <c r="A138" s="19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5"/>
    </row>
    <row r="139" spans="1:15" ht="15">
      <c r="A139" s="19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5"/>
    </row>
    <row r="140" spans="1:15" ht="15">
      <c r="A140" s="19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5"/>
    </row>
    <row r="141" spans="1:15" ht="15">
      <c r="A141" s="19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5"/>
    </row>
    <row r="142" spans="1:15" ht="15">
      <c r="A142" s="19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5"/>
    </row>
    <row r="143" spans="1:15" ht="15">
      <c r="A143" s="19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5"/>
    </row>
    <row r="144" spans="1:15" ht="15">
      <c r="A144" s="19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5"/>
    </row>
    <row r="145" spans="1:15" ht="15">
      <c r="A145" s="19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5"/>
    </row>
    <row r="146" spans="1:15" ht="15">
      <c r="A146" s="19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5"/>
    </row>
    <row r="147" spans="1:15" ht="14.25">
      <c r="A147" s="19"/>
      <c r="B147" s="1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53"/>
      <c r="N147" s="15"/>
      <c r="O147" s="15"/>
    </row>
    <row r="148" spans="1:15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54"/>
      <c r="N148" s="19"/>
      <c r="O148" s="19"/>
    </row>
    <row r="149" spans="1:15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54"/>
      <c r="N149" s="19"/>
      <c r="O149" s="19"/>
    </row>
    <row r="150" spans="1:15" ht="27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54"/>
      <c r="N150" s="19"/>
      <c r="O150" s="19"/>
    </row>
    <row r="151" spans="2:15" ht="15.7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</row>
    <row r="152" ht="12.75">
      <c r="O152" s="19"/>
    </row>
    <row r="153" spans="2:15" ht="1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2:15" ht="15">
      <c r="B154" s="7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74"/>
    </row>
    <row r="155" spans="2:15" ht="14.25"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53"/>
      <c r="N155" s="15"/>
      <c r="O155" s="15"/>
    </row>
    <row r="156" spans="2:15" ht="24" customHeight="1">
      <c r="B156" s="12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5"/>
    </row>
    <row r="157" spans="2:15" ht="33" customHeight="1"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5"/>
    </row>
    <row r="158" spans="2:15" ht="15"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5"/>
    </row>
    <row r="159" spans="2:15" ht="14.25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53"/>
      <c r="N159" s="15"/>
      <c r="O159" s="15"/>
    </row>
    <row r="160" spans="2:15" ht="15">
      <c r="B160" s="12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5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5"/>
    </row>
    <row r="174" spans="2:15" ht="15"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5"/>
    </row>
    <row r="175" spans="2:15" ht="15"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20"/>
    </row>
    <row r="176" spans="2:15" ht="15"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5"/>
    </row>
    <row r="177" spans="2:15" ht="15"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5"/>
    </row>
    <row r="178" spans="2:15" ht="15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5"/>
    </row>
    <row r="179" spans="2:15" ht="15"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5"/>
    </row>
    <row r="180" spans="2:15" ht="15"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5"/>
    </row>
    <row r="181" spans="2:15" ht="15"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5"/>
    </row>
    <row r="182" spans="2:15" ht="15"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5"/>
    </row>
    <row r="183" spans="2:15" ht="14.25"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53"/>
      <c r="N183" s="15"/>
      <c r="O183" s="15"/>
    </row>
    <row r="184" spans="2:15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54"/>
      <c r="N184" s="19"/>
      <c r="O184" s="19"/>
    </row>
    <row r="185" spans="2:15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54"/>
      <c r="N185" s="19"/>
      <c r="O185" s="19"/>
    </row>
    <row r="186" spans="2:14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54"/>
      <c r="N186" s="19"/>
    </row>
    <row r="187" spans="2:14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54"/>
      <c r="N187" s="19"/>
    </row>
    <row r="188" spans="2:14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54"/>
      <c r="N188" s="19"/>
    </row>
    <row r="189" spans="2:14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54"/>
      <c r="N189" s="19"/>
    </row>
    <row r="190" spans="2:14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54"/>
      <c r="N190" s="19"/>
    </row>
    <row r="191" spans="2:14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54"/>
      <c r="N191" s="19"/>
    </row>
  </sheetData>
  <sheetProtection/>
  <mergeCells count="21">
    <mergeCell ref="B114:O114"/>
    <mergeCell ref="B117:B118"/>
    <mergeCell ref="C117:N117"/>
    <mergeCell ref="O117:O118"/>
    <mergeCell ref="B151:O151"/>
    <mergeCell ref="B153:B154"/>
    <mergeCell ref="C153:N153"/>
    <mergeCell ref="O153:O154"/>
    <mergeCell ref="C38:M38"/>
    <mergeCell ref="C39:J39"/>
    <mergeCell ref="B75:O75"/>
    <mergeCell ref="A77:A78"/>
    <mergeCell ref="B78:B79"/>
    <mergeCell ref="C78:N78"/>
    <mergeCell ref="O78:O79"/>
    <mergeCell ref="B1:O1"/>
    <mergeCell ref="A4:A5"/>
    <mergeCell ref="B4:B5"/>
    <mergeCell ref="C4:N4"/>
    <mergeCell ref="O4:O5"/>
    <mergeCell ref="C37:M37"/>
  </mergeCells>
  <printOptions/>
  <pageMargins left="0.537401575" right="0.537401575" top="0.484251969" bottom="0.484251969" header="0.5" footer="0.5"/>
  <pageSetup horizontalDpi="600" verticalDpi="600" orientation="landscape" scale="72" r:id="rId1"/>
  <rowBreaks count="4" manualBreakCount="4">
    <brk id="41" max="14" man="1"/>
    <brk id="73" max="255" man="1"/>
    <brk id="111" max="255" man="1"/>
    <brk id="148" max="255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93"/>
  <sheetViews>
    <sheetView tabSelected="1" zoomScale="90" zoomScaleNormal="90" workbookViewId="0" topLeftCell="A19">
      <selection activeCell="B41" sqref="B41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0.28125" style="0" customWidth="1"/>
    <col min="4" max="4" width="11.140625" style="0" customWidth="1"/>
    <col min="5" max="5" width="11.00390625" style="0" customWidth="1"/>
    <col min="6" max="9" width="11.28125" style="0" customWidth="1"/>
    <col min="10" max="10" width="12.28125" style="0" customWidth="1"/>
    <col min="11" max="12" width="11.28125" style="0" customWidth="1"/>
    <col min="13" max="13" width="11.28125" style="52" customWidth="1"/>
    <col min="14" max="14" width="10.8515625" style="0" customWidth="1"/>
    <col min="15" max="15" width="10.421875" style="0" customWidth="1"/>
  </cols>
  <sheetData>
    <row r="1" spans="2:15" ht="18.75">
      <c r="B1" s="73" t="s">
        <v>126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0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72" t="s">
        <v>35</v>
      </c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33</v>
      </c>
    </row>
    <row r="5" spans="1:15" ht="15">
      <c r="A5" s="72"/>
      <c r="B5" s="72"/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72"/>
    </row>
    <row r="6" spans="1:15" s="41" customFormat="1" ht="28.5">
      <c r="A6" s="38">
        <v>1</v>
      </c>
      <c r="B6" s="39" t="s">
        <v>70</v>
      </c>
      <c r="C6" s="40">
        <f aca="true" t="shared" si="0" ref="C6:M6">C9-C10</f>
        <v>1173103</v>
      </c>
      <c r="D6" s="40">
        <f t="shared" si="0"/>
        <v>373979</v>
      </c>
      <c r="E6" s="40">
        <f t="shared" si="0"/>
        <v>347766</v>
      </c>
      <c r="F6" s="40">
        <f t="shared" si="0"/>
        <v>836646</v>
      </c>
      <c r="G6" s="40">
        <f t="shared" si="0"/>
        <v>47438</v>
      </c>
      <c r="H6" s="40">
        <f>H9-H10</f>
        <v>1004384</v>
      </c>
      <c r="I6" s="40">
        <f>I9-I10</f>
        <v>1106165</v>
      </c>
      <c r="J6" s="40">
        <f t="shared" si="0"/>
        <v>1100529</v>
      </c>
      <c r="K6" s="40">
        <f t="shared" si="0"/>
        <v>586491</v>
      </c>
      <c r="L6" s="40">
        <f t="shared" si="0"/>
        <v>690400.3499999999</v>
      </c>
      <c r="M6" s="49">
        <f t="shared" si="0"/>
        <v>665483</v>
      </c>
      <c r="N6" s="40">
        <f>N9-N10</f>
        <v>-2326656</v>
      </c>
      <c r="O6" s="40">
        <f>SUM(C6:N6)</f>
        <v>5605728.35</v>
      </c>
    </row>
    <row r="7" spans="1:15" s="41" customFormat="1" ht="15">
      <c r="A7" s="42">
        <v>2</v>
      </c>
      <c r="B7" s="43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44"/>
      <c r="O7" s="40"/>
    </row>
    <row r="8" spans="1:15" s="41" customFormat="1" ht="27.75" customHeight="1">
      <c r="A8" s="42">
        <v>3</v>
      </c>
      <c r="B8" s="47" t="s">
        <v>107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9"/>
      <c r="N8" s="40"/>
      <c r="O8" s="40"/>
    </row>
    <row r="9" spans="1:15" s="41" customFormat="1" ht="42" customHeight="1">
      <c r="A9" s="42">
        <v>4</v>
      </c>
      <c r="B9" s="45" t="s">
        <v>51</v>
      </c>
      <c r="C9" s="44">
        <v>2859153</v>
      </c>
      <c r="D9" s="44">
        <v>2845259</v>
      </c>
      <c r="E9" s="44">
        <v>2895189</v>
      </c>
      <c r="F9" s="44">
        <v>2918321</v>
      </c>
      <c r="G9" s="44">
        <f>2721793-594628</f>
        <v>2127165</v>
      </c>
      <c r="H9" s="44">
        <v>2718332</v>
      </c>
      <c r="I9" s="44">
        <v>2719777</v>
      </c>
      <c r="J9" s="44">
        <v>2719272</v>
      </c>
      <c r="K9" s="44">
        <v>2377959</v>
      </c>
      <c r="L9" s="44">
        <v>2720983.32</v>
      </c>
      <c r="M9" s="38">
        <v>2721266</v>
      </c>
      <c r="N9" s="44">
        <v>2075964</v>
      </c>
      <c r="O9" s="40">
        <f>SUM(C9:N9)</f>
        <v>31698640.32</v>
      </c>
    </row>
    <row r="10" spans="1:15" s="41" customFormat="1" ht="45">
      <c r="A10" s="38">
        <v>5</v>
      </c>
      <c r="B10" s="45" t="s">
        <v>52</v>
      </c>
      <c r="C10" s="44">
        <v>1686050</v>
      </c>
      <c r="D10" s="46">
        <v>2471280</v>
      </c>
      <c r="E10" s="46">
        <v>2547423</v>
      </c>
      <c r="F10" s="46">
        <v>2081675</v>
      </c>
      <c r="G10" s="63">
        <f>2226883-147156</f>
        <v>2079727</v>
      </c>
      <c r="H10" s="44">
        <v>1713948</v>
      </c>
      <c r="I10" s="44">
        <v>1613612</v>
      </c>
      <c r="J10" s="44">
        <v>1618743</v>
      </c>
      <c r="K10" s="44">
        <f>1791468</f>
        <v>1791468</v>
      </c>
      <c r="L10" s="44">
        <f>1939582.97+91000</f>
        <v>2030582.97</v>
      </c>
      <c r="M10" s="38">
        <v>2055783</v>
      </c>
      <c r="N10" s="44">
        <v>4402620</v>
      </c>
      <c r="O10" s="40">
        <f>SUM(C10:N10)</f>
        <v>26092911.97</v>
      </c>
    </row>
    <row r="11" spans="1:15" ht="15">
      <c r="A11" s="8">
        <v>6</v>
      </c>
      <c r="B11" s="5" t="s">
        <v>5</v>
      </c>
      <c r="C11" s="6">
        <f>C13+C14+C15+C16+C17+C18+C19+C20+C21+C22+C23+C24+C25+C26+C27+C28+C29+C30+C31+C32+C33+C35+C36</f>
        <v>2284593.5</v>
      </c>
      <c r="D11" s="6">
        <f aca="true" t="shared" si="1" ref="D11:M11">D13+D14+D15+D16+D17+D18+D19+D20+D21+D22+D23+D24+D25+D26+D27+D28+D29+D30+D31+D32+D33+D35+D36</f>
        <v>2294857.5</v>
      </c>
      <c r="E11" s="6">
        <f t="shared" si="1"/>
        <v>2168161.81</v>
      </c>
      <c r="F11" s="6">
        <f t="shared" si="1"/>
        <v>2047147.49</v>
      </c>
      <c r="G11" s="6">
        <f t="shared" si="1"/>
        <v>2347062.25</v>
      </c>
      <c r="H11" s="6">
        <f t="shared" si="1"/>
        <v>2272542.44</v>
      </c>
      <c r="I11" s="6">
        <f t="shared" si="1"/>
        <v>1894002.36</v>
      </c>
      <c r="J11" s="69">
        <f>J13+J14+J15+J17+J18+J19+J20+J21+J23+J24+J25+J26+J29+J30+J33+J36</f>
        <v>1968983.29</v>
      </c>
      <c r="K11" s="6">
        <f t="shared" si="1"/>
        <v>2000963.04</v>
      </c>
      <c r="L11" s="68">
        <f t="shared" si="1"/>
        <v>2335903.1091</v>
      </c>
      <c r="M11" s="50">
        <f t="shared" si="1"/>
        <v>2210511.63</v>
      </c>
      <c r="N11" s="68">
        <f>N13+N14+N15+N16+N17+N18+N19+N20+N21+N22+N23+N24+N25+N26+N27+N28+N29+N30+N31+N32+N33+N35+N36+N34</f>
        <v>5813090.62</v>
      </c>
      <c r="O11" s="6">
        <f>SUM(C11:N11)</f>
        <v>29637819.0391</v>
      </c>
    </row>
    <row r="12" spans="1:16" ht="15">
      <c r="A12" s="8">
        <v>7</v>
      </c>
      <c r="B12" s="3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4"/>
      <c r="N12" s="7"/>
      <c r="O12" s="6"/>
      <c r="P12" s="11"/>
    </row>
    <row r="13" spans="1:16" ht="15">
      <c r="A13" s="8">
        <v>8</v>
      </c>
      <c r="B13" s="9" t="s">
        <v>6</v>
      </c>
      <c r="C13" s="7">
        <v>1360879</v>
      </c>
      <c r="D13" s="7">
        <v>1301201</v>
      </c>
      <c r="E13" s="7">
        <v>1363595</v>
      </c>
      <c r="F13" s="7">
        <v>1125025</v>
      </c>
      <c r="G13" s="7">
        <v>1371370</v>
      </c>
      <c r="H13" s="7">
        <v>1432836</v>
      </c>
      <c r="I13" s="7">
        <v>1283787</v>
      </c>
      <c r="J13" s="7">
        <v>1268587</v>
      </c>
      <c r="K13" s="7">
        <v>1361141</v>
      </c>
      <c r="L13" s="7">
        <v>1499745</v>
      </c>
      <c r="M13" s="4">
        <v>1322082</v>
      </c>
      <c r="N13" s="7">
        <v>1288057</v>
      </c>
      <c r="O13" s="6">
        <f>SUM(C13:N13)</f>
        <v>15978305</v>
      </c>
      <c r="P13" s="62"/>
    </row>
    <row r="14" spans="1:17" ht="30">
      <c r="A14" s="8">
        <v>9</v>
      </c>
      <c r="B14" s="9" t="s">
        <v>103</v>
      </c>
      <c r="C14" s="7">
        <v>417790</v>
      </c>
      <c r="D14" s="7">
        <v>399468</v>
      </c>
      <c r="E14" s="7">
        <v>414939</v>
      </c>
      <c r="F14" s="7">
        <v>345382</v>
      </c>
      <c r="G14" s="7">
        <f>421010-620</f>
        <v>420390</v>
      </c>
      <c r="H14" s="7">
        <v>439105</v>
      </c>
      <c r="I14" s="7">
        <v>391851</v>
      </c>
      <c r="J14" s="7">
        <v>330082</v>
      </c>
      <c r="K14" s="7">
        <v>401719</v>
      </c>
      <c r="L14" s="7">
        <v>395556</v>
      </c>
      <c r="M14" s="4">
        <v>345853</v>
      </c>
      <c r="N14" s="7">
        <v>330248</v>
      </c>
      <c r="O14" s="6">
        <f aca="true" t="shared" si="2" ref="O14:O36">SUM(C14:N14)</f>
        <v>4632383</v>
      </c>
      <c r="Q14" s="28"/>
    </row>
    <row r="15" spans="1:17" ht="15">
      <c r="A15" s="8">
        <v>10</v>
      </c>
      <c r="B15" s="9" t="s">
        <v>66</v>
      </c>
      <c r="C15" s="7">
        <v>87228</v>
      </c>
      <c r="D15" s="7">
        <v>69661</v>
      </c>
      <c r="E15" s="7">
        <v>76422</v>
      </c>
      <c r="F15" s="7">
        <v>62450</v>
      </c>
      <c r="G15" s="65">
        <f aca="true" t="shared" si="3" ref="G15:N15">G10*6%/2</f>
        <v>62391.81</v>
      </c>
      <c r="H15" s="65">
        <f t="shared" si="3"/>
        <v>51418.439999999995</v>
      </c>
      <c r="I15" s="65">
        <f t="shared" si="3"/>
        <v>48408.36</v>
      </c>
      <c r="J15" s="65">
        <f t="shared" si="3"/>
        <v>48562.29</v>
      </c>
      <c r="K15" s="65">
        <f t="shared" si="3"/>
        <v>53744.04</v>
      </c>
      <c r="L15" s="65">
        <f t="shared" si="3"/>
        <v>60917.4891</v>
      </c>
      <c r="M15" s="4">
        <f t="shared" si="3"/>
        <v>61673.49</v>
      </c>
      <c r="N15" s="7">
        <f t="shared" si="3"/>
        <v>132078.6</v>
      </c>
      <c r="O15" s="6">
        <f t="shared" si="2"/>
        <v>814955.5190999999</v>
      </c>
      <c r="Q15" s="28"/>
    </row>
    <row r="16" spans="1:15" ht="15">
      <c r="A16" s="8">
        <v>11</v>
      </c>
      <c r="B16" s="9" t="s">
        <v>115</v>
      </c>
      <c r="C16" s="7"/>
      <c r="D16" s="7"/>
      <c r="E16" s="7">
        <v>18000</v>
      </c>
      <c r="F16" s="7"/>
      <c r="G16" s="7"/>
      <c r="H16" s="7"/>
      <c r="I16" s="7"/>
      <c r="J16" s="7"/>
      <c r="K16" s="7"/>
      <c r="L16" s="7"/>
      <c r="M16" s="4"/>
      <c r="N16" s="7"/>
      <c r="O16" s="6">
        <f t="shared" si="2"/>
        <v>18000</v>
      </c>
    </row>
    <row r="17" spans="1:15" ht="15">
      <c r="A17" s="8">
        <v>12</v>
      </c>
      <c r="B17" s="9" t="s">
        <v>119</v>
      </c>
      <c r="C17" s="7">
        <v>4240.87</v>
      </c>
      <c r="D17" s="7"/>
      <c r="E17" s="7">
        <v>3118.43</v>
      </c>
      <c r="F17" s="7">
        <v>3118.13</v>
      </c>
      <c r="G17" s="7">
        <v>8107.44</v>
      </c>
      <c r="H17" s="7"/>
      <c r="I17" s="7"/>
      <c r="J17" s="7">
        <v>2033</v>
      </c>
      <c r="K17" s="7"/>
      <c r="L17" s="7"/>
      <c r="M17" s="4">
        <v>1382.64</v>
      </c>
      <c r="N17" s="7">
        <v>9418.1</v>
      </c>
      <c r="O17" s="6">
        <f>SUM(C17:N17)</f>
        <v>31418.61</v>
      </c>
    </row>
    <row r="18" spans="1:15" ht="15">
      <c r="A18" s="8">
        <v>13</v>
      </c>
      <c r="B18" s="9" t="s">
        <v>91</v>
      </c>
      <c r="C18" s="7">
        <v>1588</v>
      </c>
      <c r="D18" s="7">
        <v>1588</v>
      </c>
      <c r="E18" s="7">
        <v>2064</v>
      </c>
      <c r="F18" s="7">
        <v>1746</v>
      </c>
      <c r="G18" s="7">
        <v>1746</v>
      </c>
      <c r="H18" s="7">
        <v>1746</v>
      </c>
      <c r="I18" s="7">
        <v>1746</v>
      </c>
      <c r="J18" s="7">
        <v>1746</v>
      </c>
      <c r="K18" s="7">
        <v>1746</v>
      </c>
      <c r="L18" s="7">
        <v>1746</v>
      </c>
      <c r="M18" s="4">
        <v>1746</v>
      </c>
      <c r="N18" s="7">
        <v>1746</v>
      </c>
      <c r="O18" s="6">
        <f t="shared" si="2"/>
        <v>20954</v>
      </c>
    </row>
    <row r="19" spans="1:15" ht="15">
      <c r="A19" s="8">
        <v>14</v>
      </c>
      <c r="B19" s="9" t="s">
        <v>12</v>
      </c>
      <c r="C19" s="26">
        <v>5789.99</v>
      </c>
      <c r="D19" s="26">
        <v>6030.01</v>
      </c>
      <c r="E19" s="26">
        <v>6588.87</v>
      </c>
      <c r="F19" s="26">
        <v>5126.98</v>
      </c>
      <c r="G19" s="26">
        <v>6932</v>
      </c>
      <c r="H19" s="26">
        <v>5028</v>
      </c>
      <c r="I19" s="7">
        <v>4895</v>
      </c>
      <c r="J19" s="7">
        <v>6589</v>
      </c>
      <c r="K19" s="7">
        <v>6270</v>
      </c>
      <c r="L19" s="7">
        <f>7345.3+2500</f>
        <v>9845.3</v>
      </c>
      <c r="M19" s="4">
        <v>7401</v>
      </c>
      <c r="N19" s="7">
        <v>7131.33</v>
      </c>
      <c r="O19" s="6">
        <f t="shared" si="2"/>
        <v>77627.48</v>
      </c>
    </row>
    <row r="20" spans="1:15" ht="15">
      <c r="A20" s="8">
        <v>15</v>
      </c>
      <c r="B20" s="9" t="s">
        <v>13</v>
      </c>
      <c r="C20" s="7">
        <v>7536.33</v>
      </c>
      <c r="D20" s="7">
        <v>11491</v>
      </c>
      <c r="E20" s="7">
        <v>7126.51</v>
      </c>
      <c r="F20" s="7">
        <v>5446.03</v>
      </c>
      <c r="G20" s="7">
        <v>5297</v>
      </c>
      <c r="H20" s="7">
        <v>4242</v>
      </c>
      <c r="I20" s="7">
        <v>5144</v>
      </c>
      <c r="J20" s="7">
        <v>5065</v>
      </c>
      <c r="K20" s="7">
        <v>7497</v>
      </c>
      <c r="L20" s="7">
        <v>7554.76</v>
      </c>
      <c r="M20" s="4">
        <v>7866</v>
      </c>
      <c r="N20" s="7">
        <v>7000</v>
      </c>
      <c r="O20" s="6">
        <f t="shared" si="2"/>
        <v>81265.63</v>
      </c>
    </row>
    <row r="21" spans="1:15" ht="15">
      <c r="A21" s="8">
        <v>16</v>
      </c>
      <c r="B21" s="9" t="s">
        <v>14</v>
      </c>
      <c r="C21" s="26">
        <v>1411.46</v>
      </c>
      <c r="D21" s="26">
        <v>859</v>
      </c>
      <c r="E21" s="26">
        <v>411</v>
      </c>
      <c r="F21" s="26">
        <v>411</v>
      </c>
      <c r="G21" s="26">
        <v>4606</v>
      </c>
      <c r="H21" s="26">
        <v>826</v>
      </c>
      <c r="I21" s="7">
        <v>9469</v>
      </c>
      <c r="J21" s="7">
        <v>2328</v>
      </c>
      <c r="K21" s="7">
        <v>2328</v>
      </c>
      <c r="L21" s="7">
        <v>946</v>
      </c>
      <c r="M21" s="4">
        <v>968</v>
      </c>
      <c r="N21" s="7">
        <v>1441</v>
      </c>
      <c r="O21" s="6">
        <f t="shared" si="2"/>
        <v>26004.46</v>
      </c>
    </row>
    <row r="22" spans="1:15" ht="15">
      <c r="A22" s="8">
        <v>17</v>
      </c>
      <c r="B22" s="9" t="s">
        <v>112</v>
      </c>
      <c r="C22" s="26">
        <v>209422.85</v>
      </c>
      <c r="D22" s="26">
        <v>177761.49</v>
      </c>
      <c r="E22" s="26">
        <v>144679</v>
      </c>
      <c r="F22" s="26">
        <v>110801.75</v>
      </c>
      <c r="G22" s="26">
        <v>37303</v>
      </c>
      <c r="H22" s="26"/>
      <c r="I22" s="7"/>
      <c r="J22" s="7" t="s">
        <v>120</v>
      </c>
      <c r="K22" s="7">
        <v>14677</v>
      </c>
      <c r="L22" s="7">
        <v>90431</v>
      </c>
      <c r="M22" s="4">
        <v>137303</v>
      </c>
      <c r="N22" s="7">
        <v>184648</v>
      </c>
      <c r="O22" s="6">
        <f t="shared" si="2"/>
        <v>1107027.0899999999</v>
      </c>
    </row>
    <row r="23" spans="1:15" ht="45">
      <c r="A23" s="8">
        <v>18</v>
      </c>
      <c r="B23" s="9" t="s">
        <v>121</v>
      </c>
      <c r="C23" s="7">
        <v>78497</v>
      </c>
      <c r="D23" s="7">
        <v>209614</v>
      </c>
      <c r="E23" s="7">
        <v>29022</v>
      </c>
      <c r="F23" s="7">
        <v>283484</v>
      </c>
      <c r="G23" s="7">
        <v>143066</v>
      </c>
      <c r="H23" s="7">
        <v>223115</v>
      </c>
      <c r="I23" s="7">
        <v>50624</v>
      </c>
      <c r="J23" s="7">
        <v>198145</v>
      </c>
      <c r="K23" s="7">
        <v>39807</v>
      </c>
      <c r="L23" s="7">
        <v>88841</v>
      </c>
      <c r="M23" s="4">
        <v>168937</v>
      </c>
      <c r="N23" s="70">
        <f>259023.59+5110+11470</f>
        <v>275603.58999999997</v>
      </c>
      <c r="O23" s="6">
        <f t="shared" si="2"/>
        <v>1788755.5899999999</v>
      </c>
    </row>
    <row r="24" spans="1:15" ht="15">
      <c r="A24" s="8">
        <v>19</v>
      </c>
      <c r="B24" s="9" t="s">
        <v>17</v>
      </c>
      <c r="C24" s="7">
        <v>45000</v>
      </c>
      <c r="D24" s="7">
        <v>49184</v>
      </c>
      <c r="E24" s="7">
        <v>54812</v>
      </c>
      <c r="F24" s="7">
        <v>42544</v>
      </c>
      <c r="G24" s="7">
        <v>40498</v>
      </c>
      <c r="H24" s="7">
        <v>39606</v>
      </c>
      <c r="I24" s="7">
        <v>37000</v>
      </c>
      <c r="J24" s="7">
        <v>17000</v>
      </c>
      <c r="K24" s="7">
        <v>22500</v>
      </c>
      <c r="L24" s="7">
        <v>36000</v>
      </c>
      <c r="M24" s="4">
        <v>44500</v>
      </c>
      <c r="N24" s="7">
        <v>61623</v>
      </c>
      <c r="O24" s="6">
        <f t="shared" si="2"/>
        <v>490267</v>
      </c>
    </row>
    <row r="25" spans="1:15" ht="14.25" customHeight="1">
      <c r="A25" s="8">
        <v>20</v>
      </c>
      <c r="B25" s="9" t="s">
        <v>19</v>
      </c>
      <c r="C25" s="7">
        <v>8465</v>
      </c>
      <c r="D25" s="7">
        <v>13965</v>
      </c>
      <c r="E25" s="7">
        <v>20863</v>
      </c>
      <c r="F25" s="7">
        <v>14900</v>
      </c>
      <c r="G25" s="7">
        <v>16251</v>
      </c>
      <c r="H25" s="7">
        <v>13512</v>
      </c>
      <c r="I25" s="7">
        <v>15916</v>
      </c>
      <c r="J25" s="7">
        <v>19477</v>
      </c>
      <c r="K25" s="7">
        <v>20712</v>
      </c>
      <c r="L25" s="7">
        <v>23253</v>
      </c>
      <c r="M25" s="4">
        <v>21037.5</v>
      </c>
      <c r="N25" s="7">
        <v>27776</v>
      </c>
      <c r="O25" s="6">
        <f t="shared" si="2"/>
        <v>216127.5</v>
      </c>
    </row>
    <row r="26" spans="1:15" ht="14.25" customHeight="1">
      <c r="A26" s="8">
        <v>21</v>
      </c>
      <c r="B26" s="9" t="s">
        <v>76</v>
      </c>
      <c r="C26" s="7">
        <v>8260</v>
      </c>
      <c r="D26" s="7">
        <v>8260</v>
      </c>
      <c r="E26" s="7">
        <v>8260</v>
      </c>
      <c r="F26" s="7">
        <v>8260</v>
      </c>
      <c r="G26" s="7">
        <v>8260</v>
      </c>
      <c r="H26" s="7">
        <v>8260</v>
      </c>
      <c r="I26" s="7">
        <v>8260</v>
      </c>
      <c r="J26" s="7">
        <v>8260</v>
      </c>
      <c r="K26" s="7">
        <v>8260</v>
      </c>
      <c r="L26" s="7">
        <v>8260</v>
      </c>
      <c r="M26" s="4">
        <v>8260</v>
      </c>
      <c r="N26" s="7">
        <v>8260</v>
      </c>
      <c r="O26" s="6">
        <f t="shared" si="2"/>
        <v>99120</v>
      </c>
    </row>
    <row r="27" spans="1:15" ht="14.25" customHeight="1">
      <c r="A27" s="8">
        <v>22</v>
      </c>
      <c r="B27" s="64" t="s">
        <v>122</v>
      </c>
      <c r="C27" s="7"/>
      <c r="D27" s="7">
        <v>10255</v>
      </c>
      <c r="E27" s="7"/>
      <c r="F27" s="7"/>
      <c r="G27" s="7">
        <v>122342</v>
      </c>
      <c r="H27" s="7"/>
      <c r="I27" s="7"/>
      <c r="J27" s="7"/>
      <c r="K27" s="7"/>
      <c r="L27" s="7"/>
      <c r="M27" s="4"/>
      <c r="N27" s="7"/>
      <c r="O27" s="6">
        <f t="shared" si="2"/>
        <v>132597</v>
      </c>
    </row>
    <row r="28" spans="1:15" ht="14.25" customHeight="1">
      <c r="A28" s="8">
        <v>23</v>
      </c>
      <c r="B28" s="9" t="s">
        <v>117</v>
      </c>
      <c r="C28" s="7">
        <v>22600</v>
      </c>
      <c r="D28" s="7">
        <v>23900</v>
      </c>
      <c r="E28" s="7"/>
      <c r="F28" s="7">
        <v>14000</v>
      </c>
      <c r="G28" s="7">
        <v>14800</v>
      </c>
      <c r="H28" s="7">
        <v>19600</v>
      </c>
      <c r="I28" s="7">
        <v>12000</v>
      </c>
      <c r="J28" s="7"/>
      <c r="K28" s="7"/>
      <c r="L28" s="7">
        <v>51760.5</v>
      </c>
      <c r="M28" s="4">
        <v>15900</v>
      </c>
      <c r="N28" s="7">
        <v>24100</v>
      </c>
      <c r="O28" s="6">
        <f t="shared" si="2"/>
        <v>198660.5</v>
      </c>
    </row>
    <row r="29" spans="1:15" ht="15.75" customHeight="1">
      <c r="A29" s="8">
        <v>24</v>
      </c>
      <c r="B29" s="9" t="s">
        <v>77</v>
      </c>
      <c r="C29" s="7"/>
      <c r="D29" s="7">
        <v>179</v>
      </c>
      <c r="E29" s="7"/>
      <c r="F29" s="7"/>
      <c r="G29" s="7">
        <v>4000</v>
      </c>
      <c r="H29" s="7">
        <v>21827</v>
      </c>
      <c r="I29" s="7">
        <v>10000</v>
      </c>
      <c r="J29" s="7">
        <v>24370</v>
      </c>
      <c r="K29" s="7">
        <v>50860</v>
      </c>
      <c r="L29" s="7">
        <v>44308.06</v>
      </c>
      <c r="M29" s="4">
        <v>15900</v>
      </c>
      <c r="N29" s="7">
        <v>10600</v>
      </c>
      <c r="O29" s="6">
        <f t="shared" si="2"/>
        <v>182044.06</v>
      </c>
    </row>
    <row r="30" spans="1:15" ht="15">
      <c r="A30" s="8">
        <v>25</v>
      </c>
      <c r="B30" s="9" t="s">
        <v>88</v>
      </c>
      <c r="C30" s="7">
        <v>6291</v>
      </c>
      <c r="D30" s="7"/>
      <c r="E30" s="7"/>
      <c r="F30" s="7">
        <v>6291</v>
      </c>
      <c r="G30" s="7"/>
      <c r="H30" s="7"/>
      <c r="I30" s="7"/>
      <c r="J30" s="7">
        <v>7037</v>
      </c>
      <c r="K30" s="7"/>
      <c r="L30" s="7">
        <v>7037</v>
      </c>
      <c r="M30" s="4"/>
      <c r="N30" s="7">
        <v>7037</v>
      </c>
      <c r="O30" s="6">
        <f t="shared" si="2"/>
        <v>33693</v>
      </c>
    </row>
    <row r="31" spans="1:15" ht="15">
      <c r="A31" s="8">
        <v>26</v>
      </c>
      <c r="B31" s="9" t="s">
        <v>104</v>
      </c>
      <c r="C31" s="7">
        <v>3084</v>
      </c>
      <c r="D31" s="7"/>
      <c r="E31" s="7"/>
      <c r="F31" s="7"/>
      <c r="G31" s="7"/>
      <c r="H31" s="7"/>
      <c r="I31" s="7"/>
      <c r="J31" s="7"/>
      <c r="K31" s="7"/>
      <c r="L31" s="7"/>
      <c r="M31" s="4"/>
      <c r="N31" s="7"/>
      <c r="O31" s="6">
        <f t="shared" si="2"/>
        <v>3084</v>
      </c>
    </row>
    <row r="32" spans="1:15" ht="60">
      <c r="A32" s="8">
        <v>27</v>
      </c>
      <c r="B32" s="9" t="s">
        <v>97</v>
      </c>
      <c r="C32" s="26">
        <v>1690</v>
      </c>
      <c r="D32" s="26">
        <f>390+2231</f>
        <v>2621</v>
      </c>
      <c r="E32" s="26">
        <f>850+5945</f>
        <v>6795</v>
      </c>
      <c r="F32" s="26">
        <v>3570</v>
      </c>
      <c r="G32" s="26"/>
      <c r="H32" s="26"/>
      <c r="I32" s="26">
        <v>5200</v>
      </c>
      <c r="J32" s="26"/>
      <c r="K32" s="26"/>
      <c r="L32" s="26"/>
      <c r="M32" s="51"/>
      <c r="N32" s="7"/>
      <c r="O32" s="27">
        <f t="shared" si="2"/>
        <v>19876</v>
      </c>
    </row>
    <row r="33" spans="1:15" ht="15.75" customHeight="1">
      <c r="A33" s="8">
        <v>28</v>
      </c>
      <c r="B33" s="9" t="s">
        <v>56</v>
      </c>
      <c r="C33" s="7">
        <v>6000</v>
      </c>
      <c r="D33" s="7"/>
      <c r="E33" s="7"/>
      <c r="F33" s="7"/>
      <c r="G33" s="7">
        <v>70000</v>
      </c>
      <c r="H33" s="7">
        <v>1719</v>
      </c>
      <c r="I33" s="7"/>
      <c r="J33" s="7">
        <v>20000</v>
      </c>
      <c r="K33" s="7"/>
      <c r="L33" s="7"/>
      <c r="M33" s="4">
        <v>40000</v>
      </c>
      <c r="N33" s="7">
        <v>35000</v>
      </c>
      <c r="O33" s="6">
        <f t="shared" si="2"/>
        <v>172719</v>
      </c>
    </row>
    <row r="34" spans="1:15" ht="15.75" customHeight="1">
      <c r="A34" s="8">
        <v>29</v>
      </c>
      <c r="B34" s="9" t="s">
        <v>125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4"/>
      <c r="N34" s="7">
        <f>2201960+1189661</f>
        <v>3391621</v>
      </c>
      <c r="O34" s="6">
        <f t="shared" si="2"/>
        <v>3391621</v>
      </c>
    </row>
    <row r="35" spans="1:15" ht="16.5" customHeight="1">
      <c r="A35" s="8">
        <v>30</v>
      </c>
      <c r="B35" s="9" t="s">
        <v>114</v>
      </c>
      <c r="C35" s="7"/>
      <c r="D35" s="7"/>
      <c r="E35" s="7"/>
      <c r="F35" s="7">
        <v>4889.6</v>
      </c>
      <c r="G35" s="7"/>
      <c r="H35" s="7"/>
      <c r="I35" s="7"/>
      <c r="J35" s="7"/>
      <c r="K35" s="7"/>
      <c r="L35" s="7"/>
      <c r="M35" s="4"/>
      <c r="N35" s="7"/>
      <c r="O35" s="6">
        <f t="shared" si="2"/>
        <v>4889.6</v>
      </c>
    </row>
    <row r="36" spans="1:15" ht="15">
      <c r="A36" s="8">
        <v>31</v>
      </c>
      <c r="B36" s="9" t="s">
        <v>9</v>
      </c>
      <c r="C36" s="7">
        <v>8820</v>
      </c>
      <c r="D36" s="7">
        <v>8820</v>
      </c>
      <c r="E36" s="7">
        <v>11466</v>
      </c>
      <c r="F36" s="7">
        <v>9702</v>
      </c>
      <c r="G36" s="7">
        <v>9702</v>
      </c>
      <c r="H36" s="7">
        <v>9702</v>
      </c>
      <c r="I36" s="7">
        <v>9702</v>
      </c>
      <c r="J36" s="7">
        <v>9702</v>
      </c>
      <c r="K36" s="7">
        <v>9702</v>
      </c>
      <c r="L36" s="7">
        <v>9702</v>
      </c>
      <c r="M36" s="4">
        <v>9702</v>
      </c>
      <c r="N36" s="7">
        <v>9702</v>
      </c>
      <c r="O36" s="6">
        <f t="shared" si="2"/>
        <v>116424</v>
      </c>
    </row>
    <row r="37" spans="2:15" ht="14.25">
      <c r="B37" s="10" t="s">
        <v>63</v>
      </c>
      <c r="C37" s="6">
        <f>C10-C11</f>
        <v>-598543.5</v>
      </c>
      <c r="D37" s="6">
        <f aca="true" t="shared" si="4" ref="D37:L37">D10-D11</f>
        <v>176422.5</v>
      </c>
      <c r="E37" s="6">
        <f t="shared" si="4"/>
        <v>379261.18999999994</v>
      </c>
      <c r="F37" s="6">
        <f t="shared" si="4"/>
        <v>34527.51000000001</v>
      </c>
      <c r="G37" s="6">
        <f t="shared" si="4"/>
        <v>-267335.25</v>
      </c>
      <c r="H37" s="6">
        <f t="shared" si="4"/>
        <v>-558594.44</v>
      </c>
      <c r="I37" s="6">
        <f t="shared" si="4"/>
        <v>-280390.3600000001</v>
      </c>
      <c r="J37" s="6">
        <f t="shared" si="4"/>
        <v>-350240.29000000004</v>
      </c>
      <c r="K37" s="6">
        <f>K10-K11</f>
        <v>-209495.04000000004</v>
      </c>
      <c r="L37" s="6">
        <f t="shared" si="4"/>
        <v>-305320.13910000003</v>
      </c>
      <c r="M37" s="50">
        <f>M10-M11</f>
        <v>-154728.6299999999</v>
      </c>
      <c r="N37" s="6">
        <f>N10-N11</f>
        <v>-1410470.62</v>
      </c>
      <c r="O37" s="6">
        <f>O10-O11</f>
        <v>-3544907.0691</v>
      </c>
    </row>
    <row r="39" spans="2:13" ht="14.25" customHeight="1">
      <c r="B39" s="22" t="s">
        <v>57</v>
      </c>
      <c r="C39" s="75" t="s">
        <v>118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4.25" customHeight="1">
      <c r="A40" s="21"/>
      <c r="C40" s="75" t="s">
        <v>124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5" ht="15">
      <c r="A41" s="21"/>
      <c r="B41" s="21"/>
      <c r="C41" s="75"/>
      <c r="D41" s="75"/>
      <c r="E41" s="75"/>
      <c r="F41" s="75"/>
      <c r="G41" s="75"/>
      <c r="H41" s="75"/>
      <c r="I41" s="75"/>
      <c r="J41" s="75"/>
      <c r="K41" s="21"/>
      <c r="L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O42" s="21"/>
    </row>
    <row r="43" spans="1:15" ht="18">
      <c r="A43" s="21"/>
      <c r="B43" s="66" t="s">
        <v>62</v>
      </c>
      <c r="C43" s="66"/>
      <c r="D43" s="66"/>
      <c r="E43" s="66"/>
      <c r="F43" s="66"/>
      <c r="G43" s="66"/>
      <c r="H43" s="66"/>
      <c r="I43" s="67" t="s">
        <v>106</v>
      </c>
      <c r="J43" s="66"/>
      <c r="K43" s="21"/>
      <c r="L43" s="21"/>
      <c r="N43" s="21"/>
      <c r="O43" s="21"/>
    </row>
    <row r="44" spans="1:15" ht="18">
      <c r="A44" s="21"/>
      <c r="B44" s="66"/>
      <c r="C44" s="66"/>
      <c r="D44" s="66"/>
      <c r="E44" s="66"/>
      <c r="F44" s="66"/>
      <c r="G44" s="66"/>
      <c r="H44" s="66"/>
      <c r="I44" s="66"/>
      <c r="J44" s="66"/>
      <c r="K44" s="21"/>
      <c r="L44" s="21"/>
      <c r="N44" s="21"/>
      <c r="O44" s="21"/>
    </row>
    <row r="45" spans="1:15" ht="18">
      <c r="A45" s="21"/>
      <c r="B45" s="66"/>
      <c r="C45" s="66"/>
      <c r="D45" s="66"/>
      <c r="E45" s="66"/>
      <c r="F45" s="66"/>
      <c r="G45" s="66"/>
      <c r="H45" s="66"/>
      <c r="I45" s="66"/>
      <c r="J45" s="66"/>
      <c r="K45" s="21"/>
      <c r="L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N46" s="21"/>
      <c r="O46" s="21"/>
    </row>
    <row r="47" spans="1:15" ht="51" customHeight="1">
      <c r="A47" s="21"/>
      <c r="B47" s="21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60"/>
      <c r="N47" s="21"/>
      <c r="O47" s="21"/>
    </row>
    <row r="48" spans="1:15" ht="12.75" customHeight="1">
      <c r="A48" s="21"/>
      <c r="B48" s="21"/>
      <c r="C48" s="55"/>
      <c r="D48" s="61"/>
      <c r="E48" s="61"/>
      <c r="F48" s="61"/>
      <c r="G48" s="55"/>
      <c r="H48" s="55"/>
      <c r="I48" s="55"/>
      <c r="J48" s="55"/>
      <c r="K48" s="55"/>
      <c r="L48" s="55"/>
      <c r="M48" s="60"/>
      <c r="N48" s="21"/>
      <c r="O48" s="21"/>
    </row>
    <row r="49" spans="1:15" ht="15">
      <c r="A49" s="21"/>
      <c r="B49" s="21"/>
      <c r="C49" s="55"/>
      <c r="D49" s="55"/>
      <c r="E49" s="56"/>
      <c r="F49" s="56"/>
      <c r="G49" s="55"/>
      <c r="H49" s="55"/>
      <c r="I49" s="55"/>
      <c r="J49" s="55"/>
      <c r="K49" s="55"/>
      <c r="L49" s="55"/>
      <c r="M49" s="60"/>
      <c r="N49" s="21"/>
      <c r="O49" s="21"/>
    </row>
    <row r="50" spans="1:15" ht="15">
      <c r="A50" s="21"/>
      <c r="B50" s="21"/>
      <c r="C50" s="55"/>
      <c r="D50" s="55"/>
      <c r="E50" s="56"/>
      <c r="F50" s="55"/>
      <c r="G50" s="55"/>
      <c r="H50" s="55"/>
      <c r="I50" s="55"/>
      <c r="J50" s="55"/>
      <c r="K50" s="55"/>
      <c r="L50" s="55"/>
      <c r="M50" s="60"/>
      <c r="N50" s="21"/>
      <c r="O50" s="21"/>
    </row>
    <row r="51" spans="1:15" ht="15">
      <c r="A51" s="21"/>
      <c r="B51" s="21"/>
      <c r="C51" s="55"/>
      <c r="D51" s="55"/>
      <c r="E51" s="56"/>
      <c r="F51" s="55"/>
      <c r="G51" s="55"/>
      <c r="H51" s="55"/>
      <c r="I51" s="55"/>
      <c r="J51" s="55"/>
      <c r="K51" s="55"/>
      <c r="L51" s="55"/>
      <c r="M51" s="60"/>
      <c r="N51" s="21"/>
      <c r="O51" s="21"/>
    </row>
    <row r="52" spans="1:15" ht="15">
      <c r="A52" s="13"/>
      <c r="B52" s="21"/>
      <c r="C52" s="55"/>
      <c r="D52" s="55"/>
      <c r="E52" s="56"/>
      <c r="F52" s="55"/>
      <c r="G52" s="55"/>
      <c r="H52" s="55"/>
      <c r="I52" s="55"/>
      <c r="J52" s="55"/>
      <c r="K52" s="55"/>
      <c r="L52" s="55"/>
      <c r="M52" s="60"/>
      <c r="N52" s="21"/>
      <c r="O52" s="21"/>
    </row>
    <row r="53" spans="1:15" ht="15">
      <c r="A53" s="13"/>
      <c r="B53" s="17"/>
      <c r="C53" s="56"/>
      <c r="D53" s="56"/>
      <c r="E53" s="56"/>
      <c r="F53" s="56"/>
      <c r="G53" s="56"/>
      <c r="H53" s="55"/>
      <c r="I53" s="56"/>
      <c r="J53" s="56"/>
      <c r="K53" s="56"/>
      <c r="L53" s="56"/>
      <c r="M53" s="57"/>
      <c r="N53" s="16"/>
      <c r="O53" s="15"/>
    </row>
    <row r="54" spans="1:15" ht="15">
      <c r="A54" s="13"/>
      <c r="B54" s="1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16"/>
      <c r="O54" s="15"/>
    </row>
    <row r="55" spans="1:15" ht="15">
      <c r="A55" s="13"/>
      <c r="B55" s="1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16"/>
      <c r="O55" s="15"/>
    </row>
    <row r="56" spans="1:15" ht="15">
      <c r="A56" s="13"/>
      <c r="B56" s="1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16"/>
      <c r="O56" s="15"/>
    </row>
    <row r="57" spans="1:15" ht="15">
      <c r="A57" s="13"/>
      <c r="B57" s="1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16"/>
      <c r="O57" s="15"/>
    </row>
    <row r="58" spans="1:15" ht="15">
      <c r="A58" s="13"/>
      <c r="B58" s="1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16"/>
      <c r="O58" s="15"/>
    </row>
    <row r="59" spans="1:15" ht="15">
      <c r="A59" s="13"/>
      <c r="B59" s="1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16"/>
      <c r="O59" s="15"/>
    </row>
    <row r="60" spans="1:15" ht="15">
      <c r="A60" s="13"/>
      <c r="B60" s="1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16"/>
      <c r="O60" s="15"/>
    </row>
    <row r="61" spans="1:15" ht="15">
      <c r="A61" s="13"/>
      <c r="B61" s="1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16"/>
      <c r="O61" s="15"/>
    </row>
    <row r="62" spans="1:15" ht="15">
      <c r="A62" s="13"/>
      <c r="B62" s="17"/>
      <c r="C62" s="56"/>
      <c r="D62" s="56"/>
      <c r="E62" s="56"/>
      <c r="F62" s="56"/>
      <c r="G62" s="56"/>
      <c r="H62" s="56"/>
      <c r="I62" s="56"/>
      <c r="J62" s="58"/>
      <c r="K62" s="58"/>
      <c r="L62" s="58"/>
      <c r="M62" s="59"/>
      <c r="N62" s="16"/>
      <c r="O62" s="15"/>
    </row>
    <row r="63" spans="1:15" ht="15">
      <c r="A63" s="13"/>
      <c r="B63" s="1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16"/>
      <c r="O63" s="15"/>
    </row>
    <row r="64" spans="1:15" ht="15">
      <c r="A64" s="13"/>
      <c r="B64" s="1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16"/>
      <c r="O64" s="15"/>
    </row>
    <row r="65" spans="1:15" ht="15">
      <c r="A65" s="13"/>
      <c r="B65" s="1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16"/>
      <c r="O65" s="15"/>
    </row>
    <row r="66" spans="1:15" ht="15">
      <c r="A66" s="13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5"/>
    </row>
    <row r="67" spans="1:15" ht="15">
      <c r="A67" s="13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3"/>
      <c r="N67" s="16"/>
      <c r="O67" s="15"/>
    </row>
    <row r="68" spans="1:15" ht="15">
      <c r="A68" s="13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3"/>
      <c r="N68" s="16"/>
      <c r="O68" s="15"/>
    </row>
    <row r="69" spans="1:15" ht="15">
      <c r="A69" s="13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3"/>
      <c r="N69" s="16"/>
      <c r="O69" s="15"/>
    </row>
    <row r="70" spans="1:15" ht="15">
      <c r="A70" s="13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3"/>
      <c r="N70" s="16"/>
      <c r="O70" s="15"/>
    </row>
    <row r="71" spans="1:15" ht="15">
      <c r="A71" s="13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3"/>
      <c r="N71" s="16"/>
      <c r="O71" s="15"/>
    </row>
    <row r="72" spans="1:15" ht="15">
      <c r="A72" s="13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3"/>
      <c r="N72" s="16"/>
      <c r="O72" s="15"/>
    </row>
    <row r="73" spans="1:15" ht="15">
      <c r="A73" s="13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3"/>
      <c r="N73" s="16"/>
      <c r="O73" s="15"/>
    </row>
    <row r="74" spans="1:15" ht="14.25">
      <c r="A74" s="19"/>
      <c r="B74" s="1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53"/>
      <c r="N74" s="15"/>
      <c r="O74" s="15"/>
    </row>
    <row r="75" spans="1:15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4"/>
      <c r="N75" s="19"/>
      <c r="O75" s="19"/>
    </row>
    <row r="76" spans="1:15" ht="38.2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4"/>
      <c r="N76" s="19"/>
      <c r="O76" s="19"/>
    </row>
    <row r="77" spans="1:15" ht="15.75">
      <c r="A77" s="19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2.75">
      <c r="A78" s="1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9"/>
    </row>
    <row r="79" spans="1:15" ht="12.75">
      <c r="A79" s="7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9"/>
    </row>
    <row r="80" spans="1:15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ht="15">
      <c r="A81" s="13"/>
      <c r="B81" s="7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74"/>
    </row>
    <row r="82" spans="1:15" ht="15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53"/>
      <c r="N82" s="15"/>
      <c r="O82" s="15"/>
    </row>
    <row r="83" spans="1:15" ht="24.75" customHeight="1">
      <c r="A83" s="13"/>
      <c r="B83" s="12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3"/>
      <c r="N83" s="16"/>
      <c r="O83" s="15"/>
    </row>
    <row r="84" spans="1:15" ht="15">
      <c r="A84" s="13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3"/>
      <c r="N84" s="16"/>
      <c r="O84" s="15"/>
    </row>
    <row r="85" spans="1:15" ht="15">
      <c r="A85" s="13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3"/>
      <c r="N85" s="16"/>
      <c r="O85" s="15"/>
    </row>
    <row r="86" spans="1:15" ht="15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53"/>
      <c r="N86" s="15"/>
      <c r="O86" s="15"/>
    </row>
    <row r="87" spans="1:15" ht="15">
      <c r="A87" s="13"/>
      <c r="B87" s="12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3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3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3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3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3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3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3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3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3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3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3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3"/>
      <c r="N98" s="16"/>
      <c r="O98" s="15"/>
    </row>
    <row r="99" spans="1:15" ht="15">
      <c r="A99" s="13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3"/>
      <c r="N99" s="16"/>
      <c r="O99" s="15"/>
    </row>
    <row r="100" spans="1:15" ht="15">
      <c r="A100" s="13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3"/>
      <c r="N100" s="16"/>
      <c r="O100" s="15"/>
    </row>
    <row r="101" spans="1:15" ht="15">
      <c r="A101" s="13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3"/>
      <c r="N101" s="16"/>
      <c r="O101" s="15"/>
    </row>
    <row r="102" spans="1:15" ht="15">
      <c r="A102" s="13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3"/>
      <c r="N102" s="16"/>
      <c r="O102" s="15"/>
    </row>
    <row r="103" spans="1:15" ht="15">
      <c r="A103" s="13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3"/>
      <c r="N103" s="16"/>
      <c r="O103" s="15"/>
    </row>
    <row r="104" spans="1:15" ht="15">
      <c r="A104" s="13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3"/>
      <c r="N104" s="16"/>
      <c r="O104" s="15"/>
    </row>
    <row r="105" spans="1:15" ht="15">
      <c r="A105" s="13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3"/>
      <c r="N105" s="16"/>
      <c r="O105" s="15"/>
    </row>
    <row r="106" spans="1:15" ht="15">
      <c r="A106" s="13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3"/>
      <c r="N106" s="16"/>
      <c r="O106" s="15"/>
    </row>
    <row r="107" spans="1:15" ht="15">
      <c r="A107" s="13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3"/>
      <c r="N107" s="16"/>
      <c r="O107" s="15"/>
    </row>
    <row r="108" spans="1:15" ht="15">
      <c r="A108" s="13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3"/>
      <c r="N108" s="16"/>
      <c r="O108" s="15"/>
    </row>
    <row r="109" spans="1:15" ht="15">
      <c r="A109" s="13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3"/>
      <c r="N109" s="16"/>
      <c r="O109" s="15"/>
    </row>
    <row r="110" spans="1:15" ht="14.25">
      <c r="A110" s="19"/>
      <c r="B110" s="1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53"/>
      <c r="N110" s="15"/>
      <c r="O110" s="15"/>
    </row>
    <row r="111" spans="1:1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54"/>
      <c r="N111" s="19"/>
      <c r="O111" s="19"/>
    </row>
    <row r="112" spans="1:15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54"/>
      <c r="N112" s="19"/>
      <c r="O112" s="19"/>
    </row>
    <row r="113" spans="1:15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54"/>
      <c r="N113" s="19"/>
      <c r="O113" s="19"/>
    </row>
    <row r="114" spans="1:15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54"/>
      <c r="N114" s="19"/>
      <c r="O114" s="19"/>
    </row>
    <row r="115" spans="1:15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54"/>
      <c r="N115" s="19"/>
      <c r="O115" s="19"/>
    </row>
    <row r="116" spans="1:15" ht="15.75">
      <c r="A116" s="19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2.75">
      <c r="A117" s="1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9"/>
    </row>
    <row r="118" spans="1:15" ht="12.75">
      <c r="A118" s="1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9"/>
    </row>
    <row r="119" spans="1:15" ht="15">
      <c r="A119" s="19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ht="15">
      <c r="A120" s="19"/>
      <c r="B120" s="7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74"/>
    </row>
    <row r="121" spans="1:15" ht="14.25">
      <c r="A121" s="19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53"/>
      <c r="N121" s="15"/>
      <c r="O121" s="15"/>
    </row>
    <row r="122" spans="1:15" ht="15">
      <c r="A122" s="19"/>
      <c r="B122" s="12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3"/>
      <c r="N122" s="16"/>
      <c r="O122" s="15"/>
    </row>
    <row r="123" spans="1:15" ht="30.75" customHeight="1">
      <c r="A123" s="19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3"/>
      <c r="N123" s="16"/>
      <c r="O123" s="15"/>
    </row>
    <row r="124" spans="1:15" ht="15">
      <c r="A124" s="19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3"/>
      <c r="N124" s="16"/>
      <c r="O124" s="15"/>
    </row>
    <row r="125" spans="1:15" ht="14.25">
      <c r="A125" s="19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53"/>
      <c r="N125" s="15"/>
      <c r="O125" s="15"/>
    </row>
    <row r="126" spans="1:15" ht="15">
      <c r="A126" s="19"/>
      <c r="B126" s="12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3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3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3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3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3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5"/>
    </row>
    <row r="138" spans="1:15" ht="15">
      <c r="A138" s="19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5"/>
    </row>
    <row r="139" spans="1:15" ht="15">
      <c r="A139" s="19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5"/>
    </row>
    <row r="140" spans="1:15" ht="15">
      <c r="A140" s="19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5"/>
    </row>
    <row r="141" spans="1:15" ht="15">
      <c r="A141" s="19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5"/>
    </row>
    <row r="142" spans="1:15" ht="15">
      <c r="A142" s="19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5"/>
    </row>
    <row r="143" spans="1:15" ht="15">
      <c r="A143" s="19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5"/>
    </row>
    <row r="144" spans="1:15" ht="15">
      <c r="A144" s="19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5"/>
    </row>
    <row r="145" spans="1:15" ht="15">
      <c r="A145" s="19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5"/>
    </row>
    <row r="146" spans="1:15" ht="15">
      <c r="A146" s="19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5"/>
    </row>
    <row r="147" spans="1:15" ht="15">
      <c r="A147" s="19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5"/>
    </row>
    <row r="148" spans="1:15" ht="15">
      <c r="A148" s="19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5"/>
    </row>
    <row r="149" spans="1:15" ht="14.25">
      <c r="A149" s="19"/>
      <c r="B149" s="1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53"/>
      <c r="N149" s="15"/>
      <c r="O149" s="15"/>
    </row>
    <row r="150" spans="1:15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54"/>
      <c r="N150" s="19"/>
      <c r="O150" s="19"/>
    </row>
    <row r="151" spans="1:15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54"/>
      <c r="N151" s="19"/>
      <c r="O151" s="19"/>
    </row>
    <row r="152" spans="1:15" ht="27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54"/>
      <c r="N152" s="19"/>
      <c r="O152" s="19"/>
    </row>
    <row r="153" spans="2:15" ht="15.7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</row>
    <row r="154" ht="12.75">
      <c r="O154" s="19"/>
    </row>
    <row r="155" spans="2:15" ht="1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2:15" ht="15">
      <c r="B156" s="7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74"/>
    </row>
    <row r="157" spans="2:15" ht="14.25"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53"/>
      <c r="N157" s="15"/>
      <c r="O157" s="15"/>
    </row>
    <row r="158" spans="2:15" ht="24" customHeight="1">
      <c r="B158" s="12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5"/>
    </row>
    <row r="159" spans="2:15" ht="33" customHeight="1"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5"/>
    </row>
    <row r="160" spans="2:15" ht="15"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5"/>
    </row>
    <row r="161" spans="2:15" ht="14.25"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53"/>
      <c r="N161" s="15"/>
      <c r="O161" s="15"/>
    </row>
    <row r="162" spans="2:15" ht="15">
      <c r="B162" s="12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5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5"/>
    </row>
    <row r="174" spans="2:15" ht="15"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5"/>
    </row>
    <row r="175" spans="2:15" ht="15"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5"/>
    </row>
    <row r="176" spans="2:15" ht="15"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5"/>
    </row>
    <row r="177" spans="2:15" ht="15"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20"/>
    </row>
    <row r="178" spans="2:15" ht="15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5"/>
    </row>
    <row r="179" spans="2:15" ht="15"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5"/>
    </row>
    <row r="180" spans="2:15" ht="15"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5"/>
    </row>
    <row r="181" spans="2:15" ht="15"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5"/>
    </row>
    <row r="182" spans="2:15" ht="15"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5"/>
    </row>
    <row r="183" spans="2:15" ht="15"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5"/>
    </row>
    <row r="184" spans="2:15" ht="15"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5"/>
    </row>
    <row r="185" spans="2:15" ht="14.25">
      <c r="B185" s="1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53"/>
      <c r="N185" s="15"/>
      <c r="O185" s="15"/>
    </row>
    <row r="186" spans="2:15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54"/>
      <c r="N186" s="19"/>
      <c r="O186" s="19"/>
    </row>
    <row r="187" spans="2:15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54"/>
      <c r="N187" s="19"/>
      <c r="O187" s="19"/>
    </row>
    <row r="188" spans="2:14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54"/>
      <c r="N188" s="19"/>
    </row>
    <row r="189" spans="2:14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54"/>
      <c r="N189" s="19"/>
    </row>
    <row r="190" spans="2:14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54"/>
      <c r="N190" s="19"/>
    </row>
    <row r="191" spans="2:14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54"/>
      <c r="N191" s="19"/>
    </row>
    <row r="192" spans="2:14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54"/>
      <c r="N192" s="19"/>
    </row>
    <row r="193" spans="2:14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54"/>
      <c r="N193" s="19"/>
    </row>
  </sheetData>
  <sheetProtection/>
  <mergeCells count="21">
    <mergeCell ref="B116:O116"/>
    <mergeCell ref="B119:B120"/>
    <mergeCell ref="C119:N119"/>
    <mergeCell ref="O119:O120"/>
    <mergeCell ref="B153:O153"/>
    <mergeCell ref="B155:B156"/>
    <mergeCell ref="C155:N155"/>
    <mergeCell ref="O155:O156"/>
    <mergeCell ref="C40:M40"/>
    <mergeCell ref="C41:J41"/>
    <mergeCell ref="B77:O77"/>
    <mergeCell ref="A79:A80"/>
    <mergeCell ref="B80:B81"/>
    <mergeCell ref="C80:N80"/>
    <mergeCell ref="O80:O81"/>
    <mergeCell ref="B1:O1"/>
    <mergeCell ref="A4:A5"/>
    <mergeCell ref="B4:B5"/>
    <mergeCell ref="C4:N4"/>
    <mergeCell ref="O4:O5"/>
    <mergeCell ref="C39:M39"/>
  </mergeCells>
  <printOptions/>
  <pageMargins left="0.537401575" right="0.537401575" top="0.484251969" bottom="0.484251969" header="0.5" footer="0.5"/>
  <pageSetup horizontalDpi="600" verticalDpi="600" orientation="landscape" scale="67" r:id="rId3"/>
  <rowBreaks count="3" manualBreakCount="3">
    <brk id="45" max="14" man="1"/>
    <brk id="113" max="255" man="1"/>
    <brk id="150" max="255" man="1"/>
  </rowBreaks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2015-02-19T10:02:39Z</cp:lastPrinted>
  <dcterms:created xsi:type="dcterms:W3CDTF">1996-10-08T23:32:33Z</dcterms:created>
  <dcterms:modified xsi:type="dcterms:W3CDTF">2015-03-12T06:29:24Z</dcterms:modified>
  <cp:category/>
  <cp:version/>
  <cp:contentType/>
  <cp:contentStatus/>
</cp:coreProperties>
</file>