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600"/>
  </bookViews>
  <sheets>
    <sheet name="объем финансирования" sheetId="1" r:id="rId1"/>
    <sheet name="ДЮСШ" sheetId="2" state="hidden" r:id="rId2"/>
    <sheet name="перечень подпрограмм" sheetId="3" state="hidden" r:id="rId3"/>
  </sheets>
  <definedNames>
    <definedName name="_xlnm.Print_Titles" localSheetId="0">'объем финансирования'!$11:$13</definedName>
    <definedName name="_xlnm.Print_Area" localSheetId="0">'объем финансирования'!$A$1:$P$66</definedName>
  </definedNames>
  <calcPr calcId="145621"/>
</workbook>
</file>

<file path=xl/calcChain.xml><?xml version="1.0" encoding="utf-8"?>
<calcChain xmlns="http://schemas.openxmlformats.org/spreadsheetml/2006/main">
  <c r="H68" i="1" l="1"/>
  <c r="H57" i="1"/>
  <c r="H63" i="1"/>
  <c r="H64" i="1"/>
  <c r="H54" i="1"/>
  <c r="F56" i="1"/>
  <c r="F29" i="1" l="1"/>
  <c r="F55" i="1"/>
  <c r="F54" i="1" s="1"/>
  <c r="I45" i="1" l="1"/>
  <c r="H26" i="1" l="1"/>
  <c r="G64" i="1"/>
  <c r="G62" i="1"/>
  <c r="G60" i="1"/>
  <c r="G14" i="1"/>
  <c r="F20" i="1"/>
  <c r="F19" i="1"/>
  <c r="F18" i="1"/>
  <c r="J17" i="1"/>
  <c r="J16" i="1"/>
  <c r="J15" i="1"/>
  <c r="F28" i="1" l="1"/>
  <c r="G63" i="1"/>
  <c r="J26" i="1" l="1"/>
  <c r="J64" i="1"/>
  <c r="H62" i="1"/>
  <c r="H61" i="1" l="1"/>
  <c r="I61" i="1"/>
  <c r="H60" i="1"/>
  <c r="I60" i="1"/>
  <c r="J60" i="1"/>
  <c r="G61" i="1"/>
  <c r="G48" i="1" l="1"/>
  <c r="G45" i="1" l="1"/>
  <c r="H45" i="1"/>
  <c r="G26" i="1"/>
  <c r="G22" i="1"/>
  <c r="G21" i="1" l="1"/>
  <c r="G59" i="1"/>
  <c r="G58" i="1"/>
  <c r="G67" i="1" l="1"/>
  <c r="G51" i="1"/>
  <c r="H51" i="1"/>
  <c r="I51" i="1"/>
  <c r="J51" i="1"/>
  <c r="K51" i="1"/>
  <c r="L51" i="1"/>
  <c r="M51" i="1"/>
  <c r="N51" i="1"/>
  <c r="O51" i="1"/>
  <c r="P51" i="1"/>
  <c r="F52" i="1"/>
  <c r="F53" i="1"/>
  <c r="F50" i="1"/>
  <c r="G68" i="1" l="1"/>
  <c r="R59" i="1"/>
  <c r="R58" i="1"/>
  <c r="F51" i="1"/>
  <c r="P58" i="1"/>
  <c r="H58" i="1"/>
  <c r="P48" i="1"/>
  <c r="O48" i="1"/>
  <c r="N48" i="1"/>
  <c r="M48" i="1"/>
  <c r="L48" i="1"/>
  <c r="K48" i="1"/>
  <c r="J48" i="1"/>
  <c r="I48" i="1"/>
  <c r="H48" i="1"/>
  <c r="O45" i="1"/>
  <c r="O58" i="1" s="1"/>
  <c r="N45" i="1"/>
  <c r="N58" i="1" s="1"/>
  <c r="M45" i="1"/>
  <c r="M58" i="1" s="1"/>
  <c r="L45" i="1"/>
  <c r="L58" i="1" s="1"/>
  <c r="K45" i="1"/>
  <c r="K58" i="1" s="1"/>
  <c r="J45" i="1"/>
  <c r="J58" i="1" s="1"/>
  <c r="I58" i="1"/>
  <c r="F49" i="1"/>
  <c r="I64" i="1"/>
  <c r="F45" i="1" l="1"/>
  <c r="F58" i="1" s="1"/>
  <c r="F46" i="1"/>
  <c r="L44" i="1" l="1"/>
  <c r="M44" i="1" s="1"/>
  <c r="N44" i="1" s="1"/>
  <c r="O44" i="1" s="1"/>
  <c r="P44" i="1" s="1"/>
  <c r="M43" i="1"/>
  <c r="N43" i="1" s="1"/>
  <c r="O43" i="1" s="1"/>
  <c r="P43" i="1" s="1"/>
  <c r="K42" i="1"/>
  <c r="L42" i="1" l="1"/>
  <c r="K60" i="1"/>
  <c r="F48" i="1"/>
  <c r="M42" i="1" l="1"/>
  <c r="L60" i="1"/>
  <c r="P64" i="1"/>
  <c r="O64" i="1"/>
  <c r="N64" i="1"/>
  <c r="M64" i="1"/>
  <c r="L64" i="1"/>
  <c r="K64" i="1"/>
  <c r="P62" i="1"/>
  <c r="O62" i="1"/>
  <c r="N62" i="1"/>
  <c r="M62" i="1"/>
  <c r="L62" i="1"/>
  <c r="K62" i="1"/>
  <c r="J62" i="1"/>
  <c r="I62" i="1"/>
  <c r="I68" i="1" s="1"/>
  <c r="J68" i="1" l="1"/>
  <c r="K68" i="1"/>
  <c r="L68" i="1"/>
  <c r="N42" i="1"/>
  <c r="M60" i="1"/>
  <c r="M68" i="1" s="1"/>
  <c r="F62" i="1"/>
  <c r="F64" i="1"/>
  <c r="O42" i="1" l="1"/>
  <c r="N60" i="1"/>
  <c r="K17" i="1"/>
  <c r="L17" i="1" s="1"/>
  <c r="K16" i="1"/>
  <c r="L16" i="1" s="1"/>
  <c r="H14" i="1"/>
  <c r="N68" i="1" l="1"/>
  <c r="P42" i="1"/>
  <c r="P60" i="1" s="1"/>
  <c r="P68" i="1" s="1"/>
  <c r="O60" i="1"/>
  <c r="O68" i="1" s="1"/>
  <c r="K15" i="1"/>
  <c r="L15" i="1" s="1"/>
  <c r="M17" i="1"/>
  <c r="M16" i="1"/>
  <c r="F60" i="1" l="1"/>
  <c r="F68" i="1" s="1"/>
  <c r="N17" i="1"/>
  <c r="N16" i="1"/>
  <c r="O16" i="1" l="1"/>
  <c r="O17" i="1"/>
  <c r="M15" i="1" l="1"/>
  <c r="P17" i="1"/>
  <c r="F17" i="1" s="1"/>
  <c r="P16" i="1"/>
  <c r="F16" i="1" s="1"/>
  <c r="N15" i="1" l="1"/>
  <c r="O15" i="1" l="1"/>
  <c r="P15" i="1" l="1"/>
  <c r="F15" i="1" s="1"/>
  <c r="P14" i="1" l="1"/>
  <c r="O14" i="1"/>
  <c r="N14" i="1"/>
  <c r="M14" i="1"/>
  <c r="L14" i="1"/>
  <c r="K14" i="1"/>
  <c r="J14" i="1"/>
  <c r="I14" i="1"/>
  <c r="P41" i="1"/>
  <c r="O41" i="1"/>
  <c r="N41" i="1"/>
  <c r="M41" i="1"/>
  <c r="P37" i="1"/>
  <c r="O37" i="1"/>
  <c r="N37" i="1"/>
  <c r="M37" i="1"/>
  <c r="F40" i="1"/>
  <c r="F39" i="1"/>
  <c r="F38" i="1"/>
  <c r="G33" i="1"/>
  <c r="F14" i="1" l="1"/>
  <c r="I63" i="1" l="1"/>
  <c r="I59" i="1" l="1"/>
  <c r="I67" i="1" s="1"/>
  <c r="H59" i="1"/>
  <c r="H67" i="1" s="1"/>
  <c r="J61" i="1"/>
  <c r="J63" i="1"/>
  <c r="F44" i="1"/>
  <c r="F43" i="1"/>
  <c r="F42" i="1"/>
  <c r="F30" i="1"/>
  <c r="P26" i="1"/>
  <c r="O26" i="1"/>
  <c r="N26" i="1"/>
  <c r="M26" i="1"/>
  <c r="L26" i="1"/>
  <c r="K26" i="1"/>
  <c r="I26" i="1"/>
  <c r="F27" i="1"/>
  <c r="F25" i="1"/>
  <c r="F24" i="1"/>
  <c r="F23" i="1"/>
  <c r="P22" i="1"/>
  <c r="O22" i="1"/>
  <c r="N22" i="1"/>
  <c r="M22" i="1"/>
  <c r="L22" i="1"/>
  <c r="K22" i="1"/>
  <c r="J22" i="1"/>
  <c r="I22" i="1"/>
  <c r="H22" i="1"/>
  <c r="I33" i="1" l="1"/>
  <c r="J59" i="1"/>
  <c r="J67" i="1" s="1"/>
  <c r="K35" i="1"/>
  <c r="K61" i="1" s="1"/>
  <c r="K36" i="1"/>
  <c r="K63" i="1" s="1"/>
  <c r="H21" i="1"/>
  <c r="L21" i="1"/>
  <c r="P21" i="1"/>
  <c r="I21" i="1"/>
  <c r="M21" i="1"/>
  <c r="F26" i="1"/>
  <c r="J21" i="1"/>
  <c r="N21" i="1"/>
  <c r="K21" i="1"/>
  <c r="O21" i="1"/>
  <c r="F22" i="1"/>
  <c r="J33" i="1" l="1"/>
  <c r="K34" i="1"/>
  <c r="K59" i="1" s="1"/>
  <c r="K67" i="1" s="1"/>
  <c r="L35" i="1"/>
  <c r="L61" i="1" s="1"/>
  <c r="L36" i="1"/>
  <c r="L63" i="1" s="1"/>
  <c r="F21" i="1"/>
  <c r="L37" i="1"/>
  <c r="K37" i="1"/>
  <c r="J37" i="1"/>
  <c r="I37" i="1"/>
  <c r="I32" i="1" s="1"/>
  <c r="H37" i="1"/>
  <c r="G37" i="1"/>
  <c r="L34" i="1" l="1"/>
  <c r="L59" i="1" s="1"/>
  <c r="L67" i="1" s="1"/>
  <c r="K33" i="1"/>
  <c r="K32" i="1" s="1"/>
  <c r="J32" i="1"/>
  <c r="J57" i="1" s="1"/>
  <c r="M35" i="1"/>
  <c r="M61" i="1" s="1"/>
  <c r="M36" i="1"/>
  <c r="F37" i="1"/>
  <c r="L41" i="1"/>
  <c r="K41" i="1"/>
  <c r="J41" i="1"/>
  <c r="I41" i="1"/>
  <c r="I57" i="1" s="1"/>
  <c r="H41" i="1"/>
  <c r="G41" i="1"/>
  <c r="H33" i="1"/>
  <c r="H32" i="1" s="1"/>
  <c r="L33" i="1" l="1"/>
  <c r="L32" i="1" s="1"/>
  <c r="L57" i="1" s="1"/>
  <c r="K57" i="1"/>
  <c r="M34" i="1"/>
  <c r="M59" i="1" s="1"/>
  <c r="N35" i="1"/>
  <c r="N61" i="1" s="1"/>
  <c r="N36" i="1"/>
  <c r="M63" i="1"/>
  <c r="F41" i="1"/>
  <c r="G32" i="1"/>
  <c r="G57" i="1" s="1"/>
  <c r="M33" i="1" l="1"/>
  <c r="M32" i="1" s="1"/>
  <c r="M57" i="1" s="1"/>
  <c r="N34" i="1"/>
  <c r="N59" i="1" s="1"/>
  <c r="M67" i="1"/>
  <c r="O36" i="1"/>
  <c r="N63" i="1"/>
  <c r="O35" i="1"/>
  <c r="O61" i="1" s="1"/>
  <c r="N33" i="1" l="1"/>
  <c r="N32" i="1" s="1"/>
  <c r="N57" i="1" s="1"/>
  <c r="N67" i="1"/>
  <c r="O34" i="1"/>
  <c r="O59" i="1" s="1"/>
  <c r="P35" i="1"/>
  <c r="P61" i="1" s="1"/>
  <c r="P36" i="1"/>
  <c r="P63" i="1" s="1"/>
  <c r="O63" i="1"/>
  <c r="O33" i="1"/>
  <c r="O32" i="1" s="1"/>
  <c r="O57" i="1" s="1"/>
  <c r="P34" i="1" l="1"/>
  <c r="F34" i="1" s="1"/>
  <c r="O67" i="1"/>
  <c r="F36" i="1"/>
  <c r="F61" i="1"/>
  <c r="F35" i="1"/>
  <c r="F63" i="1"/>
  <c r="P59" i="1" l="1"/>
  <c r="P67" i="1" s="1"/>
  <c r="P33" i="1"/>
  <c r="P32" i="1" s="1"/>
  <c r="F33" i="1"/>
  <c r="H13" i="3"/>
  <c r="H12" i="3" s="1"/>
  <c r="G13" i="3"/>
  <c r="G12" i="3" s="1"/>
  <c r="F13" i="3"/>
  <c r="F12" i="3" s="1"/>
  <c r="E13" i="3"/>
  <c r="E12" i="3" s="1"/>
  <c r="D13" i="3"/>
  <c r="D12" i="3" s="1"/>
  <c r="C13" i="3"/>
  <c r="C12" i="3" s="1"/>
  <c r="F59" i="1" l="1"/>
  <c r="F67" i="1" s="1"/>
  <c r="P57" i="1"/>
  <c r="F57" i="1" s="1"/>
  <c r="F32" i="1"/>
  <c r="R57" i="1" s="1"/>
  <c r="B13" i="3"/>
  <c r="B12" i="3" s="1"/>
  <c r="F10" i="3"/>
  <c r="E10" i="3"/>
  <c r="D10" i="3"/>
  <c r="C10" i="3"/>
  <c r="F6" i="3"/>
  <c r="E6" i="3"/>
  <c r="D6" i="3"/>
  <c r="C6" i="3"/>
  <c r="F11" i="3" l="1"/>
  <c r="F7" i="3"/>
  <c r="C11" i="3"/>
  <c r="C7" i="3"/>
  <c r="G7" i="3"/>
  <c r="D11" i="3"/>
  <c r="E7" i="3"/>
  <c r="G11" i="3"/>
  <c r="H7" i="3"/>
  <c r="E11" i="3"/>
  <c r="H10" i="3"/>
  <c r="G10" i="3"/>
  <c r="H6" i="3"/>
  <c r="G6" i="3"/>
  <c r="J27" i="2"/>
  <c r="K27" i="2" s="1"/>
  <c r="I28" i="2"/>
  <c r="H28" i="2"/>
  <c r="G28" i="2"/>
  <c r="F28" i="2"/>
  <c r="K25" i="2"/>
  <c r="J25" i="2"/>
  <c r="I25" i="2"/>
  <c r="H25" i="2"/>
  <c r="G25" i="2"/>
  <c r="F25" i="2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E24" i="2"/>
  <c r="E21" i="2"/>
  <c r="E18" i="2"/>
  <c r="E15" i="2"/>
  <c r="E14" i="2"/>
  <c r="E11" i="2"/>
  <c r="E10" i="2"/>
  <c r="E9" i="2"/>
  <c r="E8" i="2"/>
  <c r="F29" i="2" l="1"/>
  <c r="F32" i="2" s="1"/>
  <c r="E25" i="2"/>
  <c r="B6" i="3"/>
  <c r="B10" i="3"/>
  <c r="H11" i="3"/>
  <c r="B11" i="3" s="1"/>
  <c r="D4" i="3"/>
  <c r="D7" i="3"/>
  <c r="B7" i="3" s="1"/>
  <c r="C8" i="3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B4" i="3" l="1"/>
  <c r="E28" i="2"/>
  <c r="B8" i="3"/>
  <c r="H8" i="3"/>
  <c r="G4" i="3"/>
  <c r="J31" i="2"/>
  <c r="J30" i="2" s="1"/>
  <c r="H4" i="3"/>
  <c r="K31" i="2"/>
  <c r="K30" i="2" s="1"/>
  <c r="E4" i="3"/>
  <c r="H31" i="2"/>
  <c r="H30" i="2" s="1"/>
  <c r="G8" i="3"/>
  <c r="C4" i="3"/>
  <c r="C14" i="3" s="1"/>
  <c r="F31" i="2"/>
  <c r="F4" i="3"/>
  <c r="I31" i="2"/>
  <c r="I30" i="2" s="1"/>
  <c r="F8" i="3"/>
  <c r="E8" i="3"/>
  <c r="D8" i="3"/>
  <c r="D14" i="3" s="1"/>
  <c r="E29" i="2"/>
  <c r="G30" i="2"/>
  <c r="E32" i="2"/>
  <c r="H14" i="3" l="1"/>
  <c r="F14" i="3"/>
  <c r="G14" i="3"/>
  <c r="E14" i="3"/>
  <c r="B14" i="3"/>
  <c r="F30" i="2"/>
  <c r="E30" i="2" s="1"/>
  <c r="E31" i="2"/>
</calcChain>
</file>

<file path=xl/sharedStrings.xml><?xml version="1.0" encoding="utf-8"?>
<sst xmlns="http://schemas.openxmlformats.org/spreadsheetml/2006/main" count="216" uniqueCount="121">
  <si>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</si>
  <si>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</si>
  <si>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</si>
  <si>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</si>
  <si>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</si>
  <si>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МБУ «ОСОК»</t>
  </si>
  <si>
    <t>1.3.</t>
  </si>
  <si>
    <t>1.4.</t>
  </si>
  <si>
    <t>Всего по 1 разделу:</t>
  </si>
  <si>
    <t>2.1.</t>
  </si>
  <si>
    <t>2.2.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</si>
  <si>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</si>
  <si>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</si>
  <si>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</si>
  <si>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3.2.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</si>
  <si>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</si>
  <si>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</si>
  <si>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</si>
  <si>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</si>
  <si>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</si>
  <si>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</si>
  <si>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</si>
  <si>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</si>
  <si>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</si>
  <si>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</si>
  <si>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</si>
  <si>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</si>
  <si>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</si>
  <si>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</si>
  <si>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</si>
  <si>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</si>
  <si>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</si>
  <si>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</si>
  <si>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</si>
  <si>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</si>
  <si>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</si>
  <si>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</si>
  <si>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</si>
  <si>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</si>
  <si>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</si>
  <si>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</si>
  <si>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</si>
  <si>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</si>
  <si>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</si>
  <si>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</si>
  <si>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</si>
  <si>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</si>
  <si>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</si>
  <si>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</si>
  <si>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</si>
  <si>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</si>
  <si>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</si>
  <si>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</si>
  <si>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</si>
  <si>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4.</t>
  </si>
  <si>
    <t>3.</t>
  </si>
  <si>
    <t>2.</t>
  </si>
  <si>
    <t>1.</t>
  </si>
  <si>
    <t>источник финансирования</t>
  </si>
  <si>
    <t xml:space="preserve">Подпрограмма "Физкультурно-спортивные мероприятия окружного и областного уровней на 2015-2020 г.г." 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</si>
  <si>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</si>
  <si>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</si>
  <si>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</si>
  <si>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</si>
  <si>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>МБУ "ФОК с плавательным бассейном "Жемчужина" п.Омсукчан"</t>
  </si>
  <si>
    <t>Итого:</t>
  </si>
  <si>
    <t>Основное мероприятие "Обеспечение деятельности подведомственных учреждений"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</si>
  <si>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</si>
  <si>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</si>
  <si>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</si>
  <si>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иные источники</t>
  </si>
  <si>
    <t>Основное мероприятие "Проведение физкультурно-спортивных мероприятий"</t>
  </si>
  <si>
    <t>МБУ "Спортивная школа п.Омсукчан"</t>
  </si>
  <si>
    <t>Управление спорта и туризма АОГО</t>
  </si>
  <si>
    <t>Целевые субсидии муниципальным учреждениям на оплату контейнера</t>
  </si>
  <si>
    <t>Целевые субсидии муниципальным учреждениям на оплату проезда к месту отдыха и обратно</t>
  </si>
  <si>
    <t xml:space="preserve">Целевые субсидии на выплату стипендии  </t>
  </si>
  <si>
    <t>МБУ ОСОК</t>
  </si>
  <si>
    <t>МБУ ФОК  п.Омсукчан</t>
  </si>
  <si>
    <t>МБУ СШ п.Омсукчан</t>
  </si>
  <si>
    <t>МБУ "ОСОК"</t>
  </si>
  <si>
    <t>2021-2030</t>
  </si>
  <si>
    <t>Материально-техническое оснащение учреждений спорта</t>
  </si>
  <si>
    <t>Проведение ремонта в учеждениях спорта</t>
  </si>
  <si>
    <t>2.1.1.</t>
  </si>
  <si>
    <t>2.2.1.</t>
  </si>
  <si>
    <t>2.3.</t>
  </si>
  <si>
    <t>ИТОГО по мероприятию:</t>
  </si>
  <si>
    <t>ВСЕГО ПО МУНИЦИПАЛЬНОЙ ПРОГРАММЕ:</t>
  </si>
  <si>
    <t>5.</t>
  </si>
  <si>
    <t>5.1.</t>
  </si>
  <si>
    <t xml:space="preserve">Перечень мероприятий муниципальной программы "Развитие физической культуры и спорта в Омсукчанском городском округе" </t>
  </si>
  <si>
    <t>бюджет ОГО</t>
  </si>
  <si>
    <t>6.</t>
  </si>
  <si>
    <t>Государственная поддержка спортивных организаций, осуществляющих подготовку спортивного резерва для сборных команд РФ</t>
  </si>
  <si>
    <t xml:space="preserve">Управление спорта и туризма АОГО </t>
  </si>
  <si>
    <t>Субсидии муниципальным учреждениям спорта на выполнение муниципального задания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</si>
  <si>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</si>
  <si>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</si>
  <si>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Основное мероприятие "Осуществление государственных полномочий муниципальными учреждениями"</t>
  </si>
  <si>
    <t>Основное мероприятие "Поддержка спортивных организаций, осуществляющих подготовку спортивного резерва сборных команд  Российской Федерации"</t>
  </si>
  <si>
    <t>Проведение физкультурно-спортивных мероприятий</t>
  </si>
  <si>
    <t>7.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</si>
  <si>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</si>
  <si>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7.1.</t>
  </si>
  <si>
    <t>Субсидия на возмещение расходов по коммунальным услугам физкультурно-оздоровительным и спортивным комплексам</t>
  </si>
  <si>
    <t>МБ</t>
  </si>
  <si>
    <t>иные</t>
  </si>
  <si>
    <t>ИНЫЕ</t>
  </si>
  <si>
    <t>2.4.</t>
  </si>
  <si>
    <t>Предоставление субсидии муниципальным учреждениям на приобретение жилья работникам учреждения.</t>
  </si>
  <si>
    <t>расходы на повышение оплаты труда работников муниципальных казенных, бюджетных, автономных учреждений</t>
  </si>
  <si>
    <t>Укрепление материально-технической базы.</t>
  </si>
  <si>
    <t>8.1.</t>
  </si>
  <si>
    <t>Основное мероприятие "Укрепление материально-технической базы."</t>
  </si>
  <si>
    <t xml:space="preserve">Приложение </t>
  </si>
  <si>
    <t>к постановлению</t>
  </si>
  <si>
    <t>администрации</t>
  </si>
  <si>
    <t>городского округа</t>
  </si>
  <si>
    <t>от 04.03.2022г. № 117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</si>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</sst>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/>
    <xf numFmtId="164" fontId="13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165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view="pageBreakPreview" topLeftCell="A61" zoomScale="90" zoomScaleNormal="85" zoomScaleSheetLayoutView="90" workbookViewId="0">
      <selection activeCell="J85" sqref="J85"/>
    </sheetView>
  </sheetViews>
  <sheetFormatPr defaultRowHeight="15" x14ac:dyDescent="0.25"/>
  <cols>
    <col min="1" max="1" width="8.140625" customWidth="1"/>
    <col min="2" max="2" width="35.28515625" customWidth="1"/>
    <col min="3" max="3" width="9" customWidth="1"/>
    <col min="4" max="4" width="13" customWidth="1"/>
    <col min="5" max="5" width="13.7109375" customWidth="1"/>
    <col min="6" max="6" width="13" customWidth="1"/>
    <col min="7" max="7" width="11.140625" style="42" customWidth="1"/>
    <col min="8" max="9" width="10.7109375" style="42" bestFit="1" customWidth="1"/>
    <col min="10" max="16" width="10.7109375" bestFit="1" customWidth="1"/>
    <col min="18" max="18" width="11" customWidth="1"/>
  </cols>
  <sheetData>
    <row r="1" spans="1:16" ht="15.75" x14ac:dyDescent="0.25">
      <c r="A1" s="11"/>
      <c r="B1" s="11"/>
      <c r="C1" s="11"/>
      <c r="D1" s="11"/>
      <c r="E1" s="11"/>
      <c r="F1" s="11"/>
      <c r="G1" s="40"/>
      <c r="H1" s="40"/>
      <c r="I1" s="40"/>
      <c r="J1" s="11"/>
      <c r="K1" s="11"/>
      <c r="N1" s="151" t="s">
        <v>115</v>
      </c>
      <c r="O1" s="151"/>
      <c r="P1" s="151"/>
    </row>
    <row r="2" spans="1:16" ht="15.75" x14ac:dyDescent="0.25">
      <c r="A2" s="11"/>
      <c r="B2" s="11"/>
      <c r="C2" s="11"/>
      <c r="D2" s="11"/>
      <c r="E2" s="11"/>
      <c r="F2" s="11"/>
      <c r="G2" s="40"/>
      <c r="H2" s="40"/>
      <c r="I2" s="40"/>
      <c r="J2" s="11"/>
      <c r="K2" s="11"/>
      <c r="N2" s="151" t="s">
        <v>116</v>
      </c>
      <c r="O2" s="151"/>
      <c r="P2" s="151"/>
    </row>
    <row r="3" spans="1:16" ht="15.75" x14ac:dyDescent="0.25">
      <c r="A3" s="11"/>
      <c r="B3" s="11"/>
      <c r="C3" s="11"/>
      <c r="D3" s="11"/>
      <c r="E3" s="11"/>
      <c r="F3" s="11"/>
      <c r="G3" s="40"/>
      <c r="H3" s="40"/>
      <c r="I3" s="40"/>
      <c r="J3" s="11"/>
      <c r="K3" s="11"/>
      <c r="N3" s="151" t="s">
        <v>117</v>
      </c>
      <c r="O3" s="151"/>
      <c r="P3" s="151"/>
    </row>
    <row r="4" spans="1:16" ht="15.75" x14ac:dyDescent="0.25">
      <c r="A4" s="11"/>
      <c r="B4" s="11"/>
      <c r="C4" s="11"/>
      <c r="D4" s="11"/>
      <c r="E4" s="11"/>
      <c r="F4" s="11"/>
      <c r="G4" s="40"/>
      <c r="H4" s="40"/>
      <c r="I4" s="40"/>
      <c r="J4" s="11"/>
      <c r="K4" s="11"/>
      <c r="N4" s="151" t="s">
        <v>118</v>
      </c>
      <c r="O4" s="151"/>
      <c r="P4" s="151"/>
    </row>
    <row r="5" spans="1:16" ht="15.75" x14ac:dyDescent="0.25">
      <c r="A5" s="11"/>
      <c r="B5" s="11"/>
      <c r="C5" s="11"/>
      <c r="D5" s="11"/>
      <c r="E5" s="11"/>
      <c r="F5" s="11"/>
      <c r="G5" s="40"/>
      <c r="H5" s="40"/>
      <c r="I5" s="40"/>
      <c r="J5" s="11"/>
      <c r="K5" s="11"/>
      <c r="N5" s="151" t="s">
        <v>119</v>
      </c>
      <c r="O5" s="151"/>
      <c r="P5" s="151"/>
    </row>
    <row r="6" spans="1:16" ht="15.75" x14ac:dyDescent="0.25">
      <c r="A6" s="11"/>
      <c r="B6" s="11"/>
      <c r="C6" s="11"/>
      <c r="D6" s="11"/>
      <c r="E6" s="11"/>
      <c r="F6" s="11"/>
      <c r="G6" s="40"/>
      <c r="H6" s="40"/>
      <c r="I6" s="40"/>
      <c r="J6" s="11"/>
      <c r="K6" s="11"/>
      <c r="P6" s="12"/>
    </row>
    <row r="7" spans="1:16" ht="15.75" x14ac:dyDescent="0.25">
      <c r="A7" s="11"/>
      <c r="B7" s="11"/>
      <c r="C7" s="11"/>
      <c r="D7" s="11"/>
      <c r="E7" s="11"/>
      <c r="F7" s="11"/>
      <c r="G7" s="40"/>
      <c r="H7" s="40"/>
      <c r="I7" s="40"/>
      <c r="J7" s="11"/>
      <c r="K7" s="11"/>
      <c r="L7" s="12"/>
    </row>
    <row r="8" spans="1:16" ht="25.5" customHeight="1" x14ac:dyDescent="0.25">
      <c r="A8" s="126" t="s">
        <v>91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5.75" x14ac:dyDescent="0.25">
      <c r="A9" s="11"/>
      <c r="B9" s="11"/>
      <c r="C9" s="11"/>
      <c r="D9" s="11"/>
      <c r="E9" s="11"/>
      <c r="F9" s="11"/>
      <c r="G9" s="40"/>
      <c r="H9" s="40"/>
      <c r="I9" s="40"/>
      <c r="J9" s="11"/>
      <c r="K9" s="11"/>
      <c r="L9" s="12"/>
    </row>
    <row r="10" spans="1:16" ht="15.75" x14ac:dyDescent="0.25">
      <c r="A10" s="11"/>
      <c r="B10" s="11"/>
      <c r="C10" s="11"/>
      <c r="D10" s="11"/>
      <c r="E10" s="11"/>
      <c r="F10" s="11"/>
      <c r="G10" s="40"/>
      <c r="H10" s="40"/>
      <c r="I10" s="40"/>
      <c r="J10" s="11"/>
      <c r="K10" s="11"/>
      <c r="P10" s="12" t="s">
        <v>49</v>
      </c>
    </row>
    <row r="11" spans="1:16" ht="16.5" customHeight="1" x14ac:dyDescent="0.25">
      <c r="A11" s="125" t="s">
        <v>0</v>
      </c>
      <c r="B11" s="125" t="s">
        <v>1</v>
      </c>
      <c r="C11" s="127" t="s">
        <v>45</v>
      </c>
      <c r="D11" s="127" t="s">
        <v>46</v>
      </c>
      <c r="E11" s="125" t="s">
        <v>58</v>
      </c>
      <c r="F11" s="125" t="s">
        <v>48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5" customHeight="1" x14ac:dyDescent="0.25">
      <c r="A12" s="125"/>
      <c r="B12" s="125"/>
      <c r="C12" s="128"/>
      <c r="D12" s="128"/>
      <c r="E12" s="125"/>
      <c r="F12" s="125" t="s">
        <v>47</v>
      </c>
      <c r="G12" s="125" t="s">
        <v>2</v>
      </c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x14ac:dyDescent="0.25">
      <c r="A13" s="125"/>
      <c r="B13" s="125"/>
      <c r="C13" s="129"/>
      <c r="D13" s="129"/>
      <c r="E13" s="125"/>
      <c r="F13" s="125"/>
      <c r="G13" s="39">
        <v>2021</v>
      </c>
      <c r="H13" s="39">
        <v>2022</v>
      </c>
      <c r="I13" s="39">
        <v>2023</v>
      </c>
      <c r="J13" s="31">
        <v>2024</v>
      </c>
      <c r="K13" s="31">
        <v>2025</v>
      </c>
      <c r="L13" s="31">
        <v>2026</v>
      </c>
      <c r="M13" s="33">
        <v>2027</v>
      </c>
      <c r="N13" s="33">
        <v>2028</v>
      </c>
      <c r="O13" s="33">
        <v>2029</v>
      </c>
      <c r="P13" s="33">
        <v>2030</v>
      </c>
    </row>
    <row r="14" spans="1:16" ht="40.700000000000003" customHeight="1" x14ac:dyDescent="0.25">
      <c r="A14" s="29" t="s">
        <v>57</v>
      </c>
      <c r="B14" s="109" t="s">
        <v>66</v>
      </c>
      <c r="C14" s="110"/>
      <c r="D14" s="111"/>
      <c r="E14" s="34" t="s">
        <v>87</v>
      </c>
      <c r="F14" s="47">
        <f t="shared" ref="F14:F22" si="0">SUM(G14:P14)</f>
        <v>594722.00573772192</v>
      </c>
      <c r="G14" s="48">
        <f>SUM(G15:G20)</f>
        <v>47847.749999999985</v>
      </c>
      <c r="H14" s="48">
        <f>SUM(H15:H17)</f>
        <v>54429</v>
      </c>
      <c r="I14" s="48">
        <f t="shared" ref="I14:P14" si="1">SUM(I15:I17)</f>
        <v>53866.2</v>
      </c>
      <c r="J14" s="47">
        <f t="shared" si="1"/>
        <v>53866.2</v>
      </c>
      <c r="K14" s="47">
        <f t="shared" si="1"/>
        <v>56559.51</v>
      </c>
      <c r="L14" s="47">
        <f t="shared" si="1"/>
        <v>59387.48550000001</v>
      </c>
      <c r="M14" s="47">
        <f t="shared" si="1"/>
        <v>62356.859775000012</v>
      </c>
      <c r="N14" s="47">
        <f t="shared" si="1"/>
        <v>65474.702763750014</v>
      </c>
      <c r="O14" s="47">
        <f t="shared" si="1"/>
        <v>68748.437901937519</v>
      </c>
      <c r="P14" s="47">
        <f t="shared" si="1"/>
        <v>72185.859797034398</v>
      </c>
    </row>
    <row r="15" spans="1:16" ht="22.7" customHeight="1" x14ac:dyDescent="0.25">
      <c r="A15" s="74" t="s">
        <v>4</v>
      </c>
      <c r="B15" s="112" t="s">
        <v>96</v>
      </c>
      <c r="C15" s="80" t="s">
        <v>81</v>
      </c>
      <c r="D15" s="28" t="s">
        <v>77</v>
      </c>
      <c r="E15" s="130" t="s">
        <v>92</v>
      </c>
      <c r="F15" s="49">
        <f t="shared" si="0"/>
        <v>169187.99157456253</v>
      </c>
      <c r="G15" s="46">
        <v>14932.3</v>
      </c>
      <c r="H15" s="46">
        <v>16284.5</v>
      </c>
      <c r="I15" s="46">
        <v>15092</v>
      </c>
      <c r="J15" s="50">
        <f>I15</f>
        <v>15092</v>
      </c>
      <c r="K15" s="50">
        <f>J15*1.05</f>
        <v>15846.6</v>
      </c>
      <c r="L15" s="50">
        <f>K15*1.05</f>
        <v>16638.93</v>
      </c>
      <c r="M15" s="50">
        <f t="shared" ref="M15:P15" si="2">L15*1.05</f>
        <v>17470.876500000002</v>
      </c>
      <c r="N15" s="50">
        <f t="shared" si="2"/>
        <v>18344.420325000003</v>
      </c>
      <c r="O15" s="50">
        <f t="shared" si="2"/>
        <v>19261.641341250004</v>
      </c>
      <c r="P15" s="50">
        <f t="shared" si="2"/>
        <v>20224.723408312504</v>
      </c>
    </row>
    <row r="16" spans="1:16" ht="27.75" customHeight="1" x14ac:dyDescent="0.25">
      <c r="A16" s="75"/>
      <c r="B16" s="113"/>
      <c r="C16" s="81"/>
      <c r="D16" s="28" t="s">
        <v>78</v>
      </c>
      <c r="E16" s="130"/>
      <c r="F16" s="49">
        <f t="shared" si="0"/>
        <v>248228.37827917506</v>
      </c>
      <c r="G16" s="46">
        <v>17977.599999999999</v>
      </c>
      <c r="H16" s="46">
        <v>22734.5</v>
      </c>
      <c r="I16" s="46">
        <v>22699.200000000001</v>
      </c>
      <c r="J16" s="50">
        <f>I16</f>
        <v>22699.200000000001</v>
      </c>
      <c r="K16" s="50">
        <f t="shared" ref="K16:P16" si="3">J16*1.05</f>
        <v>23834.160000000003</v>
      </c>
      <c r="L16" s="50">
        <f t="shared" si="3"/>
        <v>25025.868000000006</v>
      </c>
      <c r="M16" s="50">
        <f t="shared" si="3"/>
        <v>26277.161400000008</v>
      </c>
      <c r="N16" s="50">
        <f t="shared" si="3"/>
        <v>27591.01947000001</v>
      </c>
      <c r="O16" s="50">
        <f t="shared" si="3"/>
        <v>28970.570443500012</v>
      </c>
      <c r="P16" s="50">
        <f t="shared" si="3"/>
        <v>30419.098965675013</v>
      </c>
    </row>
    <row r="17" spans="1:16" ht="33" customHeight="1" x14ac:dyDescent="0.25">
      <c r="A17" s="76"/>
      <c r="B17" s="114"/>
      <c r="C17" s="82"/>
      <c r="D17" s="28" t="s">
        <v>79</v>
      </c>
      <c r="E17" s="130"/>
      <c r="F17" s="49">
        <f t="shared" si="0"/>
        <v>176383.48588398439</v>
      </c>
      <c r="G17" s="46">
        <v>14015.7</v>
      </c>
      <c r="H17" s="46">
        <v>15410</v>
      </c>
      <c r="I17" s="46">
        <v>16075</v>
      </c>
      <c r="J17" s="50">
        <f>I17</f>
        <v>16075</v>
      </c>
      <c r="K17" s="50">
        <f t="shared" ref="K17:P17" si="4">J17*1.05</f>
        <v>16878.75</v>
      </c>
      <c r="L17" s="50">
        <f t="shared" si="4"/>
        <v>17722.6875</v>
      </c>
      <c r="M17" s="50">
        <f t="shared" si="4"/>
        <v>18608.821875000001</v>
      </c>
      <c r="N17" s="50">
        <f t="shared" si="4"/>
        <v>19539.262968750001</v>
      </c>
      <c r="O17" s="50">
        <f t="shared" si="4"/>
        <v>20516.226117187503</v>
      </c>
      <c r="P17" s="50">
        <f t="shared" si="4"/>
        <v>21542.037423046881</v>
      </c>
    </row>
    <row r="18" spans="1:16" ht="33" customHeight="1" x14ac:dyDescent="0.25">
      <c r="A18" s="74" t="s">
        <v>30</v>
      </c>
      <c r="B18" s="77" t="s">
        <v>111</v>
      </c>
      <c r="C18" s="80">
        <v>2021</v>
      </c>
      <c r="D18" s="28" t="s">
        <v>77</v>
      </c>
      <c r="E18" s="83" t="s">
        <v>70</v>
      </c>
      <c r="F18" s="49">
        <f t="shared" si="0"/>
        <v>300.60000000000002</v>
      </c>
      <c r="G18" s="46">
        <v>300.60000000000002</v>
      </c>
      <c r="H18" s="46"/>
      <c r="I18" s="46"/>
      <c r="J18" s="50"/>
      <c r="K18" s="50"/>
      <c r="L18" s="50"/>
      <c r="M18" s="50"/>
      <c r="N18" s="50"/>
      <c r="O18" s="50"/>
      <c r="P18" s="50"/>
    </row>
    <row r="19" spans="1:16" ht="33" customHeight="1" x14ac:dyDescent="0.25">
      <c r="A19" s="75"/>
      <c r="B19" s="78"/>
      <c r="C19" s="81"/>
      <c r="D19" s="28" t="s">
        <v>78</v>
      </c>
      <c r="E19" s="84"/>
      <c r="F19" s="49">
        <f t="shared" si="0"/>
        <v>347.7</v>
      </c>
      <c r="G19" s="46">
        <v>347.7</v>
      </c>
      <c r="H19" s="46"/>
      <c r="I19" s="46"/>
      <c r="J19" s="50"/>
      <c r="K19" s="50"/>
      <c r="L19" s="50"/>
      <c r="M19" s="50"/>
      <c r="N19" s="50"/>
      <c r="O19" s="50"/>
      <c r="P19" s="50"/>
    </row>
    <row r="20" spans="1:16" ht="33" customHeight="1" x14ac:dyDescent="0.25">
      <c r="A20" s="76"/>
      <c r="B20" s="79"/>
      <c r="C20" s="82"/>
      <c r="D20" s="28" t="s">
        <v>79</v>
      </c>
      <c r="E20" s="85"/>
      <c r="F20" s="49">
        <f t="shared" si="0"/>
        <v>273.85000000000002</v>
      </c>
      <c r="G20" s="46">
        <v>273.85000000000002</v>
      </c>
      <c r="H20" s="46"/>
      <c r="I20" s="46"/>
      <c r="J20" s="50"/>
      <c r="K20" s="50"/>
      <c r="L20" s="50"/>
      <c r="M20" s="50"/>
      <c r="N20" s="50"/>
      <c r="O20" s="50"/>
      <c r="P20" s="50"/>
    </row>
    <row r="21" spans="1:16" ht="35.450000000000003" customHeight="1" x14ac:dyDescent="0.25">
      <c r="A21" s="22" t="s">
        <v>56</v>
      </c>
      <c r="B21" s="86" t="s">
        <v>67</v>
      </c>
      <c r="C21" s="87"/>
      <c r="D21" s="88"/>
      <c r="E21" s="35" t="s">
        <v>87</v>
      </c>
      <c r="F21" s="49">
        <f t="shared" si="0"/>
        <v>6535.5</v>
      </c>
      <c r="G21" s="51">
        <f>G26+G22+G30+G31</f>
        <v>1211.5</v>
      </c>
      <c r="H21" s="51">
        <f t="shared" ref="H21:P21" si="5">H26+H22+H30</f>
        <v>36</v>
      </c>
      <c r="I21" s="51">
        <f t="shared" si="5"/>
        <v>36</v>
      </c>
      <c r="J21" s="49">
        <f t="shared" si="5"/>
        <v>36</v>
      </c>
      <c r="K21" s="49">
        <f t="shared" si="5"/>
        <v>936</v>
      </c>
      <c r="L21" s="49">
        <f t="shared" si="5"/>
        <v>1136</v>
      </c>
      <c r="M21" s="49">
        <f t="shared" si="5"/>
        <v>936</v>
      </c>
      <c r="N21" s="49">
        <f t="shared" si="5"/>
        <v>936</v>
      </c>
      <c r="O21" s="49">
        <f t="shared" si="5"/>
        <v>636</v>
      </c>
      <c r="P21" s="49">
        <f t="shared" si="5"/>
        <v>636</v>
      </c>
    </row>
    <row r="22" spans="1:16" ht="31.5" x14ac:dyDescent="0.25">
      <c r="A22" s="26" t="s">
        <v>9</v>
      </c>
      <c r="B22" s="55" t="s">
        <v>83</v>
      </c>
      <c r="C22" s="55"/>
      <c r="D22" s="55"/>
      <c r="E22" s="35" t="s">
        <v>65</v>
      </c>
      <c r="F22" s="49">
        <f t="shared" si="0"/>
        <v>1632.9</v>
      </c>
      <c r="G22" s="51">
        <f t="shared" ref="G22:P22" si="6">SUM(G23:G25)</f>
        <v>232.9</v>
      </c>
      <c r="H22" s="51">
        <f t="shared" si="6"/>
        <v>0</v>
      </c>
      <c r="I22" s="51">
        <f t="shared" si="6"/>
        <v>0</v>
      </c>
      <c r="J22" s="49">
        <f t="shared" si="6"/>
        <v>0</v>
      </c>
      <c r="K22" s="49">
        <f t="shared" si="6"/>
        <v>300</v>
      </c>
      <c r="L22" s="49">
        <f t="shared" si="6"/>
        <v>500</v>
      </c>
      <c r="M22" s="49">
        <f t="shared" si="6"/>
        <v>300</v>
      </c>
      <c r="N22" s="49">
        <f t="shared" si="6"/>
        <v>300</v>
      </c>
      <c r="O22" s="49">
        <f t="shared" si="6"/>
        <v>0</v>
      </c>
      <c r="P22" s="49">
        <f t="shared" si="6"/>
        <v>0</v>
      </c>
    </row>
    <row r="23" spans="1:16" ht="21.75" customHeight="1" x14ac:dyDescent="0.25">
      <c r="A23" s="74" t="s">
        <v>84</v>
      </c>
      <c r="B23" s="104" t="s">
        <v>97</v>
      </c>
      <c r="C23" s="80" t="s">
        <v>81</v>
      </c>
      <c r="D23" s="28" t="s">
        <v>77</v>
      </c>
      <c r="E23" s="83" t="s">
        <v>92</v>
      </c>
      <c r="F23" s="49">
        <f t="shared" ref="F23:F44" si="7">SUM(G23:P23)</f>
        <v>832.9</v>
      </c>
      <c r="G23" s="46">
        <v>232.9</v>
      </c>
      <c r="H23" s="46">
        <v>0</v>
      </c>
      <c r="I23" s="46">
        <v>0</v>
      </c>
      <c r="J23" s="50">
        <v>0</v>
      </c>
      <c r="K23" s="50">
        <v>300</v>
      </c>
      <c r="L23" s="50">
        <v>0</v>
      </c>
      <c r="M23" s="50">
        <v>0</v>
      </c>
      <c r="N23" s="50">
        <v>300</v>
      </c>
      <c r="O23" s="50">
        <v>0</v>
      </c>
      <c r="P23" s="50">
        <v>0</v>
      </c>
    </row>
    <row r="24" spans="1:16" ht="25.5" x14ac:dyDescent="0.25">
      <c r="A24" s="75"/>
      <c r="B24" s="105"/>
      <c r="C24" s="81"/>
      <c r="D24" s="28" t="s">
        <v>78</v>
      </c>
      <c r="E24" s="84"/>
      <c r="F24" s="49">
        <f t="shared" si="7"/>
        <v>500</v>
      </c>
      <c r="G24" s="46">
        <v>0</v>
      </c>
      <c r="H24" s="46">
        <v>0</v>
      </c>
      <c r="I24" s="46">
        <v>0</v>
      </c>
      <c r="J24" s="50">
        <v>0</v>
      </c>
      <c r="K24" s="50">
        <v>0</v>
      </c>
      <c r="L24" s="50">
        <v>500</v>
      </c>
      <c r="M24" s="50">
        <v>0</v>
      </c>
      <c r="N24" s="50">
        <v>0</v>
      </c>
      <c r="O24" s="50">
        <v>0</v>
      </c>
      <c r="P24" s="50">
        <v>0</v>
      </c>
    </row>
    <row r="25" spans="1:16" ht="25.5" x14ac:dyDescent="0.25">
      <c r="A25" s="76"/>
      <c r="B25" s="106"/>
      <c r="C25" s="82"/>
      <c r="D25" s="28" t="s">
        <v>79</v>
      </c>
      <c r="E25" s="85"/>
      <c r="F25" s="49">
        <f t="shared" si="7"/>
        <v>300</v>
      </c>
      <c r="G25" s="46">
        <v>0</v>
      </c>
      <c r="H25" s="46">
        <v>0</v>
      </c>
      <c r="I25" s="46">
        <v>0</v>
      </c>
      <c r="J25" s="50">
        <v>0</v>
      </c>
      <c r="K25" s="50">
        <v>0</v>
      </c>
      <c r="L25" s="50">
        <v>0</v>
      </c>
      <c r="M25" s="50">
        <v>300</v>
      </c>
      <c r="N25" s="50">
        <v>0</v>
      </c>
      <c r="O25" s="50">
        <v>0</v>
      </c>
      <c r="P25" s="50">
        <v>0</v>
      </c>
    </row>
    <row r="26" spans="1:16" ht="33.75" customHeight="1" x14ac:dyDescent="0.25">
      <c r="A26" s="26" t="s">
        <v>10</v>
      </c>
      <c r="B26" s="56" t="s">
        <v>82</v>
      </c>
      <c r="C26" s="57"/>
      <c r="D26" s="57"/>
      <c r="E26" s="35" t="s">
        <v>65</v>
      </c>
      <c r="F26" s="49">
        <f>SUM(G26:P26)</f>
        <v>4242.6000000000004</v>
      </c>
      <c r="G26" s="51">
        <f t="shared" ref="G26:P26" si="8">SUM(G27:G29)</f>
        <v>642.6</v>
      </c>
      <c r="H26" s="51">
        <f t="shared" si="8"/>
        <v>0</v>
      </c>
      <c r="I26" s="51">
        <f t="shared" si="8"/>
        <v>0</v>
      </c>
      <c r="J26" s="49">
        <f t="shared" si="8"/>
        <v>0</v>
      </c>
      <c r="K26" s="49">
        <f t="shared" si="8"/>
        <v>600</v>
      </c>
      <c r="L26" s="49">
        <f t="shared" si="8"/>
        <v>600</v>
      </c>
      <c r="M26" s="49">
        <f t="shared" si="8"/>
        <v>600</v>
      </c>
      <c r="N26" s="49">
        <f t="shared" si="8"/>
        <v>600</v>
      </c>
      <c r="O26" s="49">
        <f t="shared" si="8"/>
        <v>600</v>
      </c>
      <c r="P26" s="49">
        <f t="shared" si="8"/>
        <v>600</v>
      </c>
    </row>
    <row r="27" spans="1:16" ht="21.2" customHeight="1" x14ac:dyDescent="0.25">
      <c r="A27" s="74" t="s">
        <v>85</v>
      </c>
      <c r="B27" s="131" t="s">
        <v>98</v>
      </c>
      <c r="C27" s="80" t="s">
        <v>81</v>
      </c>
      <c r="D27" s="28" t="s">
        <v>77</v>
      </c>
      <c r="E27" s="83" t="s">
        <v>92</v>
      </c>
      <c r="F27" s="49">
        <f t="shared" si="7"/>
        <v>600</v>
      </c>
      <c r="G27" s="46">
        <v>0</v>
      </c>
      <c r="H27" s="46">
        <v>0</v>
      </c>
      <c r="I27" s="46">
        <v>0</v>
      </c>
      <c r="J27" s="50">
        <v>0</v>
      </c>
      <c r="K27" s="50">
        <v>100</v>
      </c>
      <c r="L27" s="50">
        <v>100</v>
      </c>
      <c r="M27" s="50">
        <v>100</v>
      </c>
      <c r="N27" s="50">
        <v>100</v>
      </c>
      <c r="O27" s="50">
        <v>100</v>
      </c>
      <c r="P27" s="50">
        <v>100</v>
      </c>
    </row>
    <row r="28" spans="1:16" ht="28.5" customHeight="1" x14ac:dyDescent="0.25">
      <c r="A28" s="75"/>
      <c r="B28" s="132"/>
      <c r="C28" s="81"/>
      <c r="D28" s="28" t="s">
        <v>78</v>
      </c>
      <c r="E28" s="84"/>
      <c r="F28" s="49">
        <f>SUM(G28:P28)</f>
        <v>3042.6</v>
      </c>
      <c r="G28" s="46">
        <v>642.6</v>
      </c>
      <c r="H28" s="46">
        <v>0</v>
      </c>
      <c r="I28" s="46">
        <v>0</v>
      </c>
      <c r="J28" s="50">
        <v>0</v>
      </c>
      <c r="K28" s="50">
        <v>400</v>
      </c>
      <c r="L28" s="50">
        <v>400</v>
      </c>
      <c r="M28" s="50">
        <v>400</v>
      </c>
      <c r="N28" s="50">
        <v>400</v>
      </c>
      <c r="O28" s="50">
        <v>400</v>
      </c>
      <c r="P28" s="50">
        <v>400</v>
      </c>
    </row>
    <row r="29" spans="1:16" ht="28.5" customHeight="1" x14ac:dyDescent="0.25">
      <c r="A29" s="76"/>
      <c r="B29" s="133"/>
      <c r="C29" s="82"/>
      <c r="D29" s="28" t="s">
        <v>79</v>
      </c>
      <c r="E29" s="85"/>
      <c r="F29" s="49">
        <f t="shared" si="7"/>
        <v>600</v>
      </c>
      <c r="G29" s="46">
        <v>0</v>
      </c>
      <c r="H29" s="46">
        <v>0</v>
      </c>
      <c r="I29" s="46">
        <v>0</v>
      </c>
      <c r="J29" s="50">
        <v>0</v>
      </c>
      <c r="K29" s="50">
        <v>100</v>
      </c>
      <c r="L29" s="50">
        <v>100</v>
      </c>
      <c r="M29" s="50">
        <v>100</v>
      </c>
      <c r="N29" s="50">
        <v>100</v>
      </c>
      <c r="O29" s="50">
        <v>100</v>
      </c>
      <c r="P29" s="50">
        <v>100</v>
      </c>
    </row>
    <row r="30" spans="1:16" ht="36" customHeight="1" x14ac:dyDescent="0.25">
      <c r="A30" s="27" t="s">
        <v>86</v>
      </c>
      <c r="B30" s="55" t="s">
        <v>76</v>
      </c>
      <c r="C30" s="24" t="s">
        <v>81</v>
      </c>
      <c r="D30" s="28" t="s">
        <v>79</v>
      </c>
      <c r="E30" s="32" t="s">
        <v>92</v>
      </c>
      <c r="F30" s="49">
        <f t="shared" si="7"/>
        <v>360</v>
      </c>
      <c r="G30" s="46">
        <v>36</v>
      </c>
      <c r="H30" s="46">
        <v>36</v>
      </c>
      <c r="I30" s="46">
        <v>36</v>
      </c>
      <c r="J30" s="45">
        <v>36</v>
      </c>
      <c r="K30" s="45">
        <v>36</v>
      </c>
      <c r="L30" s="45">
        <v>36</v>
      </c>
      <c r="M30" s="45">
        <v>36</v>
      </c>
      <c r="N30" s="45">
        <v>36</v>
      </c>
      <c r="O30" s="45">
        <v>36</v>
      </c>
      <c r="P30" s="45">
        <v>36</v>
      </c>
    </row>
    <row r="31" spans="1:16" ht="61.15" customHeight="1" x14ac:dyDescent="0.25">
      <c r="A31" s="66" t="s">
        <v>109</v>
      </c>
      <c r="B31" s="56" t="s">
        <v>110</v>
      </c>
      <c r="C31" s="67">
        <v>2021</v>
      </c>
      <c r="D31" s="68" t="s">
        <v>79</v>
      </c>
      <c r="E31" s="63" t="s">
        <v>92</v>
      </c>
      <c r="F31" s="49">
        <v>300</v>
      </c>
      <c r="G31" s="69">
        <v>300</v>
      </c>
      <c r="H31" s="69"/>
      <c r="I31" s="69"/>
      <c r="J31" s="70"/>
      <c r="K31" s="45"/>
      <c r="L31" s="45"/>
      <c r="M31" s="45"/>
      <c r="N31" s="45"/>
      <c r="O31" s="45"/>
      <c r="P31" s="45"/>
    </row>
    <row r="32" spans="1:16" ht="39.75" customHeight="1" x14ac:dyDescent="0.25">
      <c r="A32" s="23" t="s">
        <v>55</v>
      </c>
      <c r="B32" s="109" t="s">
        <v>68</v>
      </c>
      <c r="C32" s="110"/>
      <c r="D32" s="111"/>
      <c r="E32" s="35" t="s">
        <v>87</v>
      </c>
      <c r="F32" s="49">
        <f>SUM(G32:P32)</f>
        <v>16620.250590000003</v>
      </c>
      <c r="G32" s="51">
        <f>G33+G37</f>
        <v>601.79999999999995</v>
      </c>
      <c r="H32" s="51">
        <f>H33+H37</f>
        <v>1290</v>
      </c>
      <c r="I32" s="51">
        <f t="shared" ref="I32:P32" si="9">I33+I37</f>
        <v>1290</v>
      </c>
      <c r="J32" s="44">
        <f t="shared" si="9"/>
        <v>1290</v>
      </c>
      <c r="K32" s="49">
        <f t="shared" si="9"/>
        <v>1719</v>
      </c>
      <c r="L32" s="49">
        <f t="shared" si="9"/>
        <v>1560.9000000000003</v>
      </c>
      <c r="M32" s="49">
        <f t="shared" si="9"/>
        <v>2016.9900000000005</v>
      </c>
      <c r="N32" s="49">
        <f t="shared" si="9"/>
        <v>2188.6890000000008</v>
      </c>
      <c r="O32" s="49">
        <f t="shared" si="9"/>
        <v>2377.5579000000007</v>
      </c>
      <c r="P32" s="49">
        <f t="shared" si="9"/>
        <v>2285.3136900000009</v>
      </c>
    </row>
    <row r="33" spans="1:16" ht="18.75" customHeight="1" x14ac:dyDescent="0.25">
      <c r="A33" s="74" t="s">
        <v>13</v>
      </c>
      <c r="B33" s="112" t="s">
        <v>75</v>
      </c>
      <c r="C33" s="80" t="s">
        <v>81</v>
      </c>
      <c r="D33" s="58"/>
      <c r="E33" s="35" t="s">
        <v>65</v>
      </c>
      <c r="F33" s="49">
        <f t="shared" si="7"/>
        <v>15346.250590000001</v>
      </c>
      <c r="G33" s="51">
        <f>SUM(G34:G36)</f>
        <v>527.79999999999995</v>
      </c>
      <c r="H33" s="51">
        <f t="shared" ref="H33:P33" si="10">SUM(H34:H36)</f>
        <v>1290</v>
      </c>
      <c r="I33" s="51">
        <f t="shared" si="10"/>
        <v>1290</v>
      </c>
      <c r="J33" s="44">
        <f t="shared" si="10"/>
        <v>1290</v>
      </c>
      <c r="K33" s="49">
        <f t="shared" si="10"/>
        <v>1419</v>
      </c>
      <c r="L33" s="49">
        <f t="shared" si="10"/>
        <v>1560.9000000000003</v>
      </c>
      <c r="M33" s="49">
        <f t="shared" si="10"/>
        <v>1716.9900000000005</v>
      </c>
      <c r="N33" s="49">
        <f t="shared" si="10"/>
        <v>1888.6890000000008</v>
      </c>
      <c r="O33" s="49">
        <f t="shared" si="10"/>
        <v>2077.5579000000007</v>
      </c>
      <c r="P33" s="49">
        <f t="shared" si="10"/>
        <v>2285.3136900000009</v>
      </c>
    </row>
    <row r="34" spans="1:16" ht="17.45" customHeight="1" x14ac:dyDescent="0.25">
      <c r="A34" s="75"/>
      <c r="B34" s="113"/>
      <c r="C34" s="81"/>
      <c r="D34" s="28" t="s">
        <v>77</v>
      </c>
      <c r="E34" s="84" t="s">
        <v>92</v>
      </c>
      <c r="F34" s="49">
        <f t="shared" si="7"/>
        <v>5631.7318830000022</v>
      </c>
      <c r="G34" s="46">
        <v>198.3</v>
      </c>
      <c r="H34" s="46">
        <v>473</v>
      </c>
      <c r="I34" s="46">
        <v>473</v>
      </c>
      <c r="J34" s="46">
        <v>473</v>
      </c>
      <c r="K34" s="45">
        <f t="shared" ref="K34:P34" si="11">J34*1.1</f>
        <v>520.30000000000007</v>
      </c>
      <c r="L34" s="45">
        <f t="shared" si="11"/>
        <v>572.33000000000015</v>
      </c>
      <c r="M34" s="45">
        <f t="shared" si="11"/>
        <v>629.56300000000022</v>
      </c>
      <c r="N34" s="45">
        <f t="shared" si="11"/>
        <v>692.51930000000027</v>
      </c>
      <c r="O34" s="45">
        <f t="shared" si="11"/>
        <v>761.7712300000004</v>
      </c>
      <c r="P34" s="45">
        <f t="shared" si="11"/>
        <v>837.94835300000045</v>
      </c>
    </row>
    <row r="35" spans="1:16" ht="32.25" customHeight="1" x14ac:dyDescent="0.25">
      <c r="A35" s="75"/>
      <c r="B35" s="113"/>
      <c r="C35" s="81"/>
      <c r="D35" s="28" t="s">
        <v>78</v>
      </c>
      <c r="E35" s="84"/>
      <c r="F35" s="49">
        <f t="shared" si="7"/>
        <v>6041.8802360000018</v>
      </c>
      <c r="G35" s="46">
        <v>114.5</v>
      </c>
      <c r="H35" s="46">
        <v>516</v>
      </c>
      <c r="I35" s="46">
        <v>516</v>
      </c>
      <c r="J35" s="46">
        <v>516</v>
      </c>
      <c r="K35" s="45">
        <f t="shared" ref="K35:P35" si="12">J35*1.1</f>
        <v>567.6</v>
      </c>
      <c r="L35" s="45">
        <f t="shared" si="12"/>
        <v>624.36000000000013</v>
      </c>
      <c r="M35" s="45">
        <f t="shared" si="12"/>
        <v>686.79600000000016</v>
      </c>
      <c r="N35" s="45">
        <f t="shared" si="12"/>
        <v>755.47560000000021</v>
      </c>
      <c r="O35" s="45">
        <f t="shared" si="12"/>
        <v>831.0231600000003</v>
      </c>
      <c r="P35" s="45">
        <f t="shared" si="12"/>
        <v>914.12547600000039</v>
      </c>
    </row>
    <row r="36" spans="1:16" ht="33.75" customHeight="1" x14ac:dyDescent="0.25">
      <c r="A36" s="76"/>
      <c r="B36" s="114"/>
      <c r="C36" s="81"/>
      <c r="D36" s="28" t="s">
        <v>79</v>
      </c>
      <c r="E36" s="85"/>
      <c r="F36" s="49">
        <f t="shared" si="7"/>
        <v>3672.6384710000002</v>
      </c>
      <c r="G36" s="46">
        <v>215</v>
      </c>
      <c r="H36" s="46">
        <v>301</v>
      </c>
      <c r="I36" s="46">
        <v>301</v>
      </c>
      <c r="J36" s="46">
        <v>301</v>
      </c>
      <c r="K36" s="45">
        <f t="shared" ref="K36:P36" si="13">J36*1.1</f>
        <v>331.1</v>
      </c>
      <c r="L36" s="45">
        <f t="shared" si="13"/>
        <v>364.21000000000004</v>
      </c>
      <c r="M36" s="45">
        <f t="shared" si="13"/>
        <v>400.63100000000009</v>
      </c>
      <c r="N36" s="45">
        <f t="shared" si="13"/>
        <v>440.69410000000011</v>
      </c>
      <c r="O36" s="45">
        <f t="shared" si="13"/>
        <v>484.76351000000017</v>
      </c>
      <c r="P36" s="45">
        <f t="shared" si="13"/>
        <v>533.23986100000025</v>
      </c>
    </row>
    <row r="37" spans="1:16" ht="17.45" customHeight="1" x14ac:dyDescent="0.25">
      <c r="A37" s="74" t="s">
        <v>14</v>
      </c>
      <c r="B37" s="112" t="s">
        <v>74</v>
      </c>
      <c r="C37" s="81"/>
      <c r="D37" s="59"/>
      <c r="E37" s="35" t="s">
        <v>65</v>
      </c>
      <c r="F37" s="49">
        <f t="shared" si="7"/>
        <v>1274</v>
      </c>
      <c r="G37" s="51">
        <f t="shared" ref="G37:P37" si="14">SUM(G38:G40)</f>
        <v>74</v>
      </c>
      <c r="H37" s="51">
        <f t="shared" si="14"/>
        <v>0</v>
      </c>
      <c r="I37" s="51">
        <f t="shared" si="14"/>
        <v>0</v>
      </c>
      <c r="J37" s="49">
        <f t="shared" si="14"/>
        <v>0</v>
      </c>
      <c r="K37" s="49">
        <f t="shared" si="14"/>
        <v>300</v>
      </c>
      <c r="L37" s="49">
        <f t="shared" si="14"/>
        <v>0</v>
      </c>
      <c r="M37" s="49">
        <f t="shared" si="14"/>
        <v>300</v>
      </c>
      <c r="N37" s="49">
        <f t="shared" si="14"/>
        <v>300</v>
      </c>
      <c r="O37" s="49">
        <f t="shared" si="14"/>
        <v>300</v>
      </c>
      <c r="P37" s="49">
        <f t="shared" si="14"/>
        <v>0</v>
      </c>
    </row>
    <row r="38" spans="1:16" ht="17.45" customHeight="1" x14ac:dyDescent="0.25">
      <c r="A38" s="75"/>
      <c r="B38" s="113"/>
      <c r="C38" s="81"/>
      <c r="D38" s="28" t="s">
        <v>77</v>
      </c>
      <c r="E38" s="83" t="s">
        <v>92</v>
      </c>
      <c r="F38" s="49">
        <f t="shared" si="7"/>
        <v>300</v>
      </c>
      <c r="G38" s="46">
        <v>0</v>
      </c>
      <c r="H38" s="46">
        <v>0</v>
      </c>
      <c r="I38" s="46">
        <v>0</v>
      </c>
      <c r="J38" s="45">
        <v>0</v>
      </c>
      <c r="K38" s="45">
        <v>0</v>
      </c>
      <c r="L38" s="45">
        <v>0</v>
      </c>
      <c r="M38" s="45">
        <v>300</v>
      </c>
      <c r="N38" s="45">
        <v>0</v>
      </c>
      <c r="O38" s="45">
        <v>0</v>
      </c>
      <c r="P38" s="45">
        <v>0</v>
      </c>
    </row>
    <row r="39" spans="1:16" ht="34.5" customHeight="1" x14ac:dyDescent="0.25">
      <c r="A39" s="75"/>
      <c r="B39" s="113"/>
      <c r="C39" s="81"/>
      <c r="D39" s="28" t="s">
        <v>78</v>
      </c>
      <c r="E39" s="84"/>
      <c r="F39" s="49">
        <f t="shared" si="7"/>
        <v>300</v>
      </c>
      <c r="G39" s="46">
        <v>0</v>
      </c>
      <c r="H39" s="46">
        <v>0</v>
      </c>
      <c r="I39" s="46">
        <v>0</v>
      </c>
      <c r="J39" s="45">
        <v>0</v>
      </c>
      <c r="K39" s="45">
        <v>0</v>
      </c>
      <c r="L39" s="45">
        <v>0</v>
      </c>
      <c r="M39" s="45">
        <v>0</v>
      </c>
      <c r="N39" s="45">
        <v>300</v>
      </c>
      <c r="O39" s="45">
        <v>0</v>
      </c>
      <c r="P39" s="45">
        <v>0</v>
      </c>
    </row>
    <row r="40" spans="1:16" ht="28.5" customHeight="1" x14ac:dyDescent="0.25">
      <c r="A40" s="76"/>
      <c r="B40" s="114"/>
      <c r="C40" s="82"/>
      <c r="D40" s="28" t="s">
        <v>79</v>
      </c>
      <c r="E40" s="85"/>
      <c r="F40" s="49">
        <f t="shared" si="7"/>
        <v>674</v>
      </c>
      <c r="G40" s="46">
        <v>74</v>
      </c>
      <c r="H40" s="46">
        <v>0</v>
      </c>
      <c r="I40" s="46">
        <v>0</v>
      </c>
      <c r="J40" s="45">
        <v>0</v>
      </c>
      <c r="K40" s="45">
        <v>300</v>
      </c>
      <c r="L40" s="45">
        <v>0</v>
      </c>
      <c r="M40" s="45">
        <v>0</v>
      </c>
      <c r="N40" s="45">
        <v>0</v>
      </c>
      <c r="O40" s="45">
        <v>300</v>
      </c>
      <c r="P40" s="45">
        <v>0</v>
      </c>
    </row>
    <row r="41" spans="1:16" ht="51.75" customHeight="1" x14ac:dyDescent="0.25">
      <c r="A41" s="25" t="s">
        <v>54</v>
      </c>
      <c r="B41" s="109" t="s">
        <v>99</v>
      </c>
      <c r="C41" s="110"/>
      <c r="D41" s="111"/>
      <c r="E41" s="35" t="s">
        <v>87</v>
      </c>
      <c r="F41" s="49">
        <f t="shared" si="7"/>
        <v>4348.8</v>
      </c>
      <c r="G41" s="51">
        <f t="shared" ref="G41:P41" si="15">SUM(G42:G44)</f>
        <v>763.5</v>
      </c>
      <c r="H41" s="51">
        <f t="shared" si="15"/>
        <v>883.90000000000009</v>
      </c>
      <c r="I41" s="51">
        <f t="shared" si="15"/>
        <v>883.90000000000009</v>
      </c>
      <c r="J41" s="44">
        <f t="shared" si="15"/>
        <v>883.90000000000009</v>
      </c>
      <c r="K41" s="49">
        <f t="shared" si="15"/>
        <v>155.6</v>
      </c>
      <c r="L41" s="49">
        <f t="shared" si="15"/>
        <v>155.6</v>
      </c>
      <c r="M41" s="49">
        <f t="shared" si="15"/>
        <v>155.6</v>
      </c>
      <c r="N41" s="49">
        <f t="shared" si="15"/>
        <v>155.6</v>
      </c>
      <c r="O41" s="49">
        <f t="shared" si="15"/>
        <v>155.6</v>
      </c>
      <c r="P41" s="49">
        <f t="shared" si="15"/>
        <v>155.6</v>
      </c>
    </row>
    <row r="42" spans="1:16" ht="51.75" customHeight="1" x14ac:dyDescent="0.25">
      <c r="A42" s="74" t="s">
        <v>16</v>
      </c>
      <c r="B42" s="118" t="s">
        <v>69</v>
      </c>
      <c r="C42" s="119" t="s">
        <v>81</v>
      </c>
      <c r="D42" s="28" t="s">
        <v>77</v>
      </c>
      <c r="E42" s="83" t="s">
        <v>70</v>
      </c>
      <c r="F42" s="49">
        <f t="shared" si="7"/>
        <v>1660.1999999999996</v>
      </c>
      <c r="G42" s="46">
        <v>259.8</v>
      </c>
      <c r="H42" s="46">
        <v>155.6</v>
      </c>
      <c r="I42" s="46">
        <v>155.6</v>
      </c>
      <c r="J42" s="46">
        <v>155.6</v>
      </c>
      <c r="K42" s="45">
        <f t="shared" ref="K42:P42" si="16">J42</f>
        <v>155.6</v>
      </c>
      <c r="L42" s="45">
        <f t="shared" si="16"/>
        <v>155.6</v>
      </c>
      <c r="M42" s="45">
        <f t="shared" si="16"/>
        <v>155.6</v>
      </c>
      <c r="N42" s="45">
        <f t="shared" si="16"/>
        <v>155.6</v>
      </c>
      <c r="O42" s="45">
        <f t="shared" si="16"/>
        <v>155.6</v>
      </c>
      <c r="P42" s="45">
        <f t="shared" si="16"/>
        <v>155.6</v>
      </c>
    </row>
    <row r="43" spans="1:16" ht="54" customHeight="1" x14ac:dyDescent="0.25">
      <c r="A43" s="75"/>
      <c r="B43" s="118"/>
      <c r="C43" s="119"/>
      <c r="D43" s="28" t="s">
        <v>79</v>
      </c>
      <c r="E43" s="84"/>
      <c r="F43" s="49">
        <f t="shared" si="7"/>
        <v>1472.5</v>
      </c>
      <c r="G43" s="46">
        <v>346</v>
      </c>
      <c r="H43" s="46">
        <v>375.5</v>
      </c>
      <c r="I43" s="46">
        <v>375.5</v>
      </c>
      <c r="J43" s="46">
        <v>375.5</v>
      </c>
      <c r="K43" s="45">
        <v>0</v>
      </c>
      <c r="L43" s="45">
        <v>0</v>
      </c>
      <c r="M43" s="45">
        <f t="shared" ref="L43:P44" si="17">L43</f>
        <v>0</v>
      </c>
      <c r="N43" s="45">
        <f t="shared" si="17"/>
        <v>0</v>
      </c>
      <c r="O43" s="45">
        <f t="shared" si="17"/>
        <v>0</v>
      </c>
      <c r="P43" s="45">
        <f t="shared" si="17"/>
        <v>0</v>
      </c>
    </row>
    <row r="44" spans="1:16" ht="43.5" customHeight="1" x14ac:dyDescent="0.25">
      <c r="A44" s="76"/>
      <c r="B44" s="118"/>
      <c r="C44" s="119"/>
      <c r="D44" s="28" t="s">
        <v>78</v>
      </c>
      <c r="E44" s="85"/>
      <c r="F44" s="49">
        <f t="shared" si="7"/>
        <v>1216.0999999999999</v>
      </c>
      <c r="G44" s="46">
        <v>157.69999999999999</v>
      </c>
      <c r="H44" s="46">
        <v>352.8</v>
      </c>
      <c r="I44" s="46">
        <v>352.8</v>
      </c>
      <c r="J44" s="46">
        <v>352.8</v>
      </c>
      <c r="K44" s="45">
        <v>0</v>
      </c>
      <c r="L44" s="45">
        <f t="shared" si="17"/>
        <v>0</v>
      </c>
      <c r="M44" s="45">
        <f t="shared" si="17"/>
        <v>0</v>
      </c>
      <c r="N44" s="45">
        <f t="shared" si="17"/>
        <v>0</v>
      </c>
      <c r="O44" s="45">
        <f t="shared" si="17"/>
        <v>0</v>
      </c>
      <c r="P44" s="45">
        <f t="shared" si="17"/>
        <v>0</v>
      </c>
    </row>
    <row r="45" spans="1:16" ht="44.25" customHeight="1" x14ac:dyDescent="0.25">
      <c r="A45" s="25" t="s">
        <v>89</v>
      </c>
      <c r="B45" s="120" t="s">
        <v>71</v>
      </c>
      <c r="C45" s="121"/>
      <c r="D45" s="122"/>
      <c r="E45" s="36" t="s">
        <v>87</v>
      </c>
      <c r="F45" s="49">
        <f>SUM(G45:P45)</f>
        <v>30681.7</v>
      </c>
      <c r="G45" s="51">
        <f>SUM(G46)</f>
        <v>2481.6999999999998</v>
      </c>
      <c r="H45" s="51">
        <f>SUM(H46)</f>
        <v>2700</v>
      </c>
      <c r="I45" s="51">
        <f>SUM(I46)</f>
        <v>2700</v>
      </c>
      <c r="J45" s="44">
        <f t="shared" ref="J45:O45" si="18">SUM(J46)</f>
        <v>2700</v>
      </c>
      <c r="K45" s="44">
        <f t="shared" si="18"/>
        <v>3200</v>
      </c>
      <c r="L45" s="44">
        <f t="shared" si="18"/>
        <v>3300</v>
      </c>
      <c r="M45" s="44">
        <f t="shared" si="18"/>
        <v>3300</v>
      </c>
      <c r="N45" s="44">
        <f t="shared" si="18"/>
        <v>3400</v>
      </c>
      <c r="O45" s="44">
        <f t="shared" si="18"/>
        <v>3400</v>
      </c>
      <c r="P45" s="44">
        <v>3500</v>
      </c>
    </row>
    <row r="46" spans="1:16" ht="22.5" customHeight="1" x14ac:dyDescent="0.25">
      <c r="A46" s="74" t="s">
        <v>90</v>
      </c>
      <c r="B46" s="104" t="s">
        <v>101</v>
      </c>
      <c r="C46" s="80" t="s">
        <v>81</v>
      </c>
      <c r="D46" s="107" t="s">
        <v>95</v>
      </c>
      <c r="E46" s="83" t="s">
        <v>92</v>
      </c>
      <c r="F46" s="91">
        <f>SUM(G46:P47)</f>
        <v>30681.7</v>
      </c>
      <c r="G46" s="93">
        <v>2481.6999999999998</v>
      </c>
      <c r="H46" s="93">
        <v>2700</v>
      </c>
      <c r="I46" s="93">
        <v>2700</v>
      </c>
      <c r="J46" s="89">
        <v>2700</v>
      </c>
      <c r="K46" s="89">
        <v>3200</v>
      </c>
      <c r="L46" s="89">
        <v>3300</v>
      </c>
      <c r="M46" s="89">
        <v>3300</v>
      </c>
      <c r="N46" s="89">
        <v>3400</v>
      </c>
      <c r="O46" s="89">
        <v>3400</v>
      </c>
      <c r="P46" s="89">
        <v>3500</v>
      </c>
    </row>
    <row r="47" spans="1:16" ht="26.25" customHeight="1" x14ac:dyDescent="0.25">
      <c r="A47" s="76"/>
      <c r="B47" s="106"/>
      <c r="C47" s="82"/>
      <c r="D47" s="108"/>
      <c r="E47" s="85"/>
      <c r="F47" s="92"/>
      <c r="G47" s="94"/>
      <c r="H47" s="94"/>
      <c r="I47" s="94"/>
      <c r="J47" s="90"/>
      <c r="K47" s="90"/>
      <c r="L47" s="90"/>
      <c r="M47" s="90"/>
      <c r="N47" s="90"/>
      <c r="O47" s="90"/>
      <c r="P47" s="90"/>
    </row>
    <row r="48" spans="1:16" ht="63.75" customHeight="1" x14ac:dyDescent="0.25">
      <c r="A48" s="30" t="s">
        <v>93</v>
      </c>
      <c r="B48" s="109" t="s">
        <v>100</v>
      </c>
      <c r="C48" s="110"/>
      <c r="D48" s="111"/>
      <c r="E48" s="35" t="s">
        <v>87</v>
      </c>
      <c r="F48" s="44">
        <f t="shared" ref="F48:P48" si="19">SUM(F49:F50)</f>
        <v>769.23</v>
      </c>
      <c r="G48" s="72">
        <f>SUM(G49:G50)</f>
        <v>769.23</v>
      </c>
      <c r="H48" s="51">
        <f t="shared" si="19"/>
        <v>0</v>
      </c>
      <c r="I48" s="51">
        <f t="shared" si="19"/>
        <v>0</v>
      </c>
      <c r="J48" s="44">
        <f t="shared" si="19"/>
        <v>0</v>
      </c>
      <c r="K48" s="44">
        <f t="shared" si="19"/>
        <v>0</v>
      </c>
      <c r="L48" s="44">
        <f t="shared" si="19"/>
        <v>0</v>
      </c>
      <c r="M48" s="44">
        <f t="shared" si="19"/>
        <v>0</v>
      </c>
      <c r="N48" s="44">
        <f t="shared" si="19"/>
        <v>0</v>
      </c>
      <c r="O48" s="44">
        <f t="shared" si="19"/>
        <v>0</v>
      </c>
      <c r="P48" s="44">
        <f t="shared" si="19"/>
        <v>0</v>
      </c>
    </row>
    <row r="49" spans="1:19" ht="46.5" customHeight="1" x14ac:dyDescent="0.25">
      <c r="A49" s="80" t="s">
        <v>22</v>
      </c>
      <c r="B49" s="123" t="s">
        <v>94</v>
      </c>
      <c r="C49" s="80" t="s">
        <v>81</v>
      </c>
      <c r="D49" s="107" t="s">
        <v>79</v>
      </c>
      <c r="E49" s="28" t="s">
        <v>92</v>
      </c>
      <c r="F49" s="44">
        <f>SUM(G49:P49)</f>
        <v>69.23</v>
      </c>
      <c r="G49" s="65">
        <v>69.23</v>
      </c>
      <c r="H49" s="46">
        <v>0</v>
      </c>
      <c r="I49" s="46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9" ht="33" customHeight="1" x14ac:dyDescent="0.25">
      <c r="A50" s="82"/>
      <c r="B50" s="124"/>
      <c r="C50" s="82"/>
      <c r="D50" s="108"/>
      <c r="E50" s="38" t="s">
        <v>70</v>
      </c>
      <c r="F50" s="44">
        <f>SUM(G50:P50)</f>
        <v>700</v>
      </c>
      <c r="G50" s="46">
        <v>700</v>
      </c>
      <c r="H50" s="46">
        <v>0</v>
      </c>
      <c r="I50" s="46">
        <v>0</v>
      </c>
      <c r="J50" s="45">
        <v>0</v>
      </c>
      <c r="K50" s="45">
        <v>0</v>
      </c>
      <c r="L50" s="45">
        <v>0</v>
      </c>
      <c r="M50" s="52">
        <v>0</v>
      </c>
      <c r="N50" s="52">
        <v>0</v>
      </c>
      <c r="O50" s="52">
        <v>0</v>
      </c>
      <c r="P50" s="52">
        <v>0</v>
      </c>
      <c r="S50" s="21"/>
    </row>
    <row r="51" spans="1:19" ht="63.75" customHeight="1" x14ac:dyDescent="0.25">
      <c r="A51" s="30" t="s">
        <v>102</v>
      </c>
      <c r="B51" s="109" t="s">
        <v>103</v>
      </c>
      <c r="C51" s="110"/>
      <c r="D51" s="111"/>
      <c r="E51" s="35" t="s">
        <v>87</v>
      </c>
      <c r="F51" s="44">
        <f>SUM(F52:F53)</f>
        <v>10044.5</v>
      </c>
      <c r="G51" s="51">
        <f t="shared" ref="G51:P51" si="20">SUM(G52:G53)</f>
        <v>5022.2</v>
      </c>
      <c r="H51" s="51">
        <f t="shared" si="20"/>
        <v>5022.3</v>
      </c>
      <c r="I51" s="51">
        <f t="shared" si="20"/>
        <v>0</v>
      </c>
      <c r="J51" s="44">
        <f t="shared" si="20"/>
        <v>0</v>
      </c>
      <c r="K51" s="44">
        <f t="shared" si="20"/>
        <v>0</v>
      </c>
      <c r="L51" s="44">
        <f t="shared" si="20"/>
        <v>0</v>
      </c>
      <c r="M51" s="44">
        <f t="shared" si="20"/>
        <v>0</v>
      </c>
      <c r="N51" s="44">
        <f t="shared" si="20"/>
        <v>0</v>
      </c>
      <c r="O51" s="44">
        <f t="shared" si="20"/>
        <v>0</v>
      </c>
      <c r="P51" s="44">
        <f t="shared" si="20"/>
        <v>0</v>
      </c>
    </row>
    <row r="52" spans="1:19" ht="46.5" customHeight="1" x14ac:dyDescent="0.25">
      <c r="A52" s="80" t="s">
        <v>104</v>
      </c>
      <c r="B52" s="123" t="s">
        <v>105</v>
      </c>
      <c r="C52" s="80" t="s">
        <v>81</v>
      </c>
      <c r="D52" s="107" t="s">
        <v>78</v>
      </c>
      <c r="E52" s="28" t="s">
        <v>92</v>
      </c>
      <c r="F52" s="44">
        <f>SUM(G52:P52)</f>
        <v>1712.6000000000001</v>
      </c>
      <c r="G52" s="46">
        <v>205.9</v>
      </c>
      <c r="H52" s="46">
        <v>1506.7</v>
      </c>
      <c r="I52" s="46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9" ht="33" customHeight="1" x14ac:dyDescent="0.25">
      <c r="A53" s="82"/>
      <c r="B53" s="124"/>
      <c r="C53" s="82"/>
      <c r="D53" s="108"/>
      <c r="E53" s="62" t="s">
        <v>70</v>
      </c>
      <c r="F53" s="44">
        <f>SUM(G53:P53)</f>
        <v>8331.9</v>
      </c>
      <c r="G53" s="46">
        <v>4816.3</v>
      </c>
      <c r="H53" s="46">
        <v>3515.6</v>
      </c>
      <c r="I53" s="46">
        <v>0</v>
      </c>
      <c r="J53" s="45">
        <v>0</v>
      </c>
      <c r="K53" s="45">
        <v>0</v>
      </c>
      <c r="L53" s="45">
        <v>0</v>
      </c>
      <c r="M53" s="60">
        <v>0</v>
      </c>
      <c r="N53" s="60">
        <v>0</v>
      </c>
      <c r="O53" s="60">
        <v>0</v>
      </c>
      <c r="P53" s="60">
        <v>0</v>
      </c>
      <c r="S53" s="21"/>
    </row>
    <row r="54" spans="1:19" ht="48.6" customHeight="1" x14ac:dyDescent="0.25">
      <c r="A54" s="73">
        <v>8</v>
      </c>
      <c r="B54" s="137" t="s">
        <v>114</v>
      </c>
      <c r="C54" s="138"/>
      <c r="D54" s="139"/>
      <c r="E54" s="71" t="s">
        <v>87</v>
      </c>
      <c r="F54" s="44">
        <f>F55</f>
        <v>30.1</v>
      </c>
      <c r="G54" s="51">
        <v>0</v>
      </c>
      <c r="H54" s="51">
        <f>H55+H56</f>
        <v>430.1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S54" s="21"/>
    </row>
    <row r="55" spans="1:19" ht="33" customHeight="1" x14ac:dyDescent="0.25">
      <c r="A55" s="134" t="s">
        <v>113</v>
      </c>
      <c r="B55" s="135" t="s">
        <v>112</v>
      </c>
      <c r="C55" s="119">
        <v>2022</v>
      </c>
      <c r="D55" s="136" t="s">
        <v>79</v>
      </c>
      <c r="E55" s="62" t="s">
        <v>92</v>
      </c>
      <c r="F55" s="44">
        <f>SUM(G55:P55)</f>
        <v>30.1</v>
      </c>
      <c r="G55" s="46">
        <v>0</v>
      </c>
      <c r="H55" s="46">
        <v>30.1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S55" s="21"/>
    </row>
    <row r="56" spans="1:19" ht="33" customHeight="1" x14ac:dyDescent="0.25">
      <c r="A56" s="134"/>
      <c r="B56" s="135"/>
      <c r="C56" s="119"/>
      <c r="D56" s="136"/>
      <c r="E56" s="62" t="s">
        <v>70</v>
      </c>
      <c r="F56" s="44">
        <f>SUM(G56:P56)</f>
        <v>400</v>
      </c>
      <c r="G56" s="46"/>
      <c r="H56" s="46">
        <v>400</v>
      </c>
      <c r="I56" s="46"/>
      <c r="J56" s="46"/>
      <c r="K56" s="46"/>
      <c r="L56" s="46"/>
      <c r="M56" s="46"/>
      <c r="N56" s="46"/>
      <c r="O56" s="46"/>
      <c r="P56" s="46"/>
      <c r="S56" s="21"/>
    </row>
    <row r="57" spans="1:19" ht="24" customHeight="1" x14ac:dyDescent="0.25">
      <c r="A57" s="95" t="s">
        <v>88</v>
      </c>
      <c r="B57" s="96"/>
      <c r="C57" s="96"/>
      <c r="D57" s="97"/>
      <c r="E57" s="61" t="s">
        <v>65</v>
      </c>
      <c r="F57" s="44">
        <f>SUM(G57:P57)</f>
        <v>664152.08632772195</v>
      </c>
      <c r="G57" s="51">
        <f>G14+G21+G32+G41+G45+G48+G51</f>
        <v>58697.679999999986</v>
      </c>
      <c r="H57" s="51">
        <f>H14+H21+H32+H41+H45+H48+H51+H54</f>
        <v>64791.3</v>
      </c>
      <c r="I57" s="51">
        <f t="shared" ref="I57:P57" si="21">I14+I21+I32+I41+I45+I48+I51</f>
        <v>58776.1</v>
      </c>
      <c r="J57" s="51">
        <f t="shared" si="21"/>
        <v>58776.1</v>
      </c>
      <c r="K57" s="51">
        <f t="shared" si="21"/>
        <v>62570.11</v>
      </c>
      <c r="L57" s="51">
        <f t="shared" si="21"/>
        <v>65539.98550000001</v>
      </c>
      <c r="M57" s="51">
        <f t="shared" si="21"/>
        <v>68765.449775000016</v>
      </c>
      <c r="N57" s="51">
        <f t="shared" si="21"/>
        <v>72154.991763750018</v>
      </c>
      <c r="O57" s="51">
        <f t="shared" si="21"/>
        <v>75317.595801937525</v>
      </c>
      <c r="P57" s="51">
        <f t="shared" si="21"/>
        <v>78762.773487034399</v>
      </c>
      <c r="R57" s="37">
        <f>F14+F21+F32+F41+F45+F48+F51</f>
        <v>663721.98632772185</v>
      </c>
    </row>
    <row r="58" spans="1:19" ht="24" customHeight="1" x14ac:dyDescent="0.25">
      <c r="A58" s="115" t="s">
        <v>73</v>
      </c>
      <c r="B58" s="116"/>
      <c r="C58" s="116"/>
      <c r="D58" s="117"/>
      <c r="E58" s="28" t="s">
        <v>92</v>
      </c>
      <c r="F58" s="49">
        <f t="shared" ref="F58:P58" si="22">SUM(F45)</f>
        <v>30681.7</v>
      </c>
      <c r="G58" s="46">
        <f>SUM(G45)</f>
        <v>2481.6999999999998</v>
      </c>
      <c r="H58" s="46">
        <f t="shared" si="22"/>
        <v>2700</v>
      </c>
      <c r="I58" s="46">
        <f t="shared" si="22"/>
        <v>2700</v>
      </c>
      <c r="J58" s="45">
        <f t="shared" si="22"/>
        <v>2700</v>
      </c>
      <c r="K58" s="45">
        <f t="shared" si="22"/>
        <v>3200</v>
      </c>
      <c r="L58" s="45">
        <f t="shared" si="22"/>
        <v>3300</v>
      </c>
      <c r="M58" s="45">
        <f t="shared" si="22"/>
        <v>3300</v>
      </c>
      <c r="N58" s="64">
        <f t="shared" si="22"/>
        <v>3400</v>
      </c>
      <c r="O58" s="45">
        <f t="shared" si="22"/>
        <v>3400</v>
      </c>
      <c r="P58" s="45">
        <f t="shared" si="22"/>
        <v>3500</v>
      </c>
      <c r="R58" s="21">
        <f>G58+G59+G61+G63</f>
        <v>51495.729999999996</v>
      </c>
      <c r="S58" s="21" t="s">
        <v>106</v>
      </c>
    </row>
    <row r="59" spans="1:19" ht="24" customHeight="1" x14ac:dyDescent="0.25">
      <c r="A59" s="98" t="s">
        <v>80</v>
      </c>
      <c r="B59" s="99"/>
      <c r="C59" s="99"/>
      <c r="D59" s="100"/>
      <c r="E59" s="28" t="s">
        <v>92</v>
      </c>
      <c r="F59" s="49">
        <f t="shared" ref="F59:F64" si="23">SUM(G59:P59)</f>
        <v>176552.6234575625</v>
      </c>
      <c r="G59" s="46">
        <f t="shared" ref="G59:P59" si="24">G15+G23+G27+G34+G38</f>
        <v>15363.499999999998</v>
      </c>
      <c r="H59" s="46">
        <f t="shared" si="24"/>
        <v>16757.5</v>
      </c>
      <c r="I59" s="46">
        <f t="shared" si="24"/>
        <v>15565</v>
      </c>
      <c r="J59" s="45">
        <f t="shared" si="24"/>
        <v>15565</v>
      </c>
      <c r="K59" s="45">
        <f t="shared" si="24"/>
        <v>16766.900000000001</v>
      </c>
      <c r="L59" s="45">
        <f t="shared" si="24"/>
        <v>17311.260000000002</v>
      </c>
      <c r="M59" s="45">
        <f t="shared" si="24"/>
        <v>18500.439500000004</v>
      </c>
      <c r="N59" s="64">
        <f t="shared" si="24"/>
        <v>19436.939625000003</v>
      </c>
      <c r="O59" s="45">
        <f t="shared" si="24"/>
        <v>20123.412571250006</v>
      </c>
      <c r="P59" s="45">
        <f t="shared" si="24"/>
        <v>21162.671761312504</v>
      </c>
      <c r="R59" s="21">
        <f>G60+G62+G64</f>
        <v>7201.9500000000007</v>
      </c>
      <c r="S59" t="s">
        <v>107</v>
      </c>
    </row>
    <row r="60" spans="1:19" ht="30.2" customHeight="1" x14ac:dyDescent="0.25">
      <c r="A60" s="101"/>
      <c r="B60" s="102"/>
      <c r="C60" s="102"/>
      <c r="D60" s="103"/>
      <c r="E60" s="28" t="s">
        <v>70</v>
      </c>
      <c r="F60" s="49">
        <f t="shared" si="23"/>
        <v>1960.7999999999995</v>
      </c>
      <c r="G60" s="46">
        <f>SUM(G42+G18)</f>
        <v>560.40000000000009</v>
      </c>
      <c r="H60" s="46">
        <f t="shared" ref="H60:P60" si="25">SUM(H42)</f>
        <v>155.6</v>
      </c>
      <c r="I60" s="46">
        <f t="shared" si="25"/>
        <v>155.6</v>
      </c>
      <c r="J60" s="46">
        <f t="shared" si="25"/>
        <v>155.6</v>
      </c>
      <c r="K60" s="46">
        <f t="shared" si="25"/>
        <v>155.6</v>
      </c>
      <c r="L60" s="46">
        <f t="shared" si="25"/>
        <v>155.6</v>
      </c>
      <c r="M60" s="46">
        <f t="shared" si="25"/>
        <v>155.6</v>
      </c>
      <c r="N60" s="65">
        <f t="shared" si="25"/>
        <v>155.6</v>
      </c>
      <c r="O60" s="46">
        <f t="shared" si="25"/>
        <v>155.6</v>
      </c>
      <c r="P60" s="46">
        <f t="shared" si="25"/>
        <v>155.6</v>
      </c>
    </row>
    <row r="61" spans="1:19" ht="18" customHeight="1" x14ac:dyDescent="0.25">
      <c r="A61" s="98" t="s">
        <v>64</v>
      </c>
      <c r="B61" s="99"/>
      <c r="C61" s="99"/>
      <c r="D61" s="100"/>
      <c r="E61" s="28" t="s">
        <v>92</v>
      </c>
      <c r="F61" s="49">
        <f t="shared" si="23"/>
        <v>259825.45851517504</v>
      </c>
      <c r="G61" s="46">
        <f t="shared" ref="G61:P61" si="26">G39+G35+G28+G24+G16+G52</f>
        <v>18940.599999999999</v>
      </c>
      <c r="H61" s="46">
        <f t="shared" si="26"/>
        <v>24757.200000000001</v>
      </c>
      <c r="I61" s="46">
        <f t="shared" si="26"/>
        <v>23215.200000000001</v>
      </c>
      <c r="J61" s="46">
        <f t="shared" si="26"/>
        <v>23215.200000000001</v>
      </c>
      <c r="K61" s="46">
        <f t="shared" si="26"/>
        <v>24801.760000000002</v>
      </c>
      <c r="L61" s="46">
        <f t="shared" si="26"/>
        <v>26550.228000000006</v>
      </c>
      <c r="M61" s="46">
        <f t="shared" si="26"/>
        <v>27363.957400000007</v>
      </c>
      <c r="N61" s="65">
        <f t="shared" si="26"/>
        <v>29046.495070000012</v>
      </c>
      <c r="O61" s="46">
        <f t="shared" si="26"/>
        <v>30201.593603500012</v>
      </c>
      <c r="P61" s="46">
        <f t="shared" si="26"/>
        <v>31733.224441675015</v>
      </c>
    </row>
    <row r="62" spans="1:19" ht="33.75" customHeight="1" x14ac:dyDescent="0.25">
      <c r="A62" s="101"/>
      <c r="B62" s="102"/>
      <c r="C62" s="102"/>
      <c r="D62" s="103"/>
      <c r="E62" s="28" t="s">
        <v>70</v>
      </c>
      <c r="F62" s="49">
        <f t="shared" si="23"/>
        <v>9895.6999999999989</v>
      </c>
      <c r="G62" s="46">
        <f>G44+G53+G19</f>
        <v>5321.7</v>
      </c>
      <c r="H62" s="46">
        <f>H44+H53</f>
        <v>3868.4</v>
      </c>
      <c r="I62" s="46">
        <f t="shared" ref="I62:P62" si="27">I44</f>
        <v>352.8</v>
      </c>
      <c r="J62" s="45">
        <f t="shared" si="27"/>
        <v>352.8</v>
      </c>
      <c r="K62" s="45">
        <f t="shared" si="27"/>
        <v>0</v>
      </c>
      <c r="L62" s="45">
        <f t="shared" si="27"/>
        <v>0</v>
      </c>
      <c r="M62" s="45">
        <f t="shared" si="27"/>
        <v>0</v>
      </c>
      <c r="N62" s="64">
        <f t="shared" si="27"/>
        <v>0</v>
      </c>
      <c r="O62" s="45">
        <f t="shared" si="27"/>
        <v>0</v>
      </c>
      <c r="P62" s="45">
        <f t="shared" si="27"/>
        <v>0</v>
      </c>
    </row>
    <row r="63" spans="1:19" ht="20.25" customHeight="1" x14ac:dyDescent="0.25">
      <c r="A63" s="98" t="s">
        <v>72</v>
      </c>
      <c r="B63" s="99"/>
      <c r="C63" s="99"/>
      <c r="D63" s="100"/>
      <c r="E63" s="28" t="s">
        <v>92</v>
      </c>
      <c r="F63" s="49">
        <f t="shared" si="23"/>
        <v>182389.45435498439</v>
      </c>
      <c r="G63" s="46">
        <f>G40+G36+G30+G29+G25+G17+G49+G31</f>
        <v>14709.93</v>
      </c>
      <c r="H63" s="46">
        <f>H40+H36+H30+H29+H25+H17+H55</f>
        <v>15777.1</v>
      </c>
      <c r="I63" s="46">
        <f t="shared" ref="I63:P63" si="28">I40+I36+I30+I29+I25+I17</f>
        <v>16412</v>
      </c>
      <c r="J63" s="45">
        <f t="shared" si="28"/>
        <v>16412</v>
      </c>
      <c r="K63" s="45">
        <f t="shared" si="28"/>
        <v>17645.849999999999</v>
      </c>
      <c r="L63" s="45">
        <f t="shared" si="28"/>
        <v>18222.897499999999</v>
      </c>
      <c r="M63" s="45">
        <f t="shared" si="28"/>
        <v>19445.452875000003</v>
      </c>
      <c r="N63" s="64">
        <f t="shared" si="28"/>
        <v>20115.957068750002</v>
      </c>
      <c r="O63" s="45">
        <f t="shared" si="28"/>
        <v>21436.989627187504</v>
      </c>
      <c r="P63" s="45">
        <f t="shared" si="28"/>
        <v>22211.277284046882</v>
      </c>
    </row>
    <row r="64" spans="1:19" ht="29.25" customHeight="1" x14ac:dyDescent="0.25">
      <c r="A64" s="101"/>
      <c r="B64" s="102"/>
      <c r="C64" s="102"/>
      <c r="D64" s="103"/>
      <c r="E64" s="28" t="s">
        <v>70</v>
      </c>
      <c r="F64" s="49">
        <f t="shared" si="23"/>
        <v>2846.35</v>
      </c>
      <c r="G64" s="46">
        <f>SUM(G43+G50+G20)</f>
        <v>1319.85</v>
      </c>
      <c r="H64" s="46">
        <f>SUM(H43)+H56</f>
        <v>775.5</v>
      </c>
      <c r="I64" s="46">
        <f>SUM(I43)</f>
        <v>375.5</v>
      </c>
      <c r="J64" s="45">
        <f>J43</f>
        <v>375.5</v>
      </c>
      <c r="K64" s="45">
        <f t="shared" ref="K64:P64" si="29">K44</f>
        <v>0</v>
      </c>
      <c r="L64" s="45">
        <f t="shared" si="29"/>
        <v>0</v>
      </c>
      <c r="M64" s="45">
        <f t="shared" si="29"/>
        <v>0</v>
      </c>
      <c r="N64" s="64">
        <f t="shared" si="29"/>
        <v>0</v>
      </c>
      <c r="O64" s="45">
        <f t="shared" si="29"/>
        <v>0</v>
      </c>
      <c r="P64" s="45">
        <f t="shared" si="29"/>
        <v>0</v>
      </c>
    </row>
    <row r="65" spans="1:16" x14ac:dyDescent="0.25">
      <c r="A65" s="1"/>
      <c r="B65" s="1"/>
      <c r="C65" s="1"/>
      <c r="D65" s="20"/>
      <c r="E65" s="20"/>
      <c r="F65" s="1"/>
      <c r="G65" s="41"/>
      <c r="H65" s="41"/>
      <c r="I65" s="41"/>
      <c r="J65" s="1"/>
      <c r="K65" s="1"/>
      <c r="L65" s="1"/>
    </row>
    <row r="66" spans="1:16" x14ac:dyDescent="0.25">
      <c r="A66" s="152" t="s">
        <v>120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x14ac:dyDescent="0.25">
      <c r="E67" s="54" t="s">
        <v>106</v>
      </c>
      <c r="F67" s="53">
        <f>F58+F59+F61+F63</f>
        <v>649449.23632772197</v>
      </c>
      <c r="G67" s="53">
        <f t="shared" ref="G67:P67" si="30">G58+G59+G61+G63</f>
        <v>51495.729999999996</v>
      </c>
      <c r="H67" s="53">
        <f>H58+H59+H61+H63</f>
        <v>59991.799999999996</v>
      </c>
      <c r="I67" s="53">
        <f t="shared" si="30"/>
        <v>57892.2</v>
      </c>
      <c r="J67" s="53">
        <f t="shared" si="30"/>
        <v>57892.2</v>
      </c>
      <c r="K67" s="53">
        <f t="shared" si="30"/>
        <v>62414.51</v>
      </c>
      <c r="L67" s="53">
        <f t="shared" si="30"/>
        <v>65384.385500000011</v>
      </c>
      <c r="M67" s="53">
        <f t="shared" si="30"/>
        <v>68609.84977500001</v>
      </c>
      <c r="N67" s="53">
        <f t="shared" si="30"/>
        <v>71999.391763750027</v>
      </c>
      <c r="O67" s="53">
        <f t="shared" si="30"/>
        <v>75161.995801937519</v>
      </c>
      <c r="P67" s="53">
        <f t="shared" si="30"/>
        <v>78607.173487034393</v>
      </c>
    </row>
    <row r="68" spans="1:16" x14ac:dyDescent="0.25">
      <c r="E68" s="54" t="s">
        <v>108</v>
      </c>
      <c r="F68" s="21">
        <f>F60+F62+F64</f>
        <v>14702.849999999999</v>
      </c>
      <c r="G68" s="21">
        <f t="shared" ref="G68:P68" si="31">G60+G62+G64</f>
        <v>7201.9500000000007</v>
      </c>
      <c r="H68" s="21">
        <f>H60+H62+H64</f>
        <v>4799.5</v>
      </c>
      <c r="I68" s="21">
        <f t="shared" si="31"/>
        <v>883.9</v>
      </c>
      <c r="J68" s="21">
        <f t="shared" si="31"/>
        <v>883.9</v>
      </c>
      <c r="K68" s="21">
        <f t="shared" si="31"/>
        <v>155.6</v>
      </c>
      <c r="L68" s="21">
        <f t="shared" si="31"/>
        <v>155.6</v>
      </c>
      <c r="M68" s="21">
        <f t="shared" si="31"/>
        <v>155.6</v>
      </c>
      <c r="N68" s="21">
        <f t="shared" si="31"/>
        <v>155.6</v>
      </c>
      <c r="O68" s="21">
        <f t="shared" si="31"/>
        <v>155.6</v>
      </c>
      <c r="P68" s="21">
        <f t="shared" si="31"/>
        <v>155.6</v>
      </c>
    </row>
    <row r="71" spans="1:16" x14ac:dyDescent="0.25">
      <c r="G71" s="43"/>
    </row>
    <row r="75" spans="1:16" x14ac:dyDescent="0.25">
      <c r="G75" s="43"/>
    </row>
  </sheetData>
  <mergeCells count="83">
    <mergeCell ref="N5:P5"/>
    <mergeCell ref="A66:P66"/>
    <mergeCell ref="N1:P1"/>
    <mergeCell ref="N2:P2"/>
    <mergeCell ref="N3:P3"/>
    <mergeCell ref="N4:P4"/>
    <mergeCell ref="A55:A56"/>
    <mergeCell ref="B55:B56"/>
    <mergeCell ref="C55:C56"/>
    <mergeCell ref="D55:D56"/>
    <mergeCell ref="B54:D54"/>
    <mergeCell ref="A27:A29"/>
    <mergeCell ref="B27:B29"/>
    <mergeCell ref="C27:C29"/>
    <mergeCell ref="B32:D32"/>
    <mergeCell ref="E42:E44"/>
    <mergeCell ref="E46:E47"/>
    <mergeCell ref="E38:E40"/>
    <mergeCell ref="E15:E17"/>
    <mergeCell ref="E23:E25"/>
    <mergeCell ref="E27:E29"/>
    <mergeCell ref="E34:E36"/>
    <mergeCell ref="G12:P12"/>
    <mergeCell ref="F11:P11"/>
    <mergeCell ref="A8:P8"/>
    <mergeCell ref="B14:D14"/>
    <mergeCell ref="C15:C17"/>
    <mergeCell ref="B15:B17"/>
    <mergeCell ref="A15:A17"/>
    <mergeCell ref="F12:F13"/>
    <mergeCell ref="A11:A13"/>
    <mergeCell ref="B11:B13"/>
    <mergeCell ref="C11:C13"/>
    <mergeCell ref="D11:D13"/>
    <mergeCell ref="E11:E13"/>
    <mergeCell ref="A63:D64"/>
    <mergeCell ref="B48:D48"/>
    <mergeCell ref="A58:D58"/>
    <mergeCell ref="B42:B44"/>
    <mergeCell ref="C42:C44"/>
    <mergeCell ref="A42:A44"/>
    <mergeCell ref="B45:D45"/>
    <mergeCell ref="A46:A47"/>
    <mergeCell ref="B46:B47"/>
    <mergeCell ref="C46:C47"/>
    <mergeCell ref="B49:B50"/>
    <mergeCell ref="C49:C50"/>
    <mergeCell ref="D49:D50"/>
    <mergeCell ref="B51:D51"/>
    <mergeCell ref="A52:A53"/>
    <mergeCell ref="B52:B53"/>
    <mergeCell ref="A57:D57"/>
    <mergeCell ref="A59:D60"/>
    <mergeCell ref="A61:D62"/>
    <mergeCell ref="C23:C25"/>
    <mergeCell ref="A23:A25"/>
    <mergeCell ref="B23:B25"/>
    <mergeCell ref="D46:D47"/>
    <mergeCell ref="A37:A40"/>
    <mergeCell ref="B41:D41"/>
    <mergeCell ref="C33:C40"/>
    <mergeCell ref="A33:A36"/>
    <mergeCell ref="A49:A50"/>
    <mergeCell ref="C52:C53"/>
    <mergeCell ref="D52:D53"/>
    <mergeCell ref="B33:B36"/>
    <mergeCell ref="B37:B40"/>
    <mergeCell ref="F46:F47"/>
    <mergeCell ref="G46:G47"/>
    <mergeCell ref="H46:H47"/>
    <mergeCell ref="I46:I47"/>
    <mergeCell ref="O46:O47"/>
    <mergeCell ref="P46:P47"/>
    <mergeCell ref="J46:J47"/>
    <mergeCell ref="K46:K47"/>
    <mergeCell ref="L46:L47"/>
    <mergeCell ref="M46:M47"/>
    <mergeCell ref="N46:N47"/>
    <mergeCell ref="A18:A20"/>
    <mergeCell ref="B18:B20"/>
    <mergeCell ref="C18:C20"/>
    <mergeCell ref="E18:E20"/>
    <mergeCell ref="B21:D21"/>
  </mergeCells>
  <pageMargins left="0.23622047244094491" right="0.23622047244094491" top="1.1811023622047245" bottom="0" header="0.31496062992125984" footer="0.6692913385826772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125" t="s">
        <v>0</v>
      </c>
      <c r="B2" s="125" t="s">
        <v>1</v>
      </c>
      <c r="C2" s="127" t="s">
        <v>45</v>
      </c>
      <c r="D2" s="127" t="s">
        <v>46</v>
      </c>
      <c r="E2" s="140" t="s">
        <v>48</v>
      </c>
      <c r="F2" s="141"/>
      <c r="G2" s="141"/>
      <c r="H2" s="141"/>
      <c r="I2" s="141"/>
      <c r="J2" s="141"/>
      <c r="K2" s="142"/>
    </row>
    <row r="3" spans="1:11" ht="16.5" customHeight="1" x14ac:dyDescent="0.25">
      <c r="A3" s="125"/>
      <c r="B3" s="125"/>
      <c r="C3" s="128"/>
      <c r="D3" s="128"/>
      <c r="E3" s="125" t="s">
        <v>47</v>
      </c>
      <c r="F3" s="140" t="s">
        <v>2</v>
      </c>
      <c r="G3" s="141"/>
      <c r="H3" s="141"/>
      <c r="I3" s="141"/>
      <c r="J3" s="141"/>
      <c r="K3" s="142"/>
    </row>
    <row r="4" spans="1:11" x14ac:dyDescent="0.25">
      <c r="A4" s="125"/>
      <c r="B4" s="125"/>
      <c r="C4" s="129"/>
      <c r="D4" s="129"/>
      <c r="E4" s="125"/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3" customHeight="1" x14ac:dyDescent="0.25">
      <c r="A6" s="143" t="s">
        <v>25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.75" x14ac:dyDescent="0.25">
      <c r="A7" s="5">
        <v>1</v>
      </c>
      <c r="B7" s="143" t="s">
        <v>26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8.25" customHeight="1" x14ac:dyDescent="0.25">
      <c r="A8" s="2" t="s">
        <v>4</v>
      </c>
      <c r="B8" s="3" t="s">
        <v>27</v>
      </c>
      <c r="C8" s="2" t="s">
        <v>28</v>
      </c>
      <c r="D8" s="3" t="s">
        <v>29</v>
      </c>
      <c r="E8" s="2">
        <f>SUM(F8:K8)</f>
        <v>166.6</v>
      </c>
      <c r="F8" s="2">
        <v>0</v>
      </c>
      <c r="G8" s="2">
        <v>0</v>
      </c>
      <c r="H8" s="2">
        <v>54.6</v>
      </c>
      <c r="I8" s="2">
        <v>0</v>
      </c>
      <c r="J8" s="2">
        <v>56</v>
      </c>
      <c r="K8" s="2">
        <v>56</v>
      </c>
    </row>
    <row r="9" spans="1:11" ht="31.7" customHeight="1" x14ac:dyDescent="0.25">
      <c r="A9" s="2" t="s">
        <v>30</v>
      </c>
      <c r="B9" s="3" t="s">
        <v>31</v>
      </c>
      <c r="C9" s="2" t="s">
        <v>28</v>
      </c>
      <c r="D9" s="3" t="s">
        <v>29</v>
      </c>
      <c r="E9" s="2">
        <f t="shared" ref="E9:E32" si="0">SUM(F9:K9)</f>
        <v>300</v>
      </c>
      <c r="F9" s="2">
        <v>0</v>
      </c>
      <c r="G9" s="2">
        <v>0</v>
      </c>
      <c r="H9" s="2">
        <v>100</v>
      </c>
      <c r="I9" s="2">
        <v>100</v>
      </c>
      <c r="J9" s="2">
        <v>100</v>
      </c>
      <c r="K9" s="2">
        <v>0</v>
      </c>
    </row>
    <row r="10" spans="1:11" ht="26.45" customHeight="1" x14ac:dyDescent="0.25">
      <c r="A10" s="2" t="s">
        <v>6</v>
      </c>
      <c r="B10" s="3" t="s">
        <v>32</v>
      </c>
      <c r="C10" s="2">
        <v>2016</v>
      </c>
      <c r="D10" s="3" t="s">
        <v>29</v>
      </c>
      <c r="E10" s="2">
        <f t="shared" si="0"/>
        <v>440</v>
      </c>
      <c r="F10" s="2">
        <v>0</v>
      </c>
      <c r="G10" s="2">
        <v>110</v>
      </c>
      <c r="H10" s="2">
        <v>110</v>
      </c>
      <c r="I10" s="2">
        <v>110</v>
      </c>
      <c r="J10" s="2">
        <v>110</v>
      </c>
      <c r="K10" s="2">
        <v>0</v>
      </c>
    </row>
    <row r="11" spans="1:11" ht="39.75" customHeight="1" x14ac:dyDescent="0.25">
      <c r="A11" s="2" t="s">
        <v>7</v>
      </c>
      <c r="B11" s="3" t="s">
        <v>33</v>
      </c>
      <c r="C11" s="2" t="s">
        <v>20</v>
      </c>
      <c r="D11" s="3" t="s">
        <v>29</v>
      </c>
      <c r="E11" s="2">
        <f t="shared" si="0"/>
        <v>1560</v>
      </c>
      <c r="F11" s="2">
        <v>0</v>
      </c>
      <c r="G11" s="2">
        <v>310</v>
      </c>
      <c r="H11" s="2">
        <v>310</v>
      </c>
      <c r="I11" s="2">
        <v>310</v>
      </c>
      <c r="J11" s="2">
        <v>310</v>
      </c>
      <c r="K11" s="2">
        <v>320</v>
      </c>
    </row>
    <row r="12" spans="1:11" ht="18" customHeight="1" x14ac:dyDescent="0.25">
      <c r="A12" s="2"/>
      <c r="B12" s="4" t="s">
        <v>8</v>
      </c>
      <c r="C12" s="2"/>
      <c r="D12" s="5"/>
      <c r="E12" s="5">
        <f t="shared" si="0"/>
        <v>2466.6</v>
      </c>
      <c r="F12" s="5">
        <f t="shared" ref="F12:K12" si="1">SUM(F8:F11)</f>
        <v>0</v>
      </c>
      <c r="G12" s="5">
        <f t="shared" si="1"/>
        <v>420</v>
      </c>
      <c r="H12" s="5">
        <f t="shared" si="1"/>
        <v>574.6</v>
      </c>
      <c r="I12" s="5">
        <f t="shared" si="1"/>
        <v>520</v>
      </c>
      <c r="J12" s="5">
        <f t="shared" si="1"/>
        <v>576</v>
      </c>
      <c r="K12" s="5">
        <f t="shared" si="1"/>
        <v>376</v>
      </c>
    </row>
    <row r="13" spans="1:11" ht="15.75" x14ac:dyDescent="0.25">
      <c r="A13" s="5">
        <v>2</v>
      </c>
      <c r="B13" s="143" t="s">
        <v>12</v>
      </c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ht="27.75" customHeight="1" x14ac:dyDescent="0.25">
      <c r="A14" s="2" t="s">
        <v>9</v>
      </c>
      <c r="B14" s="3" t="s">
        <v>34</v>
      </c>
      <c r="C14" s="2">
        <v>2016</v>
      </c>
      <c r="D14" s="3" t="s">
        <v>29</v>
      </c>
      <c r="E14" s="2">
        <f t="shared" si="0"/>
        <v>1000</v>
      </c>
      <c r="F14" s="2">
        <v>0</v>
      </c>
      <c r="G14" s="2">
        <v>0</v>
      </c>
      <c r="H14" s="2">
        <v>0</v>
      </c>
      <c r="I14" s="2">
        <v>1000</v>
      </c>
      <c r="J14" s="2">
        <v>0</v>
      </c>
      <c r="K14" s="2">
        <v>0</v>
      </c>
    </row>
    <row r="15" spans="1:11" ht="30.75" customHeight="1" x14ac:dyDescent="0.25">
      <c r="A15" s="2" t="s">
        <v>10</v>
      </c>
      <c r="B15" s="3" t="s">
        <v>35</v>
      </c>
      <c r="C15" s="2">
        <v>2016</v>
      </c>
      <c r="D15" s="3" t="s">
        <v>29</v>
      </c>
      <c r="E15" s="2">
        <f t="shared" si="0"/>
        <v>500</v>
      </c>
      <c r="F15" s="2">
        <v>0</v>
      </c>
      <c r="G15" s="2">
        <v>0</v>
      </c>
      <c r="H15" s="2">
        <v>0</v>
      </c>
      <c r="I15" s="2">
        <v>0</v>
      </c>
      <c r="J15" s="2">
        <v>500</v>
      </c>
      <c r="K15" s="2">
        <v>0</v>
      </c>
    </row>
    <row r="16" spans="1:11" x14ac:dyDescent="0.25">
      <c r="A16" s="2"/>
      <c r="B16" s="4" t="s">
        <v>11</v>
      </c>
      <c r="C16" s="2"/>
      <c r="D16" s="5"/>
      <c r="E16" s="5">
        <f t="shared" si="0"/>
        <v>1500</v>
      </c>
      <c r="F16" s="5">
        <f t="shared" ref="F16:K16" si="2">SUM(F14:F15)</f>
        <v>0</v>
      </c>
      <c r="G16" s="5">
        <f t="shared" si="2"/>
        <v>0</v>
      </c>
      <c r="H16" s="5">
        <f t="shared" si="2"/>
        <v>0</v>
      </c>
      <c r="I16" s="5">
        <f t="shared" si="2"/>
        <v>1000</v>
      </c>
      <c r="J16" s="5">
        <f t="shared" si="2"/>
        <v>500</v>
      </c>
      <c r="K16" s="5">
        <f t="shared" si="2"/>
        <v>0</v>
      </c>
    </row>
    <row r="17" spans="1:11" ht="15.75" x14ac:dyDescent="0.25">
      <c r="A17" s="5">
        <v>3</v>
      </c>
      <c r="B17" s="143" t="s">
        <v>36</v>
      </c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39.75" customHeight="1" x14ac:dyDescent="0.25">
      <c r="A18" s="2" t="s">
        <v>13</v>
      </c>
      <c r="B18" s="3" t="s">
        <v>37</v>
      </c>
      <c r="C18" s="2" t="s">
        <v>17</v>
      </c>
      <c r="D18" s="3" t="s">
        <v>29</v>
      </c>
      <c r="E18" s="2">
        <f t="shared" si="0"/>
        <v>13626.099999999999</v>
      </c>
      <c r="F18" s="2">
        <v>1964</v>
      </c>
      <c r="G18" s="2">
        <v>2140.3000000000002</v>
      </c>
      <c r="H18" s="2">
        <v>2232.1999999999998</v>
      </c>
      <c r="I18" s="2">
        <v>2328.3000000000002</v>
      </c>
      <c r="J18" s="2">
        <v>2428.4</v>
      </c>
      <c r="K18" s="2">
        <v>2532.9</v>
      </c>
    </row>
    <row r="19" spans="1:11" x14ac:dyDescent="0.25">
      <c r="A19" s="2"/>
      <c r="B19" s="4" t="s">
        <v>15</v>
      </c>
      <c r="C19" s="2"/>
      <c r="D19" s="5"/>
      <c r="E19" s="5">
        <f t="shared" si="0"/>
        <v>13626.099999999999</v>
      </c>
      <c r="F19" s="5">
        <f t="shared" ref="F19:K19" si="3">F18</f>
        <v>1964</v>
      </c>
      <c r="G19" s="5">
        <f t="shared" si="3"/>
        <v>2140.3000000000002</v>
      </c>
      <c r="H19" s="5">
        <f t="shared" si="3"/>
        <v>2232.1999999999998</v>
      </c>
      <c r="I19" s="5">
        <f t="shared" si="3"/>
        <v>2328.3000000000002</v>
      </c>
      <c r="J19" s="5">
        <f t="shared" si="3"/>
        <v>2428.4</v>
      </c>
      <c r="K19" s="5">
        <f t="shared" si="3"/>
        <v>2532.9</v>
      </c>
    </row>
    <row r="20" spans="1:11" ht="15.75" x14ac:dyDescent="0.25">
      <c r="A20" s="5">
        <v>4</v>
      </c>
      <c r="B20" s="143" t="s">
        <v>38</v>
      </c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ht="24" customHeight="1" x14ac:dyDescent="0.25">
      <c r="A21" s="2" t="s">
        <v>16</v>
      </c>
      <c r="B21" s="3" t="s">
        <v>19</v>
      </c>
      <c r="C21" s="2" t="s">
        <v>39</v>
      </c>
      <c r="D21" s="3" t="s">
        <v>29</v>
      </c>
      <c r="E21" s="2">
        <f t="shared" si="0"/>
        <v>550</v>
      </c>
      <c r="F21" s="2">
        <v>0</v>
      </c>
      <c r="G21" s="2">
        <v>0</v>
      </c>
      <c r="H21" s="2">
        <v>275</v>
      </c>
      <c r="I21" s="2">
        <v>0</v>
      </c>
      <c r="J21" s="2">
        <v>275</v>
      </c>
      <c r="K21" s="2">
        <v>0</v>
      </c>
    </row>
    <row r="22" spans="1:11" x14ac:dyDescent="0.25">
      <c r="A22" s="2"/>
      <c r="B22" s="4" t="s">
        <v>18</v>
      </c>
      <c r="C22" s="2"/>
      <c r="D22" s="5"/>
      <c r="E22" s="5">
        <f t="shared" si="0"/>
        <v>550</v>
      </c>
      <c r="F22" s="5">
        <f t="shared" ref="F22:K22" si="4">F21</f>
        <v>0</v>
      </c>
      <c r="G22" s="5">
        <f t="shared" si="4"/>
        <v>0</v>
      </c>
      <c r="H22" s="5">
        <f t="shared" si="4"/>
        <v>275</v>
      </c>
      <c r="I22" s="5">
        <f t="shared" si="4"/>
        <v>0</v>
      </c>
      <c r="J22" s="5">
        <f t="shared" si="4"/>
        <v>275</v>
      </c>
      <c r="K22" s="5">
        <f t="shared" si="4"/>
        <v>0</v>
      </c>
    </row>
    <row r="23" spans="1:11" ht="15.75" x14ac:dyDescent="0.25">
      <c r="A23" s="5">
        <v>5</v>
      </c>
      <c r="B23" s="143" t="s">
        <v>40</v>
      </c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1" ht="32.25" customHeight="1" x14ac:dyDescent="0.25">
      <c r="A24" s="2">
        <v>5.0999999999999996</v>
      </c>
      <c r="B24" s="4" t="s">
        <v>41</v>
      </c>
      <c r="C24" s="2" t="s">
        <v>17</v>
      </c>
      <c r="D24" s="3" t="s">
        <v>29</v>
      </c>
      <c r="E24" s="2">
        <f t="shared" si="0"/>
        <v>216</v>
      </c>
      <c r="F24" s="2">
        <v>36</v>
      </c>
      <c r="G24" s="2">
        <v>36</v>
      </c>
      <c r="H24" s="2">
        <v>36</v>
      </c>
      <c r="I24" s="2">
        <v>36</v>
      </c>
      <c r="J24" s="2">
        <v>36</v>
      </c>
      <c r="K24" s="2">
        <v>36</v>
      </c>
    </row>
    <row r="25" spans="1:11" x14ac:dyDescent="0.25">
      <c r="A25" s="2"/>
      <c r="B25" s="4" t="s">
        <v>21</v>
      </c>
      <c r="C25" s="4"/>
      <c r="D25" s="2"/>
      <c r="E25" s="5">
        <f t="shared" si="0"/>
        <v>216</v>
      </c>
      <c r="F25" s="5">
        <f t="shared" ref="F25:K25" si="5">F24</f>
        <v>36</v>
      </c>
      <c r="G25" s="5">
        <f t="shared" si="5"/>
        <v>36</v>
      </c>
      <c r="H25" s="5">
        <f t="shared" si="5"/>
        <v>36</v>
      </c>
      <c r="I25" s="5">
        <f t="shared" si="5"/>
        <v>36</v>
      </c>
      <c r="J25" s="5">
        <f t="shared" si="5"/>
        <v>36</v>
      </c>
      <c r="K25" s="5">
        <f t="shared" si="5"/>
        <v>36</v>
      </c>
    </row>
    <row r="26" spans="1:11" ht="15.75" x14ac:dyDescent="0.25">
      <c r="A26" s="5">
        <v>6</v>
      </c>
      <c r="B26" s="143" t="s">
        <v>42</v>
      </c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ht="24" customHeight="1" x14ac:dyDescent="0.25">
      <c r="A27" s="2" t="s">
        <v>22</v>
      </c>
      <c r="B27" s="8" t="s">
        <v>43</v>
      </c>
      <c r="C27" s="2" t="s">
        <v>17</v>
      </c>
      <c r="D27" s="3" t="s">
        <v>29</v>
      </c>
      <c r="E27" s="2">
        <f t="shared" si="0"/>
        <v>98512.990758099986</v>
      </c>
      <c r="F27" s="2">
        <v>13123.97</v>
      </c>
      <c r="G27" s="2">
        <v>15428.3</v>
      </c>
      <c r="H27" s="2">
        <v>16401.599999999999</v>
      </c>
      <c r="I27" s="2">
        <v>17106.900000000001</v>
      </c>
      <c r="J27" s="6">
        <f>I27*1.043</f>
        <v>17842.4967</v>
      </c>
      <c r="K27" s="6">
        <f>J27*1.043</f>
        <v>18609.724058099997</v>
      </c>
    </row>
    <row r="28" spans="1:11" x14ac:dyDescent="0.25">
      <c r="A28" s="2"/>
      <c r="B28" s="9" t="s">
        <v>23</v>
      </c>
      <c r="C28" s="10"/>
      <c r="D28" s="2"/>
      <c r="E28" s="5">
        <f t="shared" si="0"/>
        <v>98512.990758099986</v>
      </c>
      <c r="F28" s="5">
        <f t="shared" ref="F28:K28" si="6">F27</f>
        <v>13123.97</v>
      </c>
      <c r="G28" s="5">
        <f t="shared" si="6"/>
        <v>15428.3</v>
      </c>
      <c r="H28" s="5">
        <f t="shared" si="6"/>
        <v>16401.599999999999</v>
      </c>
      <c r="I28" s="5">
        <f t="shared" si="6"/>
        <v>17106.900000000001</v>
      </c>
      <c r="J28" s="7">
        <f t="shared" si="6"/>
        <v>17842.4967</v>
      </c>
      <c r="K28" s="7">
        <f t="shared" si="6"/>
        <v>18609.724058099997</v>
      </c>
    </row>
    <row r="29" spans="1:11" ht="22.7" customHeight="1" x14ac:dyDescent="0.25">
      <c r="A29" s="2"/>
      <c r="B29" s="145" t="s">
        <v>24</v>
      </c>
      <c r="C29" s="146"/>
      <c r="D29" s="147"/>
      <c r="E29" s="5">
        <f t="shared" si="0"/>
        <v>116871.6907581</v>
      </c>
      <c r="F29" s="5">
        <f t="shared" ref="F29:K29" si="7">F12+F16+F19+F22+F25+F28</f>
        <v>15123.97</v>
      </c>
      <c r="G29" s="5">
        <f t="shared" si="7"/>
        <v>18024.599999999999</v>
      </c>
      <c r="H29" s="5">
        <f t="shared" si="7"/>
        <v>19519.399999999998</v>
      </c>
      <c r="I29" s="5">
        <f t="shared" si="7"/>
        <v>20991.200000000001</v>
      </c>
      <c r="J29" s="7">
        <f t="shared" si="7"/>
        <v>21657.896700000001</v>
      </c>
      <c r="K29" s="7">
        <f t="shared" si="7"/>
        <v>21554.624058099998</v>
      </c>
    </row>
    <row r="30" spans="1:11" x14ac:dyDescent="0.25">
      <c r="A30" s="2"/>
      <c r="B30" s="144" t="s">
        <v>44</v>
      </c>
      <c r="C30" s="144"/>
      <c r="D30" s="144"/>
      <c r="E30" s="5">
        <f t="shared" si="0"/>
        <v>486022.9662581</v>
      </c>
      <c r="F30" s="5">
        <f t="shared" ref="F30:K30" si="8">SUM(F31:F32)</f>
        <v>73821.64999999998</v>
      </c>
      <c r="G30" s="5">
        <f t="shared" si="8"/>
        <v>82815.899999999994</v>
      </c>
      <c r="H30" s="5">
        <f t="shared" si="8"/>
        <v>78295.5</v>
      </c>
      <c r="I30" s="5">
        <f t="shared" si="8"/>
        <v>79767.3</v>
      </c>
      <c r="J30" s="7">
        <f t="shared" si="8"/>
        <v>84228.006699999998</v>
      </c>
      <c r="K30" s="7">
        <f t="shared" si="8"/>
        <v>87094.609558100012</v>
      </c>
    </row>
    <row r="31" spans="1:11" ht="18.75" customHeight="1" x14ac:dyDescent="0.25">
      <c r="A31" s="2"/>
      <c r="B31" s="140" t="s">
        <v>5</v>
      </c>
      <c r="C31" s="141"/>
      <c r="D31" s="142"/>
      <c r="E31" s="5">
        <f t="shared" si="0"/>
        <v>369151.27549999999</v>
      </c>
      <c r="F31" s="5">
        <f>'объем финансирования'!G57</f>
        <v>58697.679999999986</v>
      </c>
      <c r="G31" s="5">
        <f>'объем финансирования'!H57</f>
        <v>64791.3</v>
      </c>
      <c r="H31" s="5">
        <f>'объем финансирования'!I57</f>
        <v>58776.1</v>
      </c>
      <c r="I31" s="5">
        <f>'объем финансирования'!J57</f>
        <v>58776.1</v>
      </c>
      <c r="J31" s="7">
        <f>'объем финансирования'!K57</f>
        <v>62570.11</v>
      </c>
      <c r="K31" s="7">
        <f>'объем финансирования'!L57</f>
        <v>65539.98550000001</v>
      </c>
    </row>
    <row r="32" spans="1:11" ht="21.2" customHeight="1" x14ac:dyDescent="0.25">
      <c r="A32" s="2"/>
      <c r="B32" s="140" t="s">
        <v>29</v>
      </c>
      <c r="C32" s="141"/>
      <c r="D32" s="142"/>
      <c r="E32" s="5">
        <f t="shared" si="0"/>
        <v>116871.6907581</v>
      </c>
      <c r="F32" s="5">
        <f t="shared" ref="F32:K32" si="9">F29</f>
        <v>15123.97</v>
      </c>
      <c r="G32" s="5">
        <f t="shared" si="9"/>
        <v>18024.599999999999</v>
      </c>
      <c r="H32" s="5">
        <f t="shared" si="9"/>
        <v>19519.399999999998</v>
      </c>
      <c r="I32" s="5">
        <f t="shared" si="9"/>
        <v>20991.200000000001</v>
      </c>
      <c r="J32" s="7">
        <f t="shared" si="9"/>
        <v>21657.896700000001</v>
      </c>
      <c r="K32" s="7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F12" sqref="F12"/>
    </sheetView>
  </sheetViews>
  <sheetFormatPr defaultRowHeight="15" x14ac:dyDescent="0.2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 x14ac:dyDescent="0.25">
      <c r="A2" s="83" t="s">
        <v>50</v>
      </c>
      <c r="B2" s="83" t="s">
        <v>51</v>
      </c>
      <c r="C2" s="148" t="s">
        <v>52</v>
      </c>
      <c r="D2" s="149"/>
      <c r="E2" s="149"/>
      <c r="F2" s="149"/>
      <c r="G2" s="149"/>
      <c r="H2" s="150"/>
    </row>
    <row r="3" spans="1:8" x14ac:dyDescent="0.25">
      <c r="A3" s="85"/>
      <c r="B3" s="85"/>
      <c r="C3" s="13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</row>
    <row r="4" spans="1:8" ht="82.5" customHeight="1" x14ac:dyDescent="0.25">
      <c r="A4" s="14" t="s">
        <v>3</v>
      </c>
      <c r="B4" s="16">
        <f>'объем финансирования'!F57</f>
        <v>664152.08632772195</v>
      </c>
      <c r="C4" s="16">
        <f>'объем финансирования'!G57</f>
        <v>58697.679999999986</v>
      </c>
      <c r="D4" s="16">
        <f>'объем финансирования'!H57</f>
        <v>64791.3</v>
      </c>
      <c r="E4" s="16">
        <f>'объем финансирования'!I57</f>
        <v>58776.1</v>
      </c>
      <c r="F4" s="16">
        <f>'объем финансирования'!J57</f>
        <v>58776.1</v>
      </c>
      <c r="G4" s="16">
        <f>'объем финансирования'!K57</f>
        <v>62570.11</v>
      </c>
      <c r="H4" s="16">
        <f>'объем финансирования'!L57</f>
        <v>65539.98550000001</v>
      </c>
    </row>
    <row r="5" spans="1:8" ht="15" customHeight="1" x14ac:dyDescent="0.25">
      <c r="A5" s="14" t="s">
        <v>60</v>
      </c>
      <c r="B5" s="16"/>
      <c r="C5" s="16"/>
      <c r="D5" s="16"/>
      <c r="E5" s="16"/>
      <c r="F5" s="16"/>
      <c r="G5" s="16"/>
      <c r="H5" s="16"/>
    </row>
    <row r="6" spans="1:8" ht="25.5" customHeight="1" x14ac:dyDescent="0.25">
      <c r="A6" s="18" t="s">
        <v>61</v>
      </c>
      <c r="B6" s="16">
        <f>SUM(C6:H6)</f>
        <v>325956.14549999998</v>
      </c>
      <c r="C6" s="16">
        <f>'объем финансирования'!G14</f>
        <v>47847.749999999985</v>
      </c>
      <c r="D6" s="16">
        <f>'объем финансирования'!H14</f>
        <v>54429</v>
      </c>
      <c r="E6" s="16">
        <f>'объем финансирования'!I14</f>
        <v>53866.2</v>
      </c>
      <c r="F6" s="16">
        <f>'объем финансирования'!J14</f>
        <v>53866.2</v>
      </c>
      <c r="G6" s="16">
        <f>'объем финансирования'!K14</f>
        <v>56559.51</v>
      </c>
      <c r="H6" s="16">
        <f>'объем финансирования'!L14</f>
        <v>59387.48550000001</v>
      </c>
    </row>
    <row r="7" spans="1:8" ht="21.2" customHeight="1" x14ac:dyDescent="0.25">
      <c r="A7" s="18" t="s">
        <v>62</v>
      </c>
      <c r="B7" s="16">
        <f>SUM(C7:H7)</f>
        <v>43195.130000000005</v>
      </c>
      <c r="C7" s="16">
        <f>'объем финансирования'!G57-'объем финансирования'!G14</f>
        <v>10849.93</v>
      </c>
      <c r="D7" s="16">
        <f>'объем финансирования'!H57-'объем финансирования'!H14</f>
        <v>10362.300000000003</v>
      </c>
      <c r="E7" s="16">
        <f>'объем финансирования'!I57-'объем финансирования'!I14</f>
        <v>4909.9000000000015</v>
      </c>
      <c r="F7" s="16">
        <f>'объем финансирования'!J57-'объем финансирования'!J14</f>
        <v>4909.9000000000015</v>
      </c>
      <c r="G7" s="16">
        <f>'объем финансирования'!K57-'объем финансирования'!K14</f>
        <v>6010.5999999999985</v>
      </c>
      <c r="H7" s="16">
        <f>'объем финансирования'!L57-'объем финансирования'!L14</f>
        <v>6152.5</v>
      </c>
    </row>
    <row r="8" spans="1:8" ht="100.5" customHeight="1" x14ac:dyDescent="0.25">
      <c r="A8" s="14" t="s">
        <v>25</v>
      </c>
      <c r="B8" s="16" t="e">
        <f>'объем финансирования'!#REF!</f>
        <v>#REF!</v>
      </c>
      <c r="C8" s="16" t="e">
        <f>'объем финансирования'!#REF!</f>
        <v>#REF!</v>
      </c>
      <c r="D8" s="16" t="e">
        <f>'объем финансирования'!#REF!</f>
        <v>#REF!</v>
      </c>
      <c r="E8" s="16" t="e">
        <f>'объем финансирования'!#REF!</f>
        <v>#REF!</v>
      </c>
      <c r="F8" s="16" t="e">
        <f>'объем финансирования'!#REF!</f>
        <v>#REF!</v>
      </c>
      <c r="G8" s="16" t="e">
        <f>'объем финансирования'!#REF!</f>
        <v>#REF!</v>
      </c>
      <c r="H8" s="16" t="e">
        <f>'объем финансирования'!#REF!</f>
        <v>#REF!</v>
      </c>
    </row>
    <row r="9" spans="1:8" ht="15.75" customHeight="1" x14ac:dyDescent="0.25">
      <c r="A9" s="14" t="s">
        <v>60</v>
      </c>
      <c r="B9" s="16"/>
      <c r="C9" s="16"/>
      <c r="D9" s="16"/>
      <c r="E9" s="16"/>
      <c r="F9" s="16"/>
      <c r="G9" s="16"/>
      <c r="H9" s="16"/>
    </row>
    <row r="10" spans="1:8" ht="25.5" customHeight="1" x14ac:dyDescent="0.25">
      <c r="A10" s="18" t="s">
        <v>61</v>
      </c>
      <c r="B10" s="16" t="e">
        <f>SUM(C10:H10)</f>
        <v>#REF!</v>
      </c>
      <c r="C10" s="16" t="e">
        <f>'объем финансирования'!#REF!</f>
        <v>#REF!</v>
      </c>
      <c r="D10" s="16" t="e">
        <f>'объем финансирования'!#REF!</f>
        <v>#REF!</v>
      </c>
      <c r="E10" s="16" t="e">
        <f>'объем финансирования'!#REF!</f>
        <v>#REF!</v>
      </c>
      <c r="F10" s="16" t="e">
        <f>'объем финансирования'!#REF!</f>
        <v>#REF!</v>
      </c>
      <c r="G10" s="16" t="e">
        <f>'объем финансирования'!#REF!</f>
        <v>#REF!</v>
      </c>
      <c r="H10" s="16" t="e">
        <f>'объем финансирования'!#REF!</f>
        <v>#REF!</v>
      </c>
    </row>
    <row r="11" spans="1:8" ht="18.75" customHeight="1" x14ac:dyDescent="0.25">
      <c r="A11" s="18" t="s">
        <v>62</v>
      </c>
      <c r="B11" s="16" t="e">
        <f>SUM(C11:H11)</f>
        <v>#REF!</v>
      </c>
      <c r="C11" s="16" t="e">
        <f>'объем финансирования'!#REF!-'объем финансирования'!#REF!</f>
        <v>#REF!</v>
      </c>
      <c r="D11" s="16" t="e">
        <f>'объем финансирования'!#REF!-'объем финансирования'!#REF!</f>
        <v>#REF!</v>
      </c>
      <c r="E11" s="16" t="e">
        <f>'объем финансирования'!#REF!-'объем финансирования'!#REF!</f>
        <v>#REF!</v>
      </c>
      <c r="F11" s="16" t="e">
        <f>'объем финансирования'!#REF!-'объем финансирования'!#REF!</f>
        <v>#REF!</v>
      </c>
      <c r="G11" s="16" t="e">
        <f>'объем финансирования'!#REF!-'объем финансирования'!#REF!</f>
        <v>#REF!</v>
      </c>
      <c r="H11" s="16" t="e">
        <f>'объем финансирования'!#REF!-'объем финансирования'!#REF!</f>
        <v>#REF!</v>
      </c>
    </row>
    <row r="12" spans="1:8" ht="73.5" customHeight="1" x14ac:dyDescent="0.25">
      <c r="A12" s="19" t="s">
        <v>59</v>
      </c>
      <c r="B12" s="16" t="e">
        <f>B13</f>
        <v>#REF!</v>
      </c>
      <c r="C12" s="16" t="e">
        <f t="shared" ref="C12:H12" si="0">C13</f>
        <v>#REF!</v>
      </c>
      <c r="D12" s="16" t="e">
        <f t="shared" si="0"/>
        <v>#REF!</v>
      </c>
      <c r="E12" s="16" t="e">
        <f t="shared" si="0"/>
        <v>#REF!</v>
      </c>
      <c r="F12" s="16" t="e">
        <f t="shared" si="0"/>
        <v>#REF!</v>
      </c>
      <c r="G12" s="16" t="e">
        <f t="shared" si="0"/>
        <v>#REF!</v>
      </c>
      <c r="H12" s="16" t="e">
        <f t="shared" si="0"/>
        <v>#REF!</v>
      </c>
    </row>
    <row r="13" spans="1:8" ht="32.25" customHeight="1" x14ac:dyDescent="0.25">
      <c r="A13" s="18" t="s">
        <v>63</v>
      </c>
      <c r="B13" s="16" t="e">
        <f>SUM(C13:H13)</f>
        <v>#REF!</v>
      </c>
      <c r="C13" s="16" t="e">
        <f>'объем финансирования'!#REF!</f>
        <v>#REF!</v>
      </c>
      <c r="D13" s="16" t="e">
        <f>'объем финансирования'!#REF!</f>
        <v>#REF!</v>
      </c>
      <c r="E13" s="16" t="e">
        <f>'объем финансирования'!#REF!</f>
        <v>#REF!</v>
      </c>
      <c r="F13" s="16" t="e">
        <f>'объем финансирования'!#REF!</f>
        <v>#REF!</v>
      </c>
      <c r="G13" s="16" t="e">
        <f>'объем финансирования'!#REF!</f>
        <v>#REF!</v>
      </c>
      <c r="H13" s="16" t="e">
        <f>'объем финансирования'!#REF!</f>
        <v>#REF!</v>
      </c>
    </row>
    <row r="14" spans="1:8" x14ac:dyDescent="0.25">
      <c r="A14" s="15" t="s">
        <v>53</v>
      </c>
      <c r="B14" s="17" t="e">
        <f>B4+B8+B12</f>
        <v>#REF!</v>
      </c>
      <c r="C14" s="17" t="e">
        <f t="shared" ref="C14:H14" si="1">C4+C8+C12</f>
        <v>#REF!</v>
      </c>
      <c r="D14" s="17" t="e">
        <f t="shared" si="1"/>
        <v>#REF!</v>
      </c>
      <c r="E14" s="17" t="e">
        <f t="shared" si="1"/>
        <v>#REF!</v>
      </c>
      <c r="F14" s="17" t="e">
        <f t="shared" si="1"/>
        <v>#REF!</v>
      </c>
      <c r="G14" s="17" t="e">
        <f t="shared" si="1"/>
        <v>#REF!</v>
      </c>
      <c r="H14" s="17" t="e">
        <f t="shared" si="1"/>
        <v>#REF!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объем финансирования</vt:lpstr>
      <vt:lpstr>ДЮСШ</vt:lpstr>
      <vt:lpstr>перечень подпрограмм</vt:lpstr>
      <vt:lpstr>'объем финансирования'!Заголовки_для_печати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2022-03-09T02:48:10Z</dcterms:modified>
</cp:coreProperties>
</file>