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 (3)" sheetId="5" r:id="rId1"/>
  </sheets>
  <externalReferences>
    <externalReference r:id="rId2"/>
  </externalReferences>
  <definedNames>
    <definedName name="_xlnm.Print_Area" localSheetId="0">'Лист1 (3)'!$A$1:$X$236</definedName>
  </definedNames>
  <calcPr calcId="145621"/>
</workbook>
</file>

<file path=xl/calcChain.xml><?xml version="1.0" encoding="utf-8"?>
<calcChain xmlns="http://schemas.openxmlformats.org/spreadsheetml/2006/main">
  <c r="H21" i="5" l="1"/>
  <c r="H22" i="5"/>
  <c r="H15" i="5"/>
  <c r="T225" i="5"/>
  <c r="T14" i="5"/>
  <c r="U145" i="5"/>
  <c r="S165" i="5"/>
  <c r="W151" i="5"/>
  <c r="W122" i="5"/>
  <c r="W55" i="5"/>
  <c r="W39" i="5"/>
  <c r="U228" i="5"/>
  <c r="U226" i="5"/>
  <c r="X225" i="5"/>
  <c r="W225" i="5"/>
  <c r="V225" i="5"/>
  <c r="U224" i="5"/>
  <c r="U223" i="5"/>
  <c r="U220" i="5"/>
  <c r="X219" i="5"/>
  <c r="W219" i="5"/>
  <c r="V219" i="5"/>
  <c r="U218" i="5"/>
  <c r="U217" i="5"/>
  <c r="U216" i="5"/>
  <c r="U215" i="5"/>
  <c r="U214" i="5"/>
  <c r="U213" i="5"/>
  <c r="W201" i="5"/>
  <c r="U212" i="5"/>
  <c r="U210" i="5"/>
  <c r="U209" i="5"/>
  <c r="U208" i="5"/>
  <c r="U207" i="5"/>
  <c r="U206" i="5"/>
  <c r="U205" i="5"/>
  <c r="U204" i="5"/>
  <c r="U203" i="5"/>
  <c r="U202" i="5"/>
  <c r="X201" i="5"/>
  <c r="V201" i="5"/>
  <c r="U200" i="5"/>
  <c r="U198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X179" i="5"/>
  <c r="W179" i="5"/>
  <c r="V179" i="5"/>
  <c r="U178" i="5"/>
  <c r="U176" i="5"/>
  <c r="U175" i="5"/>
  <c r="U174" i="5"/>
  <c r="U173" i="5"/>
  <c r="U172" i="5"/>
  <c r="U170" i="5"/>
  <c r="U169" i="5"/>
  <c r="X168" i="5"/>
  <c r="W168" i="5"/>
  <c r="V168" i="5"/>
  <c r="U167" i="5"/>
  <c r="U166" i="5"/>
  <c r="W162" i="5"/>
  <c r="U165" i="5"/>
  <c r="U164" i="5"/>
  <c r="U163" i="5"/>
  <c r="X162" i="5"/>
  <c r="V162" i="5"/>
  <c r="V158" i="5" s="1"/>
  <c r="U161" i="5"/>
  <c r="U160" i="5"/>
  <c r="U159" i="5"/>
  <c r="X158" i="5"/>
  <c r="U157" i="5"/>
  <c r="U156" i="5"/>
  <c r="X154" i="5"/>
  <c r="W154" i="5"/>
  <c r="V154" i="5"/>
  <c r="U153" i="5"/>
  <c r="U151" i="5"/>
  <c r="U149" i="5"/>
  <c r="X148" i="5"/>
  <c r="W148" i="5"/>
  <c r="V148" i="5"/>
  <c r="U147" i="5"/>
  <c r="U146" i="5"/>
  <c r="U144" i="5"/>
  <c r="U143" i="5"/>
  <c r="U142" i="5"/>
  <c r="U141" i="5"/>
  <c r="U140" i="5"/>
  <c r="U139" i="5"/>
  <c r="U138" i="5"/>
  <c r="U137" i="5"/>
  <c r="U136" i="5"/>
  <c r="U134" i="5"/>
  <c r="U133" i="5"/>
  <c r="U132" i="5"/>
  <c r="U131" i="5"/>
  <c r="U130" i="5"/>
  <c r="U129" i="5"/>
  <c r="U128" i="5"/>
  <c r="U127" i="5"/>
  <c r="U126" i="5"/>
  <c r="U125" i="5"/>
  <c r="X122" i="5"/>
  <c r="V122" i="5"/>
  <c r="U118" i="5"/>
  <c r="V117" i="5"/>
  <c r="U117" i="5"/>
  <c r="U114" i="5"/>
  <c r="U113" i="5"/>
  <c r="U112" i="5"/>
  <c r="U111" i="5"/>
  <c r="X110" i="5"/>
  <c r="W110" i="5"/>
  <c r="U110" i="5" s="1"/>
  <c r="V110" i="5"/>
  <c r="U109" i="5"/>
  <c r="U106" i="5"/>
  <c r="U105" i="5"/>
  <c r="U104" i="5"/>
  <c r="U103" i="5"/>
  <c r="X102" i="5"/>
  <c r="W102" i="5"/>
  <c r="V102" i="5"/>
  <c r="U101" i="5"/>
  <c r="U99" i="5"/>
  <c r="U98" i="5"/>
  <c r="U97" i="5"/>
  <c r="U96" i="5"/>
  <c r="U95" i="5"/>
  <c r="U94" i="5"/>
  <c r="U93" i="5"/>
  <c r="U92" i="5"/>
  <c r="U91" i="5"/>
  <c r="U90" i="5"/>
  <c r="X89" i="5"/>
  <c r="W89" i="5"/>
  <c r="V89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W58" i="5"/>
  <c r="U60" i="5"/>
  <c r="U59" i="5"/>
  <c r="X58" i="5"/>
  <c r="V58" i="5"/>
  <c r="V55" i="5" s="1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X39" i="5"/>
  <c r="V39" i="5"/>
  <c r="U38" i="5"/>
  <c r="U37" i="5"/>
  <c r="U36" i="5"/>
  <c r="U35" i="5"/>
  <c r="U34" i="5"/>
  <c r="U33" i="5"/>
  <c r="U32" i="5"/>
  <c r="X30" i="5"/>
  <c r="W30" i="5"/>
  <c r="V30" i="5"/>
  <c r="U29" i="5"/>
  <c r="U28" i="5"/>
  <c r="X26" i="5"/>
  <c r="W26" i="5"/>
  <c r="V26" i="5"/>
  <c r="V25" i="5" s="1"/>
  <c r="X20" i="5"/>
  <c r="W20" i="5"/>
  <c r="V19" i="5"/>
  <c r="X18" i="5"/>
  <c r="W18" i="5"/>
  <c r="V18" i="5"/>
  <c r="U89" i="5" l="1"/>
  <c r="V177" i="5"/>
  <c r="U219" i="5"/>
  <c r="U102" i="5"/>
  <c r="U168" i="5"/>
  <c r="V16" i="5"/>
  <c r="U39" i="5"/>
  <c r="X25" i="5"/>
  <c r="X17" i="5" s="1"/>
  <c r="U148" i="5"/>
  <c r="U225" i="5"/>
  <c r="X177" i="5"/>
  <c r="X15" i="5" s="1"/>
  <c r="U179" i="5"/>
  <c r="U122" i="5"/>
  <c r="X55" i="5"/>
  <c r="U55" i="5" s="1"/>
  <c r="U58" i="5"/>
  <c r="W25" i="5"/>
  <c r="W17" i="5" s="1"/>
  <c r="U30" i="5"/>
  <c r="V17" i="5"/>
  <c r="V14" i="5"/>
  <c r="U201" i="5"/>
  <c r="W177" i="5"/>
  <c r="U162" i="5"/>
  <c r="W158" i="5"/>
  <c r="V15" i="5"/>
  <c r="U26" i="5"/>
  <c r="T58" i="5"/>
  <c r="X14" i="5" l="1"/>
  <c r="X16" i="5"/>
  <c r="U25" i="5"/>
  <c r="W14" i="5"/>
  <c r="X13" i="5"/>
  <c r="U177" i="5"/>
  <c r="W16" i="5"/>
  <c r="W15" i="5"/>
  <c r="U15" i="5" s="1"/>
  <c r="U158" i="5"/>
  <c r="V13" i="5"/>
  <c r="S225" i="5"/>
  <c r="W13" i="5" l="1"/>
  <c r="H23" i="5" s="1"/>
  <c r="U14" i="5"/>
  <c r="H14" i="5" s="1"/>
  <c r="U13" i="5"/>
  <c r="H13" i="5" s="1"/>
  <c r="O225" i="5" l="1"/>
  <c r="P225" i="5"/>
  <c r="L225" i="5"/>
  <c r="L219" i="5"/>
  <c r="L201" i="5"/>
  <c r="K225" i="5"/>
  <c r="S212" i="5" l="1"/>
  <c r="S63" i="5"/>
  <c r="S122" i="5"/>
  <c r="S167" i="5"/>
  <c r="E127" i="5"/>
  <c r="I127" i="5"/>
  <c r="M127" i="5"/>
  <c r="Q127" i="5"/>
  <c r="T122" i="5"/>
  <c r="R122" i="5"/>
  <c r="T179" i="5"/>
  <c r="T102" i="5"/>
  <c r="S162" i="5" l="1"/>
  <c r="S219" i="5"/>
  <c r="T201" i="5"/>
  <c r="T177" i="5" s="1"/>
  <c r="T148" i="5"/>
  <c r="T110" i="5"/>
  <c r="S58" i="5"/>
  <c r="S168" i="5"/>
  <c r="Q42" i="5"/>
  <c r="T39" i="5" l="1"/>
  <c r="S179" i="5"/>
  <c r="S148" i="5"/>
  <c r="S110" i="5"/>
  <c r="S102" i="5"/>
  <c r="R102" i="5"/>
  <c r="S89" i="5"/>
  <c r="S39" i="5"/>
  <c r="S55" i="5" l="1"/>
  <c r="S158" i="5"/>
  <c r="Q228" i="5" l="1"/>
  <c r="M228" i="5"/>
  <c r="I228" i="5"/>
  <c r="E228" i="5"/>
  <c r="S201" i="5"/>
  <c r="I206" i="5"/>
  <c r="Q165" i="5"/>
  <c r="S177" i="5" l="1"/>
  <c r="S15" i="5" s="1"/>
  <c r="E233" i="5"/>
  <c r="M227" i="5"/>
  <c r="Q226" i="5"/>
  <c r="M226" i="5"/>
  <c r="I226" i="5"/>
  <c r="E226" i="5"/>
  <c r="R225" i="5"/>
  <c r="N225" i="5"/>
  <c r="J225" i="5"/>
  <c r="I225" i="5" s="1"/>
  <c r="Q224" i="5"/>
  <c r="M224" i="5"/>
  <c r="I224" i="5"/>
  <c r="Q223" i="5"/>
  <c r="M223" i="5"/>
  <c r="I223" i="5"/>
  <c r="I221" i="5"/>
  <c r="Q220" i="5"/>
  <c r="M220" i="5"/>
  <c r="I220" i="5"/>
  <c r="E220" i="5"/>
  <c r="T219" i="5"/>
  <c r="R219" i="5"/>
  <c r="P219" i="5"/>
  <c r="O219" i="5"/>
  <c r="N219" i="5"/>
  <c r="K219" i="5"/>
  <c r="J219" i="5"/>
  <c r="Q218" i="5"/>
  <c r="M218" i="5"/>
  <c r="I218" i="5"/>
  <c r="Q217" i="5"/>
  <c r="M217" i="5"/>
  <c r="I217" i="5"/>
  <c r="Q216" i="5"/>
  <c r="M216" i="5"/>
  <c r="I216" i="5"/>
  <c r="E216" i="5"/>
  <c r="Q215" i="5"/>
  <c r="M215" i="5"/>
  <c r="J215" i="5"/>
  <c r="E215" i="5" s="1"/>
  <c r="Q214" i="5"/>
  <c r="M214" i="5"/>
  <c r="I214" i="5"/>
  <c r="Q213" i="5"/>
  <c r="M213" i="5"/>
  <c r="I213" i="5"/>
  <c r="Q212" i="5"/>
  <c r="Q210" i="5"/>
  <c r="M210" i="5"/>
  <c r="I210" i="5"/>
  <c r="E210" i="5"/>
  <c r="Q209" i="5"/>
  <c r="M209" i="5"/>
  <c r="I209" i="5"/>
  <c r="E209" i="5"/>
  <c r="Q208" i="5"/>
  <c r="M208" i="5"/>
  <c r="I208" i="5"/>
  <c r="E208" i="5"/>
  <c r="Q207" i="5"/>
  <c r="M207" i="5"/>
  <c r="I207" i="5"/>
  <c r="E207" i="5"/>
  <c r="Q206" i="5"/>
  <c r="M206" i="5"/>
  <c r="E206" i="5"/>
  <c r="Q205" i="5"/>
  <c r="O205" i="5"/>
  <c r="O201" i="5" s="1"/>
  <c r="I205" i="5"/>
  <c r="E205" i="5"/>
  <c r="Q204" i="5"/>
  <c r="M204" i="5"/>
  <c r="I204" i="5"/>
  <c r="E204" i="5"/>
  <c r="Q203" i="5"/>
  <c r="M203" i="5"/>
  <c r="I203" i="5"/>
  <c r="E203" i="5"/>
  <c r="Q202" i="5"/>
  <c r="M202" i="5"/>
  <c r="I202" i="5"/>
  <c r="E202" i="5"/>
  <c r="R201" i="5"/>
  <c r="P201" i="5"/>
  <c r="N201" i="5"/>
  <c r="K201" i="5"/>
  <c r="J201" i="5"/>
  <c r="Q200" i="5"/>
  <c r="M200" i="5"/>
  <c r="I200" i="5"/>
  <c r="E200" i="5"/>
  <c r="M199" i="5"/>
  <c r="Q198" i="5"/>
  <c r="M198" i="5"/>
  <c r="I198" i="5"/>
  <c r="E198" i="5"/>
  <c r="I197" i="5"/>
  <c r="I196" i="5"/>
  <c r="Q195" i="5"/>
  <c r="M195" i="5"/>
  <c r="I195" i="5"/>
  <c r="E195" i="5"/>
  <c r="Q194" i="5"/>
  <c r="M194" i="5"/>
  <c r="I194" i="5"/>
  <c r="E194" i="5"/>
  <c r="Q193" i="5"/>
  <c r="M193" i="5"/>
  <c r="I193" i="5"/>
  <c r="E193" i="5"/>
  <c r="Q192" i="5"/>
  <c r="M192" i="5"/>
  <c r="I192" i="5"/>
  <c r="E192" i="5"/>
  <c r="Q191" i="5"/>
  <c r="M191" i="5"/>
  <c r="I191" i="5"/>
  <c r="E191" i="5"/>
  <c r="Q190" i="5"/>
  <c r="M190" i="5"/>
  <c r="I190" i="5"/>
  <c r="E190" i="5"/>
  <c r="Q189" i="5"/>
  <c r="M189" i="5"/>
  <c r="I189" i="5"/>
  <c r="E189" i="5"/>
  <c r="Q188" i="5"/>
  <c r="M188" i="5"/>
  <c r="I188" i="5"/>
  <c r="E188" i="5"/>
  <c r="Q187" i="5"/>
  <c r="M187" i="5"/>
  <c r="I187" i="5"/>
  <c r="E187" i="5"/>
  <c r="Q186" i="5"/>
  <c r="M186" i="5"/>
  <c r="I186" i="5"/>
  <c r="E186" i="5"/>
  <c r="Q185" i="5"/>
  <c r="N185" i="5"/>
  <c r="N179" i="5" s="1"/>
  <c r="I185" i="5"/>
  <c r="E185" i="5"/>
  <c r="Q184" i="5"/>
  <c r="M184" i="5"/>
  <c r="I184" i="5"/>
  <c r="E184" i="5"/>
  <c r="Q183" i="5"/>
  <c r="M183" i="5"/>
  <c r="I183" i="5"/>
  <c r="E183" i="5"/>
  <c r="Q182" i="5"/>
  <c r="M182" i="5"/>
  <c r="I182" i="5"/>
  <c r="E182" i="5"/>
  <c r="Q181" i="5"/>
  <c r="M181" i="5"/>
  <c r="I181" i="5"/>
  <c r="E181" i="5"/>
  <c r="Q180" i="5"/>
  <c r="M180" i="5"/>
  <c r="I180" i="5"/>
  <c r="E180" i="5"/>
  <c r="R179" i="5"/>
  <c r="P179" i="5"/>
  <c r="O179" i="5"/>
  <c r="L179" i="5"/>
  <c r="K179" i="5"/>
  <c r="J179" i="5"/>
  <c r="Q178" i="5"/>
  <c r="M178" i="5"/>
  <c r="I178" i="5"/>
  <c r="Q176" i="5"/>
  <c r="M176" i="5"/>
  <c r="I176" i="5"/>
  <c r="E176" i="5"/>
  <c r="Q175" i="5"/>
  <c r="M175" i="5"/>
  <c r="I175" i="5"/>
  <c r="E175" i="5"/>
  <c r="Q174" i="5"/>
  <c r="M174" i="5"/>
  <c r="I174" i="5"/>
  <c r="E174" i="5"/>
  <c r="Q173" i="5"/>
  <c r="M173" i="5"/>
  <c r="I173" i="5"/>
  <c r="E173" i="5"/>
  <c r="Q172" i="5"/>
  <c r="M172" i="5"/>
  <c r="I172" i="5"/>
  <c r="E172" i="5"/>
  <c r="I171" i="5"/>
  <c r="Q170" i="5"/>
  <c r="M170" i="5"/>
  <c r="I170" i="5"/>
  <c r="E170" i="5"/>
  <c r="Q169" i="5"/>
  <c r="M169" i="5"/>
  <c r="I169" i="5"/>
  <c r="E169" i="5"/>
  <c r="T168" i="5"/>
  <c r="R168" i="5"/>
  <c r="P168" i="5"/>
  <c r="O168" i="5"/>
  <c r="N168" i="5"/>
  <c r="L168" i="5"/>
  <c r="K168" i="5"/>
  <c r="J168" i="5"/>
  <c r="Q167" i="5"/>
  <c r="M167" i="5"/>
  <c r="I167" i="5"/>
  <c r="E167" i="5"/>
  <c r="Q166" i="5"/>
  <c r="M166" i="5"/>
  <c r="I166" i="5"/>
  <c r="E166" i="5"/>
  <c r="M165" i="5"/>
  <c r="I165" i="5"/>
  <c r="Q164" i="5"/>
  <c r="M164" i="5"/>
  <c r="I164" i="5"/>
  <c r="E164" i="5"/>
  <c r="Q163" i="5"/>
  <c r="M163" i="5"/>
  <c r="I163" i="5"/>
  <c r="T162" i="5"/>
  <c r="T158" i="5" s="1"/>
  <c r="T15" i="5" s="1"/>
  <c r="R162" i="5"/>
  <c r="P162" i="5"/>
  <c r="P158" i="5" s="1"/>
  <c r="O162" i="5"/>
  <c r="N162" i="5"/>
  <c r="N158" i="5" s="1"/>
  <c r="L162" i="5"/>
  <c r="L158" i="5" s="1"/>
  <c r="K162" i="5"/>
  <c r="J162" i="5"/>
  <c r="Q161" i="5"/>
  <c r="M161" i="5"/>
  <c r="I161" i="5"/>
  <c r="Q160" i="5"/>
  <c r="M160" i="5"/>
  <c r="I160" i="5"/>
  <c r="Q159" i="5"/>
  <c r="M159" i="5"/>
  <c r="I159" i="5"/>
  <c r="R158" i="5"/>
  <c r="J158" i="5"/>
  <c r="Q157" i="5"/>
  <c r="M157" i="5"/>
  <c r="Q156" i="5"/>
  <c r="M156" i="5"/>
  <c r="E156" i="5"/>
  <c r="I155" i="5"/>
  <c r="I154" i="5" s="1"/>
  <c r="T154" i="5"/>
  <c r="S154" i="5"/>
  <c r="R154" i="5"/>
  <c r="P154" i="5"/>
  <c r="O154" i="5"/>
  <c r="N154" i="5"/>
  <c r="L154" i="5"/>
  <c r="K154" i="5"/>
  <c r="J154" i="5"/>
  <c r="Q153" i="5"/>
  <c r="M153" i="5"/>
  <c r="Q151" i="5"/>
  <c r="M151" i="5"/>
  <c r="Q149" i="5"/>
  <c r="M149" i="5"/>
  <c r="I149" i="5"/>
  <c r="E149" i="5"/>
  <c r="R148" i="5"/>
  <c r="P148" i="5"/>
  <c r="O148" i="5"/>
  <c r="N148" i="5"/>
  <c r="L148" i="5"/>
  <c r="K148" i="5"/>
  <c r="J148" i="5"/>
  <c r="Q147" i="5"/>
  <c r="M147" i="5"/>
  <c r="I147" i="5"/>
  <c r="Q146" i="5"/>
  <c r="B146" i="5"/>
  <c r="Q144" i="5"/>
  <c r="B144" i="5"/>
  <c r="Q143" i="5"/>
  <c r="B143" i="5"/>
  <c r="Q142" i="5"/>
  <c r="B142" i="5"/>
  <c r="Q141" i="5"/>
  <c r="Q140" i="5"/>
  <c r="Q139" i="5"/>
  <c r="M139" i="5"/>
  <c r="I139" i="5"/>
  <c r="Q138" i="5"/>
  <c r="M138" i="5"/>
  <c r="I138" i="5"/>
  <c r="Q137" i="5"/>
  <c r="M137" i="5"/>
  <c r="I137" i="5"/>
  <c r="Q136" i="5"/>
  <c r="M136" i="5"/>
  <c r="I136" i="5"/>
  <c r="Q134" i="5"/>
  <c r="M134" i="5"/>
  <c r="I134" i="5"/>
  <c r="Q133" i="5"/>
  <c r="M133" i="5"/>
  <c r="I133" i="5"/>
  <c r="E133" i="5"/>
  <c r="Q132" i="5"/>
  <c r="M132" i="5"/>
  <c r="I132" i="5"/>
  <c r="E132" i="5"/>
  <c r="Q131" i="5"/>
  <c r="M131" i="5"/>
  <c r="I131" i="5"/>
  <c r="E131" i="5"/>
  <c r="Q130" i="5"/>
  <c r="M130" i="5"/>
  <c r="I130" i="5"/>
  <c r="E130" i="5"/>
  <c r="Q129" i="5"/>
  <c r="M129" i="5"/>
  <c r="I129" i="5"/>
  <c r="E129" i="5"/>
  <c r="Q128" i="5"/>
  <c r="M128" i="5"/>
  <c r="I128" i="5"/>
  <c r="Q126" i="5"/>
  <c r="M126" i="5"/>
  <c r="I126" i="5"/>
  <c r="E126" i="5"/>
  <c r="Q125" i="5"/>
  <c r="M125" i="5"/>
  <c r="I125" i="5"/>
  <c r="E125" i="5"/>
  <c r="P122" i="5"/>
  <c r="O122" i="5"/>
  <c r="N122" i="5"/>
  <c r="L122" i="5"/>
  <c r="K122" i="5"/>
  <c r="J122" i="5"/>
  <c r="Q118" i="5"/>
  <c r="M118" i="5"/>
  <c r="I118" i="5"/>
  <c r="E118" i="5"/>
  <c r="R117" i="5"/>
  <c r="Q117" i="5" s="1"/>
  <c r="N117" i="5"/>
  <c r="M117" i="5" s="1"/>
  <c r="J117" i="5"/>
  <c r="I117" i="5" s="1"/>
  <c r="Q114" i="5"/>
  <c r="M114" i="5"/>
  <c r="I114" i="5"/>
  <c r="E114" i="5"/>
  <c r="Q113" i="5"/>
  <c r="M113" i="5"/>
  <c r="I113" i="5"/>
  <c r="E113" i="5"/>
  <c r="Q112" i="5"/>
  <c r="M112" i="5"/>
  <c r="I112" i="5"/>
  <c r="E112" i="5"/>
  <c r="Q111" i="5"/>
  <c r="M111" i="5"/>
  <c r="I111" i="5"/>
  <c r="E111" i="5"/>
  <c r="R110" i="5"/>
  <c r="P110" i="5"/>
  <c r="O110" i="5"/>
  <c r="N110" i="5"/>
  <c r="L110" i="5"/>
  <c r="K110" i="5"/>
  <c r="J110" i="5"/>
  <c r="Q109" i="5"/>
  <c r="M109" i="5"/>
  <c r="I109" i="5"/>
  <c r="E109" i="5"/>
  <c r="M108" i="5"/>
  <c r="M107" i="5"/>
  <c r="Q106" i="5"/>
  <c r="M106" i="5"/>
  <c r="I106" i="5"/>
  <c r="E106" i="5"/>
  <c r="Q105" i="5"/>
  <c r="M105" i="5"/>
  <c r="I105" i="5"/>
  <c r="E105" i="5"/>
  <c r="Q104" i="5"/>
  <c r="M104" i="5"/>
  <c r="I104" i="5"/>
  <c r="E104" i="5"/>
  <c r="Q103" i="5"/>
  <c r="M103" i="5"/>
  <c r="I103" i="5"/>
  <c r="E103" i="5"/>
  <c r="Q102" i="5"/>
  <c r="P102" i="5"/>
  <c r="O102" i="5"/>
  <c r="N102" i="5"/>
  <c r="L102" i="5"/>
  <c r="K102" i="5"/>
  <c r="J102" i="5"/>
  <c r="Q101" i="5"/>
  <c r="M101" i="5"/>
  <c r="I101" i="5"/>
  <c r="E101" i="5"/>
  <c r="I100" i="5"/>
  <c r="Q99" i="5"/>
  <c r="M99" i="5"/>
  <c r="I99" i="5"/>
  <c r="E99" i="5"/>
  <c r="Q98" i="5"/>
  <c r="M98" i="5"/>
  <c r="I98" i="5"/>
  <c r="E98" i="5"/>
  <c r="Q97" i="5"/>
  <c r="M97" i="5"/>
  <c r="I97" i="5"/>
  <c r="E97" i="5"/>
  <c r="Q96" i="5"/>
  <c r="M96" i="5"/>
  <c r="I96" i="5"/>
  <c r="E96" i="5"/>
  <c r="Q95" i="5"/>
  <c r="M95" i="5"/>
  <c r="I95" i="5"/>
  <c r="E95" i="5"/>
  <c r="Q94" i="5"/>
  <c r="M94" i="5"/>
  <c r="I94" i="5"/>
  <c r="E94" i="5"/>
  <c r="Q93" i="5"/>
  <c r="M93" i="5"/>
  <c r="I93" i="5"/>
  <c r="E93" i="5"/>
  <c r="Q92" i="5"/>
  <c r="M92" i="5"/>
  <c r="I92" i="5"/>
  <c r="E92" i="5"/>
  <c r="Q91" i="5"/>
  <c r="M91" i="5"/>
  <c r="I91" i="5"/>
  <c r="E91" i="5"/>
  <c r="Q90" i="5"/>
  <c r="M90" i="5"/>
  <c r="I90" i="5"/>
  <c r="E90" i="5"/>
  <c r="T89" i="5"/>
  <c r="T55" i="5" s="1"/>
  <c r="T13" i="5" s="1"/>
  <c r="R89" i="5"/>
  <c r="P89" i="5"/>
  <c r="O89" i="5"/>
  <c r="N89" i="5"/>
  <c r="L89" i="5"/>
  <c r="K89" i="5"/>
  <c r="J89" i="5"/>
  <c r="Q87" i="5"/>
  <c r="M87" i="5"/>
  <c r="I87" i="5"/>
  <c r="E87" i="5"/>
  <c r="Q86" i="5"/>
  <c r="Q85" i="5"/>
  <c r="M85" i="5"/>
  <c r="I85" i="5"/>
  <c r="E85" i="5"/>
  <c r="Q84" i="5"/>
  <c r="M84" i="5"/>
  <c r="I84" i="5"/>
  <c r="E84" i="5"/>
  <c r="Q83" i="5"/>
  <c r="M83" i="5"/>
  <c r="I83" i="5"/>
  <c r="E83" i="5"/>
  <c r="Q82" i="5"/>
  <c r="M82" i="5"/>
  <c r="I82" i="5"/>
  <c r="E82" i="5"/>
  <c r="Q81" i="5"/>
  <c r="M81" i="5"/>
  <c r="I81" i="5"/>
  <c r="E81" i="5"/>
  <c r="Q80" i="5"/>
  <c r="M80" i="5"/>
  <c r="I80" i="5"/>
  <c r="E80" i="5"/>
  <c r="Q79" i="5"/>
  <c r="M79" i="5"/>
  <c r="I79" i="5"/>
  <c r="E79" i="5"/>
  <c r="Q78" i="5"/>
  <c r="M78" i="5"/>
  <c r="I78" i="5"/>
  <c r="E78" i="5"/>
  <c r="Q77" i="5"/>
  <c r="M77" i="5"/>
  <c r="I77" i="5"/>
  <c r="E77" i="5"/>
  <c r="Q76" i="5"/>
  <c r="M76" i="5"/>
  <c r="I76" i="5"/>
  <c r="E76" i="5"/>
  <c r="Q75" i="5"/>
  <c r="M75" i="5"/>
  <c r="I75" i="5"/>
  <c r="E75" i="5"/>
  <c r="Q74" i="5"/>
  <c r="M74" i="5"/>
  <c r="I74" i="5"/>
  <c r="E74" i="5"/>
  <c r="Q73" i="5"/>
  <c r="M73" i="5"/>
  <c r="I73" i="5"/>
  <c r="E73" i="5"/>
  <c r="Q72" i="5"/>
  <c r="M72" i="5"/>
  <c r="I72" i="5"/>
  <c r="E72" i="5"/>
  <c r="Q71" i="5"/>
  <c r="M71" i="5"/>
  <c r="I71" i="5"/>
  <c r="E71" i="5"/>
  <c r="Q70" i="5"/>
  <c r="M70" i="5"/>
  <c r="I70" i="5"/>
  <c r="E70" i="5"/>
  <c r="Q69" i="5"/>
  <c r="M69" i="5"/>
  <c r="I69" i="5"/>
  <c r="E69" i="5"/>
  <c r="Q68" i="5"/>
  <c r="M68" i="5"/>
  <c r="I68" i="5"/>
  <c r="E68" i="5"/>
  <c r="Q67" i="5"/>
  <c r="M67" i="5"/>
  <c r="I67" i="5"/>
  <c r="E67" i="5"/>
  <c r="Q66" i="5"/>
  <c r="M66" i="5"/>
  <c r="I66" i="5"/>
  <c r="E66" i="5"/>
  <c r="Q65" i="5"/>
  <c r="M65" i="5"/>
  <c r="I65" i="5"/>
  <c r="E65" i="5"/>
  <c r="M64" i="5"/>
  <c r="M61" i="5"/>
  <c r="Q60" i="5"/>
  <c r="M60" i="5"/>
  <c r="I60" i="5"/>
  <c r="Q59" i="5"/>
  <c r="M59" i="5"/>
  <c r="I59" i="5"/>
  <c r="R58" i="5"/>
  <c r="P58" i="5"/>
  <c r="O58" i="5"/>
  <c r="N58" i="5"/>
  <c r="L58" i="5"/>
  <c r="K58" i="5"/>
  <c r="J58" i="5"/>
  <c r="I54" i="5"/>
  <c r="Q53" i="5"/>
  <c r="M53" i="5"/>
  <c r="I53" i="5"/>
  <c r="E53" i="5"/>
  <c r="Q52" i="5"/>
  <c r="M52" i="5"/>
  <c r="Q51" i="5"/>
  <c r="M51" i="5"/>
  <c r="I51" i="5"/>
  <c r="E51" i="5"/>
  <c r="Q50" i="5"/>
  <c r="M50" i="5"/>
  <c r="I50" i="5"/>
  <c r="E50" i="5"/>
  <c r="Q49" i="5"/>
  <c r="M49" i="5"/>
  <c r="I49" i="5"/>
  <c r="E49" i="5"/>
  <c r="Q48" i="5"/>
  <c r="M48" i="5"/>
  <c r="I48" i="5"/>
  <c r="E48" i="5"/>
  <c r="Q47" i="5"/>
  <c r="M47" i="5"/>
  <c r="I47" i="5"/>
  <c r="E47" i="5"/>
  <c r="Q46" i="5"/>
  <c r="M46" i="5"/>
  <c r="I46" i="5"/>
  <c r="E46" i="5"/>
  <c r="Q45" i="5"/>
  <c r="M45" i="5"/>
  <c r="I45" i="5"/>
  <c r="E45" i="5"/>
  <c r="Q44" i="5"/>
  <c r="M44" i="5"/>
  <c r="I44" i="5"/>
  <c r="E44" i="5"/>
  <c r="Q43" i="5"/>
  <c r="M43" i="5"/>
  <c r="I43" i="5"/>
  <c r="E43" i="5"/>
  <c r="Q41" i="5"/>
  <c r="M41" i="5"/>
  <c r="I41" i="5"/>
  <c r="E41" i="5"/>
  <c r="R39" i="5"/>
  <c r="Q39" i="5" s="1"/>
  <c r="P39" i="5"/>
  <c r="O39" i="5"/>
  <c r="N39" i="5"/>
  <c r="L39" i="5"/>
  <c r="K39" i="5"/>
  <c r="J39" i="5"/>
  <c r="Q38" i="5"/>
  <c r="M38" i="5"/>
  <c r="I38" i="5"/>
  <c r="E38" i="5"/>
  <c r="Q37" i="5"/>
  <c r="M37" i="5"/>
  <c r="I37" i="5"/>
  <c r="E37" i="5"/>
  <c r="Q36" i="5"/>
  <c r="M36" i="5"/>
  <c r="I36" i="5"/>
  <c r="E36" i="5"/>
  <c r="Q35" i="5"/>
  <c r="M35" i="5"/>
  <c r="I35" i="5"/>
  <c r="E35" i="5"/>
  <c r="Q34" i="5"/>
  <c r="M34" i="5"/>
  <c r="I34" i="5"/>
  <c r="E34" i="5"/>
  <c r="Q33" i="5"/>
  <c r="M33" i="5"/>
  <c r="I33" i="5"/>
  <c r="E33" i="5"/>
  <c r="Q32" i="5"/>
  <c r="M32" i="5"/>
  <c r="I32" i="5"/>
  <c r="E32" i="5"/>
  <c r="T30" i="5"/>
  <c r="S30" i="5"/>
  <c r="R30" i="5"/>
  <c r="P30" i="5"/>
  <c r="O30" i="5"/>
  <c r="N30" i="5"/>
  <c r="L30" i="5"/>
  <c r="K30" i="5"/>
  <c r="J30" i="5"/>
  <c r="Q29" i="5"/>
  <c r="M29" i="5"/>
  <c r="I29" i="5"/>
  <c r="E29" i="5"/>
  <c r="Q28" i="5"/>
  <c r="M28" i="5"/>
  <c r="I28" i="5"/>
  <c r="E28" i="5"/>
  <c r="E26" i="5" s="1"/>
  <c r="T26" i="5"/>
  <c r="S26" i="5"/>
  <c r="R26" i="5"/>
  <c r="P26" i="5"/>
  <c r="O26" i="5"/>
  <c r="N26" i="5"/>
  <c r="L26" i="5"/>
  <c r="K26" i="5"/>
  <c r="J26" i="5"/>
  <c r="T20" i="5"/>
  <c r="S20" i="5"/>
  <c r="P20" i="5"/>
  <c r="O20" i="5"/>
  <c r="L20" i="5"/>
  <c r="K20" i="5"/>
  <c r="R19" i="5"/>
  <c r="N19" i="5"/>
  <c r="T18" i="5"/>
  <c r="S18" i="5"/>
  <c r="R18" i="5"/>
  <c r="P18" i="5"/>
  <c r="O18" i="5"/>
  <c r="N18" i="5"/>
  <c r="L18" i="5"/>
  <c r="K18" i="5"/>
  <c r="J18" i="5"/>
  <c r="S25" i="5" l="1"/>
  <c r="E30" i="5"/>
  <c r="P25" i="5"/>
  <c r="P17" i="5" s="1"/>
  <c r="I122" i="5"/>
  <c r="O25" i="5"/>
  <c r="O17" i="5" s="1"/>
  <c r="T25" i="5"/>
  <c r="T17" i="5" s="1"/>
  <c r="J55" i="5"/>
  <c r="P177" i="5"/>
  <c r="P15" i="5" s="1"/>
  <c r="P55" i="5"/>
  <c r="P14" i="5" s="1"/>
  <c r="Q110" i="5"/>
  <c r="Q162" i="5"/>
  <c r="O177" i="5"/>
  <c r="E148" i="5"/>
  <c r="M148" i="5"/>
  <c r="E154" i="5"/>
  <c r="I162" i="5"/>
  <c r="E39" i="5"/>
  <c r="R55" i="5"/>
  <c r="J177" i="5"/>
  <c r="J15" i="5" s="1"/>
  <c r="L55" i="5"/>
  <c r="I110" i="5"/>
  <c r="M225" i="5"/>
  <c r="J19" i="5"/>
  <c r="L25" i="5"/>
  <c r="L17" i="5" s="1"/>
  <c r="M39" i="5"/>
  <c r="N55" i="5"/>
  <c r="Q148" i="5"/>
  <c r="Q168" i="5"/>
  <c r="L177" i="5"/>
  <c r="M162" i="5"/>
  <c r="M168" i="5"/>
  <c r="M205" i="5"/>
  <c r="K25" i="5"/>
  <c r="K17" i="5" s="1"/>
  <c r="E89" i="5"/>
  <c r="I102" i="5"/>
  <c r="I179" i="5"/>
  <c r="R177" i="5"/>
  <c r="R15" i="5" s="1"/>
  <c r="I201" i="5"/>
  <c r="M219" i="5"/>
  <c r="J16" i="5"/>
  <c r="I39" i="5"/>
  <c r="I89" i="5"/>
  <c r="M102" i="5"/>
  <c r="O158" i="5"/>
  <c r="O15" i="5" s="1"/>
  <c r="M201" i="5"/>
  <c r="M30" i="5"/>
  <c r="O55" i="5"/>
  <c r="M110" i="5"/>
  <c r="M122" i="5"/>
  <c r="I148" i="5"/>
  <c r="K158" i="5"/>
  <c r="E201" i="5"/>
  <c r="I219" i="5"/>
  <c r="E225" i="5"/>
  <c r="R25" i="5"/>
  <c r="R14" i="5" s="1"/>
  <c r="I30" i="5"/>
  <c r="K55" i="5"/>
  <c r="M89" i="5"/>
  <c r="E168" i="5"/>
  <c r="K177" i="5"/>
  <c r="E179" i="5"/>
  <c r="E25" i="5"/>
  <c r="Q89" i="5"/>
  <c r="Q225" i="5"/>
  <c r="Q201" i="5"/>
  <c r="Q30" i="5"/>
  <c r="Q219" i="5"/>
  <c r="Q179" i="5"/>
  <c r="Q122" i="5"/>
  <c r="N177" i="5"/>
  <c r="M179" i="5"/>
  <c r="I168" i="5"/>
  <c r="M185" i="5"/>
  <c r="I215" i="5"/>
  <c r="E58" i="5"/>
  <c r="E110" i="5"/>
  <c r="E122" i="5"/>
  <c r="N25" i="5"/>
  <c r="M26" i="5"/>
  <c r="I58" i="5"/>
  <c r="M58" i="5"/>
  <c r="E102" i="5"/>
  <c r="E117" i="5"/>
  <c r="E219" i="5"/>
  <c r="J25" i="5"/>
  <c r="I26" i="5"/>
  <c r="Q26" i="5"/>
  <c r="L14" i="5" l="1"/>
  <c r="E55" i="5"/>
  <c r="S14" i="5"/>
  <c r="S13" i="5" s="1"/>
  <c r="O16" i="5"/>
  <c r="P16" i="5"/>
  <c r="L16" i="5"/>
  <c r="K14" i="5"/>
  <c r="L15" i="5"/>
  <c r="L13" i="5" s="1"/>
  <c r="P13" i="5"/>
  <c r="I55" i="5"/>
  <c r="R16" i="5"/>
  <c r="M158" i="5"/>
  <c r="I177" i="5"/>
  <c r="E177" i="5"/>
  <c r="K15" i="5"/>
  <c r="K16" i="5"/>
  <c r="M55" i="5"/>
  <c r="E158" i="5"/>
  <c r="I158" i="5"/>
  <c r="O14" i="5"/>
  <c r="O13" i="5" s="1"/>
  <c r="Q177" i="5"/>
  <c r="S17" i="5"/>
  <c r="Q15" i="5"/>
  <c r="Q158" i="5"/>
  <c r="Q58" i="5"/>
  <c r="J14" i="5"/>
  <c r="J17" i="5"/>
  <c r="I25" i="5"/>
  <c r="M25" i="5"/>
  <c r="N17" i="5"/>
  <c r="N14" i="5"/>
  <c r="R17" i="5"/>
  <c r="Q25" i="5"/>
  <c r="T16" i="5"/>
  <c r="M177" i="5"/>
  <c r="N15" i="5"/>
  <c r="M15" i="5" s="1"/>
  <c r="N16" i="5"/>
  <c r="K13" i="5" l="1"/>
  <c r="I15" i="5"/>
  <c r="E15" i="5"/>
  <c r="R13" i="5"/>
  <c r="M14" i="5"/>
  <c r="N13" i="5"/>
  <c r="M13" i="5" s="1"/>
  <c r="I14" i="5"/>
  <c r="J13" i="5"/>
  <c r="E14" i="5"/>
  <c r="E13" i="5" l="1"/>
  <c r="I13" i="5"/>
  <c r="Q55" i="5" l="1"/>
  <c r="S16" i="5"/>
  <c r="Q14" i="5" l="1"/>
  <c r="Q13" i="5"/>
</calcChain>
</file>

<file path=xl/comments1.xml><?xml version="1.0" encoding="utf-8"?>
<comments xmlns="http://schemas.openxmlformats.org/spreadsheetml/2006/main">
  <authors>
    <author>Автор</author>
  </authors>
  <commentList>
    <comment ref="T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 минусом пени 135,4</t>
        </r>
      </text>
    </comment>
    <comment ref="X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 минусом пени 135,4</t>
        </r>
      </text>
    </comment>
  </commentList>
</comments>
</file>

<file path=xl/sharedStrings.xml><?xml version="1.0" encoding="utf-8"?>
<sst xmlns="http://schemas.openxmlformats.org/spreadsheetml/2006/main" count="498" uniqueCount="230">
  <si>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</si>
  <si>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</si>
  <si>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</si>
  <si>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</si>
  <si>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</si>
  <si>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</si>
  <si>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</si>
  <si>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</si>
  <si>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Ремонт и подготовка жилфонда</t>
  </si>
  <si>
    <t>Капитальный ремонт жилфонда</t>
  </si>
  <si>
    <t>В том числе:</t>
  </si>
  <si>
    <t>Текущий ремонт жилфонда</t>
  </si>
  <si>
    <t xml:space="preserve">Подготовка тепловых сетей </t>
  </si>
  <si>
    <t>июнь-сентябрь 2015г.</t>
  </si>
  <si>
    <t>шт.</t>
  </si>
  <si>
    <t>Подготовка и ремонт котельных</t>
  </si>
  <si>
    <t>Управление ЖКХ и градостроительства АОГО (подрядная организация)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</si>
  <si>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</si>
  <si>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</si>
  <si>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</si>
  <si>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</si>
  <si>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В том числе</t>
  </si>
  <si>
    <t>м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</si>
  <si>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</si>
  <si>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</si>
  <si>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</si>
  <si>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</si>
  <si>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</si>
  <si>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</si>
  <si>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ООО "Исток"</t>
  </si>
  <si>
    <t>-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</si>
  <si>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</si>
  <si>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</si>
  <si>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</si>
  <si>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</si>
  <si>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</si>
  <si>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</si>
  <si>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</si>
  <si>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</si>
  <si>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</si>
  <si>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</si>
  <si>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п.м.</t>
  </si>
  <si>
    <t>ООО "Наш Дом"</t>
  </si>
  <si>
    <t>Замена стояков отопления</t>
  </si>
  <si>
    <t>м2</t>
  </si>
  <si>
    <t>Капитальный ремонт участка наружных сетей канализации по ул. Мира д.10 до КК 273</t>
  </si>
  <si>
    <t>Капитальный ремонт септика по ул. Майская д.5а, 5б</t>
  </si>
  <si>
    <t>Замена насосного оборудования КНС-2 (экспертиза сметы проведена)</t>
  </si>
  <si>
    <t>Замена канализации наружние работы</t>
  </si>
  <si>
    <t>Ремонт кровли</t>
  </si>
  <si>
    <t>Ремонт вентиляционных шахт</t>
  </si>
  <si>
    <t>Ремонт балконных козырьков</t>
  </si>
  <si>
    <t>Ремонт в подъездах</t>
  </si>
  <si>
    <t>Замена проводки</t>
  </si>
  <si>
    <t>Замена автоматов</t>
  </si>
  <si>
    <t>Квартальная котельная п.Омсукчан</t>
  </si>
  <si>
    <t>Чистка территории вокруг котельной</t>
  </si>
  <si>
    <t>м²</t>
  </si>
  <si>
    <t>Чистка котлов № 7;8;9</t>
  </si>
  <si>
    <t>шт</t>
  </si>
  <si>
    <t>Замена изоляции из асбокартона на задних дверцах котлов</t>
  </si>
  <si>
    <t>чистка и уборка дробильного отделения</t>
  </si>
  <si>
    <t>Чистка и уборка галереи</t>
  </si>
  <si>
    <t>Ревизия эл.двигателя привода</t>
  </si>
  <si>
    <t>Ревизия эл.двигателя привода  дробилки</t>
  </si>
  <si>
    <t>Ревизия эл.двигателя привода питателя  дробилки</t>
  </si>
  <si>
    <t xml:space="preserve">Ревизия и ремонт дымососов ДН-11,2 цеха №2 </t>
  </si>
  <si>
    <t>Ревизия и ремонт дымососов ДН-12,5 цеха №2</t>
  </si>
  <si>
    <t>Частичный ремонт топочных камер котлов №7;8;9</t>
  </si>
  <si>
    <t>Частичный ремонт обмуровки котлов и внутренней перегородки котлов №7,8,9 в том числе:</t>
  </si>
  <si>
    <t>Ревизия и ремонт эл.щитовой цеха №2</t>
  </si>
  <si>
    <t xml:space="preserve">Изготовление и замена передних дверок котлов №2;3;4 </t>
  </si>
  <si>
    <t xml:space="preserve">Частичный ремонт обмуровки котлов и внутренней перегородки №2,3,4 </t>
  </si>
  <si>
    <t>Ревизия и ремонт тельферов грузопод. 2т</t>
  </si>
  <si>
    <t>Чистка циклонов котлов №1,2,3,4,5</t>
  </si>
  <si>
    <t>Ревизия и ремонт дымососов ДН-11,2 цеха №1</t>
  </si>
  <si>
    <t>Ревизия и ремонт насоса ГВС Д320-50 №1</t>
  </si>
  <si>
    <t>Ревизия и ремонт насоса ТС 1Д500-63 №7,8</t>
  </si>
  <si>
    <t>Ревизия щитовой</t>
  </si>
  <si>
    <t>ООО "ВМСС"</t>
  </si>
  <si>
    <t>Котельная "Энергетик" п.Омсукчан</t>
  </si>
  <si>
    <t>Ревизия и ремонт дымососов ДН-11,2 котельной</t>
  </si>
  <si>
    <t>Изготовление и замена дверок котлов №1,2,3</t>
  </si>
  <si>
    <t>Частичный ремонт обмуровки котлов и внутренней перегородки №1,2,3</t>
  </si>
  <si>
    <t>Ревизия и ремонт насоса Д200-36 №1</t>
  </si>
  <si>
    <t xml:space="preserve">Частичный ремонт топок котлов №1,2;3 </t>
  </si>
  <si>
    <t>Ревизия и ремонт подпиточных насосов</t>
  </si>
  <si>
    <t>Ревизия и ремонт эл.щитовой          котельной</t>
  </si>
  <si>
    <t>Ревизия и ремонт эл.щитовой котельной</t>
  </si>
  <si>
    <t>Ревизия и ремонт насоса ТС Д200-90</t>
  </si>
  <si>
    <t>Ревизия и ремонт дренажного насоса</t>
  </si>
  <si>
    <t>Ревизия и ремонт котла ЭКВ-1</t>
  </si>
  <si>
    <t>Ревизия и ремонт котла ЭКВ-2</t>
  </si>
  <si>
    <t>Спецавтохозяйство п.Омсукчан</t>
  </si>
  <si>
    <t>Электрокотельная п.Омсукчан</t>
  </si>
  <si>
    <t>Ремонт а/м УАЗ</t>
  </si>
  <si>
    <t>Ремонт бульдозера Т-170</t>
  </si>
  <si>
    <t>Ремонт бульдозера Шантуй-16</t>
  </si>
  <si>
    <t>Ремонт погрузчика XCMG XL-50</t>
  </si>
  <si>
    <t>Изготовление поранитовых прокладок 4 мм</t>
  </si>
  <si>
    <t>Частичный ремонт ТК</t>
  </si>
  <si>
    <t>Замена вентилей</t>
  </si>
  <si>
    <t>Снятие, ремонт и установка обратных клапанов</t>
  </si>
  <si>
    <t>Набивка сальников задвижек, с промазкой штревелей и протяжкой болтов фланцевых соединений</t>
  </si>
  <si>
    <t>Ремонт насосов</t>
  </si>
  <si>
    <t>Вскрытие каналов (шуровка трубопровода)</t>
  </si>
  <si>
    <t>Промывка трубопроводов</t>
  </si>
  <si>
    <t>Гидравлическое испытание трубопроводов</t>
  </si>
  <si>
    <t>Обрезка нерабочих врезок (концов) ТС и ГВС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</si>
  <si>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</si>
  <si>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</si>
  <si>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</si>
  <si>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</si>
  <si>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Чистка котлов цеха № 1,2;3;4;5; в том числе:</t>
  </si>
  <si>
    <t>Чистка конвейера  2СР-70м L-42м.</t>
  </si>
  <si>
    <t>т</t>
  </si>
  <si>
    <t>Ревизия двигателя конвейера 2СР-70М</t>
  </si>
  <si>
    <t>Ревизия и ремонт вентилятора        ВДН-12.5 №1;2</t>
  </si>
  <si>
    <t>Ревизия и ремонт дымососов ДН-11.2 цеха №1</t>
  </si>
  <si>
    <t>Изготовление и замена передних дверок котлов №1,2,3 в том числе:</t>
  </si>
  <si>
    <t>Ревизия эл.щитовой в насосной станции</t>
  </si>
  <si>
    <t xml:space="preserve">Чистка территории вокруг котельной
</t>
  </si>
  <si>
    <t>Замена трубопровода в помещении насосной</t>
  </si>
  <si>
    <t>Ревизия эл.щитовой котельной 
В том числе:</t>
  </si>
  <si>
    <t xml:space="preserve">Ревизия эл.проводки в цехе №1:
 кабель КГХЛ 3х6мм;1х4мм- наружная  на стены; провод ППВ 2х1,5мм
</t>
  </si>
  <si>
    <t xml:space="preserve">Ревизия контакторов в ЗРУ:
3SC7-F52, 3SC7-F50, КТИ-5225
</t>
  </si>
  <si>
    <t>Протяжка вводных контактов в ЗРУ:          2 ввода от ПТП №6, №7</t>
  </si>
  <si>
    <t xml:space="preserve">Чистка и ревизия контакторов на дымососах №1;2;3;4:
3SC7-F52, 3SC7-F50, КТИ-5225
</t>
  </si>
  <si>
    <t xml:space="preserve">Ревизия распределительного щита в ДЭС: ЩС №9 кабелем КГХЛ 3х50мм, 1х16мм с ПТП №6, АЕ2056МП 80А на ЩО №5 ВА4729 25А
</t>
  </si>
  <si>
    <t xml:space="preserve">Ревизия эл. проводки в АБК: ППВ 2х2,5мм наружного исполнения, протяжка соединений, замер сопротивления изоляции
</t>
  </si>
  <si>
    <t xml:space="preserve">Приобретение сан. технических  и строительных материалов </t>
  </si>
  <si>
    <t>Приобретение скваженных насосов для водозаборов</t>
  </si>
  <si>
    <t>Электрокотельная п.Дукат</t>
  </si>
  <si>
    <t>Чистка территории вокруг электрокотельной</t>
  </si>
  <si>
    <t>Ревизия и ремонт сетевых насосов 8НДВ</t>
  </si>
  <si>
    <t>Набивка сальников на задвижки (стальные) Ду250, Ду150, Ду100, Ду80</t>
  </si>
  <si>
    <t>Покраска труб: труба Ø219, труба Ø159, труба Ø108, труба Ø108</t>
  </si>
  <si>
    <r>
      <t>м</t>
    </r>
    <r>
      <rPr>
        <vertAlign val="superscript"/>
        <sz val="14"/>
        <color theme="1"/>
        <rFont val="Times New Roman"/>
        <family val="1"/>
        <charset val="204"/>
      </rPr>
      <t>2</t>
    </r>
  </si>
  <si>
    <t>Устройство заземления эл. котельной в соответствии с проектом</t>
  </si>
  <si>
    <t>Приобретение преобразователей частоты для сетевых насосов  и насоса ГВС на эл. котельной - 3шт.</t>
  </si>
  <si>
    <t>Капитальный ремонт сетей тепловодоснабжения от УТ-31 до УТ-32</t>
  </si>
  <si>
    <t>Замена задвижки Ду250 вход на насос ТВС №1; задвижки Ду200 выход на насос ТВС №1; задвижки Ду100 подача ХВС со скважины №4 на эл. котлы КЭВ 400/0,4</t>
  </si>
  <si>
    <t>м.п.</t>
  </si>
  <si>
    <t>Замена задвижек в колодце УТ-8 (ввод в дом №17 ТВС)</t>
  </si>
  <si>
    <t>Частичный ремонт трубопровода от колодца ТК-2, до УТ-29</t>
  </si>
  <si>
    <t>Замена задвижек в колодце УТ-3 (ввод в дом №19 ГВС)</t>
  </si>
  <si>
    <t xml:space="preserve">Замена задвижки в колодце УТ-2 </t>
  </si>
  <si>
    <t>Ревизия и ремонт вентиляторов ВДН-11,2  №1,2,3</t>
  </si>
  <si>
    <t>Ревизия и ремонт винтеляторов ВДН-10</t>
  </si>
  <si>
    <t>МУП "Спутник"</t>
  </si>
  <si>
    <t>Утепление канализационных колодцев,замена запорной арматуры</t>
  </si>
  <si>
    <t>Промывка и прочистка системы канализации, герметизация канализационных колодцев</t>
  </si>
  <si>
    <t>Ривизия и замена задвижек</t>
  </si>
  <si>
    <t>Приобретение батареи аккумулятора</t>
  </si>
  <si>
    <t>Капитальный ремонт сетей тепловодоснабжения от УТ-32 до жилого дома пр. Победы №39</t>
  </si>
  <si>
    <t>Общестроительные работы по подготовке к ОЗП</t>
  </si>
  <si>
    <t>Модернизация электросетевого комплекса</t>
  </si>
  <si>
    <t>Капитальный ремонт участка наружных сетей канализации от пр. Победы д.19 до Школы 85 метров (Ремонт наружных сетей канализации КК 63 ДО КК 73)</t>
  </si>
  <si>
    <t>Капитальный ремонт участка наружных сетей канализации по ул. Майская д.12, 12а до центрального коллектора (Капитальный ремонт участка сетей канализации по ул. Майской дом №12,12а)</t>
  </si>
  <si>
    <t>Капитальный ремонтучастка наружных сетей канализации от жилого дома по ул. Транспортная д.2 до центрального коллектора по ул. Ленина (Капитальный ремонт  наружных сетй   канализации по ул. Транспортная 2 L=42м КК 422-423)</t>
  </si>
  <si>
    <t>Капитальный ремонт участка наружных сетей канализации по ул. Мира д.14 до КК 267 (Капитальный ремонт наружной сети канализации КК №273,357-360, по ул. Мира 14 L=98м)</t>
  </si>
  <si>
    <t>замена внутридомовых канализационных систем</t>
  </si>
  <si>
    <t>Капитальный ремонт участка наружных сетей канализации по ул. Мира д.20 до КК 148-155</t>
  </si>
  <si>
    <t>доп. Работы Капитальный ремонт участка наружных сетей канализации по ул. Мира д.20 до КК 148-155</t>
  </si>
  <si>
    <t>Поставка конвейерной ленты и роликов</t>
  </si>
  <si>
    <t>иные источники финансирования</t>
  </si>
  <si>
    <t>итого 2016г</t>
  </si>
  <si>
    <t>кап ремонт тепловыхсетей</t>
  </si>
  <si>
    <t>капитальный ремонт тепловых сетей</t>
  </si>
  <si>
    <t>ВСЕГО</t>
  </si>
  <si>
    <t>Капитальный ремонт котла №1</t>
  </si>
  <si>
    <t>Капитальный ремонт котла №4</t>
  </si>
  <si>
    <t>Капитальный ремонт конвейера</t>
  </si>
  <si>
    <t xml:space="preserve">Капитальный ремонт участка теплосети по пр. Победы 15 </t>
  </si>
  <si>
    <t>Разработка схемы водоснабжения и водоотведения в п.Омсукчан</t>
  </si>
  <si>
    <t>Разработке плана действий по ликвидации последствий аварийных ситуаций на сетях отопления с применением электронного моделирования на базе Геоинформационного расчетного комплекса «ТеплоЭксперт» для п. Омсучкан и п. Дукат Омсучкансого городского округа Магаданской области</t>
  </si>
  <si>
    <t>Капитальный ремонт участка наружных сетей канализации от  Школы 95 метров (Ремонт наружных сетей канализации )</t>
  </si>
  <si>
    <t>Приобретение контакторов</t>
  </si>
  <si>
    <t>Приобретение преобразователей частоты и щитов</t>
  </si>
  <si>
    <t>Капитальный ремонт котла № 2 п. Омсукчан</t>
  </si>
  <si>
    <t>Приобретение газодувок  ротационных</t>
  </si>
  <si>
    <t>Приобретение переобразователя частоты и датчиков давления</t>
  </si>
  <si>
    <t>Приобретение кабеля КГ-ХЛ</t>
  </si>
  <si>
    <t xml:space="preserve">Монтаж и демонтаж трансформатора </t>
  </si>
  <si>
    <t>Приобретение Муфты сцепления</t>
  </si>
  <si>
    <t>Монтаж-демонтаж ДЭС скажина № 6</t>
  </si>
  <si>
    <t>Капитальный ремонт наружной сети канализации ул. Мира 24 КК 136-ККК 140, 82 м</t>
  </si>
  <si>
    <t>Капитальный ремонт наружной сети канализации ул. Мира 28 КК 167-КК 140, 72 м</t>
  </si>
  <si>
    <t>Капитальный ремонт наружной сети канализации по ул. Ленина д.21 КК 272-КК 274 56 м</t>
  </si>
  <si>
    <t>Капитальный ремонт наружной сети канализации по ул. Театральная 4 КК 84-КК 91, 72 м.</t>
  </si>
  <si>
    <t>Капитальный ремонт наружной сети канализации по ул. Театральная 6 КК 80-КК 84, 65 м</t>
  </si>
  <si>
    <t>Капитальный ремонт Септика Школьная 14</t>
  </si>
  <si>
    <t>Капитальный ремонт котла № 8 п. Омсукчан</t>
  </si>
  <si>
    <t>МУП "Спутник"; ООО "МКС"</t>
  </si>
  <si>
    <t>Замена стояков ГВС ХВС (тепловизор)</t>
  </si>
  <si>
    <t>Модернизация участка наружной сети тепло-водоснабжения от ТК 13 до жилого дома по ул. Транспортная 2 64м п. Омсукчан согласно утвержденной схемы теплоснабжения</t>
  </si>
  <si>
    <t>Модернизация газодутьевого оборудования на объектах теплоснабжения</t>
  </si>
  <si>
    <t>Промывка и прочистка, ремонт участков системы канализации</t>
  </si>
  <si>
    <t>Капитальный ремонт кровли эл. Котельной п. Дукат</t>
  </si>
  <si>
    <t>Проект по ремонту несущих конструкций квартальной котельной</t>
  </si>
  <si>
    <t>Модернизация участка канализационной сети по ул. Транспортная д.2 п. Омсукчан в соответствии с утвержденной схемой водоснабжения и водоотведения</t>
  </si>
  <si>
    <t>Модернизацияучастка канализационной сети по ул. Ленина д.43 п. Омсукчан в соответствии с утвержденной схемой водоснабжения и водоотведения</t>
  </si>
  <si>
    <t>Модернизация скребкового конвейерного оборудования  на угольных  котельных Омсукчанского городского округа</t>
  </si>
  <si>
    <t>Модернизация насосного парка в Омсукчанском городском округе</t>
  </si>
  <si>
    <t>Модернизация электроприводного хозяйства на котельных Омсукчанского городского округа</t>
  </si>
  <si>
    <t>итого 2017</t>
  </si>
  <si>
    <t>итого 2018</t>
  </si>
  <si>
    <t xml:space="preserve">Модернизация запорной арматуры на сетях тепло-водоснабжения Омсукчанского городского округа </t>
  </si>
  <si>
    <t>Модернизация скважины 4 п.Дукат</t>
  </si>
  <si>
    <t>экспертиза котла № 8</t>
  </si>
  <si>
    <t>Кап.рем.наруж.сети по пр. Победы 27, Дукат</t>
  </si>
  <si>
    <t>Поставка насосов для нужд Омсукчанского городского округа</t>
  </si>
  <si>
    <t>Поставка составных частей трубопроводной арматуры</t>
  </si>
  <si>
    <t>Поставка роликоопор для нужд Омсукчанского городского округа</t>
  </si>
  <si>
    <t>Модернизация линии канализации по ул. Мира 20А от колодца №393 до №394</t>
  </si>
  <si>
    <t>Реконструкции инженерных сетей в п. Дукат</t>
  </si>
  <si>
    <t>Приобритение электродвигателя</t>
  </si>
  <si>
    <t>Модернизация энергосетевого оборудования на электрокотельной п. Омсукчан</t>
  </si>
  <si>
    <t>прочие</t>
  </si>
  <si>
    <t>итого 2019</t>
  </si>
  <si>
    <t>Проведение экспертизы достоверности сметных расчетов</t>
  </si>
  <si>
    <t>Ремонт нижней разводки трубопроводов Победы 15 ; Победы 5</t>
  </si>
  <si>
    <t>Перечень программных мероприятий муниципальной программы «Комплексное развитие коммунальной инфраструктуры Омсукчанского городского округа на 2016 -2019 годы»</t>
  </si>
  <si>
    <t xml:space="preserve">Приложение </t>
  </si>
  <si>
    <t>к постановлению</t>
  </si>
  <si>
    <t>администрации</t>
  </si>
  <si>
    <t>городского округа</t>
  </si>
  <si>
    <t>Таблица № 2</t>
  </si>
  <si>
    <t>от 21.12.2018г. № 711</t>
  </si>
  <si>
    <t>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</si>
</sst>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0" xfId="0" applyFont="1" applyFill="1"/>
    <xf numFmtId="1" fontId="6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1" fontId="3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0" fillId="0" borderId="8" xfId="0" applyFill="1" applyBorder="1"/>
    <xf numFmtId="0" fontId="7" fillId="0" borderId="0" xfId="0" applyFont="1" applyFill="1" applyAlignment="1">
      <alignment vertical="center"/>
    </xf>
    <xf numFmtId="4" fontId="3" fillId="0" borderId="4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7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!&#1056;&#1091;&#1082;&#1086;&#1074;&#1086;&#1076;&#1089;&#1090;&#1074;&#1086;\&#1046;&#1050;&#1061;\&#1054;&#1047;&#1055;\&#1055;&#1083;&#1072;&#1085;%20&#1054;&#1084;&#1089;%20&#1075;&#1086;&#1088;%20&#1086;&#1082;&#1088;&#1091;&#1075;%202018-2019%20&#1076;&#1083;&#1103;%20&#1084;&#1080;&#1085;&#1089;&#1090;&#1088;&#1086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2">
          <cell r="C12" t="str">
    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    </cell>
        </row>
        <row r="13">
          <cell r="C13" t="str">
    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    </cell>
        </row>
        <row r="14">
          <cell r="C14" t="str">
            <v>Модернизация участка канализационной сети по ул. Ленина д.23 п. Омсукчан в соответствии с утвержденной схемой водоснабжения и водоотведения</v>
          </cell>
        </row>
        <row r="15">
          <cell r="C15" t="str">
    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59"/>
  <sheetViews>
    <sheetView tabSelected="1" view="pageBreakPreview" topLeftCell="A217" zoomScale="50" zoomScaleNormal="55" zoomScaleSheetLayoutView="50" workbookViewId="0">
      <selection activeCell="P42" sqref="P42"/>
    </sheetView>
  </sheetViews>
  <sheetFormatPr defaultRowHeight="15" x14ac:dyDescent="0.25"/>
  <cols>
    <col min="1" max="1" width="9.140625" style="5"/>
    <col min="2" max="2" width="50" style="5" customWidth="1"/>
    <col min="3" max="3" width="0" style="5" hidden="1" customWidth="1"/>
    <col min="4" max="4" width="11.5703125" style="5" hidden="1" customWidth="1"/>
    <col min="5" max="5" width="17.5703125" style="5" hidden="1" customWidth="1"/>
    <col min="6" max="6" width="15.5703125" style="5" hidden="1" customWidth="1"/>
    <col min="7" max="7" width="26.28515625" style="5" customWidth="1"/>
    <col min="8" max="8" width="18.140625" style="5" customWidth="1"/>
    <col min="9" max="9" width="16.7109375" style="65" customWidth="1"/>
    <col min="10" max="10" width="14.5703125" style="5" customWidth="1"/>
    <col min="11" max="11" width="14.140625" style="5" customWidth="1"/>
    <col min="12" max="12" width="16.42578125" style="5" customWidth="1"/>
    <col min="13" max="13" width="14.42578125" style="5" customWidth="1"/>
    <col min="14" max="14" width="14.5703125" style="5" customWidth="1"/>
    <col min="15" max="15" width="14.140625" style="5" customWidth="1"/>
    <col min="16" max="17" width="12.5703125" style="5" customWidth="1"/>
    <col min="18" max="18" width="14.5703125" style="5" customWidth="1"/>
    <col min="19" max="19" width="14.140625" style="5" customWidth="1"/>
    <col min="20" max="20" width="15" style="5" customWidth="1"/>
    <col min="21" max="21" width="12.5703125" style="5" customWidth="1"/>
    <col min="22" max="22" width="14.5703125" style="5" customWidth="1"/>
    <col min="23" max="23" width="14.140625" style="5" customWidth="1"/>
    <col min="24" max="24" width="15" style="5" customWidth="1"/>
    <col min="25" max="16384" width="9.140625" style="5"/>
  </cols>
  <sheetData>
    <row r="1" spans="1:24" ht="23.25" x14ac:dyDescent="0.35">
      <c r="V1" s="113" t="s">
        <v>223</v>
      </c>
    </row>
    <row r="2" spans="1:24" ht="23.25" x14ac:dyDescent="0.35">
      <c r="V2" s="113" t="s">
        <v>224</v>
      </c>
    </row>
    <row r="3" spans="1:24" ht="23.25" x14ac:dyDescent="0.35">
      <c r="V3" s="113" t="s">
        <v>225</v>
      </c>
    </row>
    <row r="4" spans="1:24" ht="23.25" x14ac:dyDescent="0.35">
      <c r="V4" s="113" t="s">
        <v>226</v>
      </c>
    </row>
    <row r="5" spans="1:24" ht="23.25" x14ac:dyDescent="0.35">
      <c r="V5" s="114" t="s">
        <v>228</v>
      </c>
    </row>
    <row r="7" spans="1:24" ht="18.75" x14ac:dyDescent="0.3">
      <c r="U7" s="93" t="s">
        <v>227</v>
      </c>
      <c r="V7" s="93"/>
      <c r="W7" s="93"/>
    </row>
    <row r="8" spans="1:24" ht="18.75" x14ac:dyDescent="0.3">
      <c r="A8" s="38"/>
      <c r="B8" s="38"/>
      <c r="C8" s="38"/>
      <c r="D8" s="38"/>
      <c r="E8" s="38"/>
      <c r="F8" s="38"/>
      <c r="G8" s="38"/>
      <c r="H8" s="38"/>
      <c r="I8" s="63"/>
      <c r="M8" s="87"/>
      <c r="N8" s="93"/>
      <c r="O8" s="93"/>
      <c r="P8" s="93"/>
      <c r="Q8" s="87"/>
      <c r="R8" s="109"/>
      <c r="S8" s="109"/>
      <c r="T8" s="109"/>
      <c r="X8" s="109"/>
    </row>
    <row r="9" spans="1:24" ht="37.5" customHeight="1" x14ac:dyDescent="0.25">
      <c r="A9" s="108" t="s">
        <v>222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4" ht="23.25" customHeight="1" x14ac:dyDescent="0.25">
      <c r="A10" s="90" t="s">
        <v>0</v>
      </c>
      <c r="B10" s="90" t="s">
        <v>1</v>
      </c>
      <c r="C10" s="91" t="s">
        <v>27</v>
      </c>
      <c r="D10" s="90" t="s">
        <v>2</v>
      </c>
      <c r="E10" s="91" t="s">
        <v>26</v>
      </c>
      <c r="F10" s="90" t="s">
        <v>3</v>
      </c>
      <c r="G10" s="90" t="s">
        <v>4</v>
      </c>
      <c r="H10" s="88"/>
      <c r="I10" s="88"/>
      <c r="J10" s="90" t="s">
        <v>5</v>
      </c>
      <c r="K10" s="90"/>
      <c r="L10" s="99"/>
      <c r="M10" s="89"/>
      <c r="N10" s="90" t="s">
        <v>5</v>
      </c>
      <c r="O10" s="90"/>
      <c r="P10" s="99"/>
      <c r="Q10" s="89"/>
      <c r="R10" s="90" t="s">
        <v>5</v>
      </c>
      <c r="S10" s="90"/>
      <c r="T10" s="90"/>
      <c r="U10" s="89"/>
      <c r="V10" s="90" t="s">
        <v>5</v>
      </c>
      <c r="W10" s="90"/>
      <c r="X10" s="90"/>
    </row>
    <row r="11" spans="1:24" ht="75" customHeight="1" x14ac:dyDescent="0.25">
      <c r="A11" s="90"/>
      <c r="B11" s="90"/>
      <c r="C11" s="92"/>
      <c r="D11" s="90"/>
      <c r="E11" s="92"/>
      <c r="F11" s="90"/>
      <c r="G11" s="90"/>
      <c r="H11" s="88" t="s">
        <v>169</v>
      </c>
      <c r="I11" s="88" t="s">
        <v>166</v>
      </c>
      <c r="J11" s="88" t="s">
        <v>6</v>
      </c>
      <c r="K11" s="88" t="s">
        <v>7</v>
      </c>
      <c r="L11" s="89" t="s">
        <v>165</v>
      </c>
      <c r="M11" s="89" t="s">
        <v>205</v>
      </c>
      <c r="N11" s="88" t="s">
        <v>6</v>
      </c>
      <c r="O11" s="88" t="s">
        <v>7</v>
      </c>
      <c r="P11" s="89" t="s">
        <v>165</v>
      </c>
      <c r="Q11" s="89" t="s">
        <v>206</v>
      </c>
      <c r="R11" s="88" t="s">
        <v>6</v>
      </c>
      <c r="S11" s="88" t="s">
        <v>7</v>
      </c>
      <c r="T11" s="88" t="s">
        <v>165</v>
      </c>
      <c r="U11" s="89" t="s">
        <v>219</v>
      </c>
      <c r="V11" s="88" t="s">
        <v>6</v>
      </c>
      <c r="W11" s="88" t="s">
        <v>7</v>
      </c>
      <c r="X11" s="88" t="s">
        <v>165</v>
      </c>
    </row>
    <row r="12" spans="1:24" ht="15.75" x14ac:dyDescent="0.2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/>
      <c r="I12" s="88"/>
      <c r="J12" s="54">
        <v>8</v>
      </c>
      <c r="K12" s="54">
        <v>9</v>
      </c>
      <c r="L12" s="45">
        <v>10</v>
      </c>
      <c r="M12" s="45"/>
      <c r="N12" s="54">
        <v>8</v>
      </c>
      <c r="O12" s="54">
        <v>9</v>
      </c>
      <c r="P12" s="45">
        <v>10</v>
      </c>
      <c r="Q12" s="45"/>
      <c r="R12" s="54">
        <v>8</v>
      </c>
      <c r="S12" s="54">
        <v>9</v>
      </c>
      <c r="T12" s="54">
        <v>10</v>
      </c>
      <c r="U12" s="45"/>
      <c r="V12" s="54">
        <v>8</v>
      </c>
      <c r="W12" s="54">
        <v>9</v>
      </c>
      <c r="X12" s="54">
        <v>10</v>
      </c>
    </row>
    <row r="13" spans="1:24" ht="19.5" customHeight="1" x14ac:dyDescent="0.25">
      <c r="A13" s="54"/>
      <c r="B13" s="88" t="s">
        <v>109</v>
      </c>
      <c r="C13" s="54"/>
      <c r="D13" s="54"/>
      <c r="E13" s="54">
        <f>J13+K13+L13</f>
        <v>53676</v>
      </c>
      <c r="F13" s="54"/>
      <c r="G13" s="54"/>
      <c r="H13" s="77">
        <f>I13+M13+Q13+U13</f>
        <v>231493.79882000003</v>
      </c>
      <c r="I13" s="64">
        <f>J13+K13+L13</f>
        <v>53676</v>
      </c>
      <c r="J13" s="20">
        <f>J14+J15</f>
        <v>21084</v>
      </c>
      <c r="K13" s="76">
        <f t="shared" ref="K13:L13" si="0">K14+K15</f>
        <v>2183</v>
      </c>
      <c r="L13" s="50">
        <f t="shared" si="0"/>
        <v>30409</v>
      </c>
      <c r="M13" s="64">
        <f>N13+O13+P13</f>
        <v>35066.925000000003</v>
      </c>
      <c r="N13" s="20">
        <f>N14+N15</f>
        <v>10501</v>
      </c>
      <c r="O13" s="76">
        <f>O14+O15</f>
        <v>4565.9249999999993</v>
      </c>
      <c r="P13" s="50">
        <f t="shared" ref="P13" si="1">P14+P15</f>
        <v>20000</v>
      </c>
      <c r="Q13" s="64">
        <f>R13+S13+T13</f>
        <v>72503.873820000008</v>
      </c>
      <c r="R13" s="20">
        <f>R14+R15</f>
        <v>10222</v>
      </c>
      <c r="S13" s="76">
        <f>S14+S15</f>
        <v>6998.085</v>
      </c>
      <c r="T13" s="76">
        <f>T14+T15</f>
        <v>55283.788820000002</v>
      </c>
      <c r="U13" s="64">
        <f>V13+W13+X13</f>
        <v>70247</v>
      </c>
      <c r="V13" s="20">
        <f>V14+V15</f>
        <v>10222</v>
      </c>
      <c r="W13" s="76">
        <f>W14+W15</f>
        <v>4053</v>
      </c>
      <c r="X13" s="76">
        <f>X14+X15</f>
        <v>55972</v>
      </c>
    </row>
    <row r="14" spans="1:24" ht="15.75" x14ac:dyDescent="0.25">
      <c r="A14" s="54"/>
      <c r="B14" s="88" t="s">
        <v>110</v>
      </c>
      <c r="C14" s="54"/>
      <c r="D14" s="54"/>
      <c r="E14" s="20">
        <f>J14+K14+L14</f>
        <v>32339.200000000001</v>
      </c>
      <c r="F14" s="54"/>
      <c r="G14" s="54"/>
      <c r="H14" s="77">
        <f>I14+M14+Q14+U14</f>
        <v>179698.69052</v>
      </c>
      <c r="I14" s="64">
        <f t="shared" ref="I14:I15" si="2">J14+K14+L14</f>
        <v>32339.200000000001</v>
      </c>
      <c r="J14" s="20">
        <f>J25+J39+J55+J122+J148+J154+J118</f>
        <v>14899</v>
      </c>
      <c r="K14" s="20">
        <f>K39+K55+K122+K148+K154</f>
        <v>507.2</v>
      </c>
      <c r="L14" s="50">
        <f>L25+L39+L55+L122+L148+L154</f>
        <v>16933</v>
      </c>
      <c r="M14" s="64">
        <f t="shared" ref="M14:M15" si="3">N14+O14+P14</f>
        <v>26278.494999999999</v>
      </c>
      <c r="N14" s="20">
        <f>N25+N39+N55+N122+N148+N154+N118</f>
        <v>7782</v>
      </c>
      <c r="O14" s="76">
        <f>O25+O39+O55+O122+O151+O154</f>
        <v>2316.4949999999999</v>
      </c>
      <c r="P14" s="20">
        <f>P39+P55+P122+P148+P154+P151</f>
        <v>16180</v>
      </c>
      <c r="Q14" s="64">
        <f t="shared" ref="Q14:Q15" si="4">R14+S14+T14</f>
        <v>56064.995519999997</v>
      </c>
      <c r="R14" s="20">
        <f>R25+R39+R55+R122+R148+R154+R118</f>
        <v>7894</v>
      </c>
      <c r="S14" s="76">
        <f>S25+S39+S55+S122+S8+S151</f>
        <v>3345.7</v>
      </c>
      <c r="T14" s="76">
        <f>T39+T55+T122+T148+T154+T151+T234</f>
        <v>44825.29552</v>
      </c>
      <c r="U14" s="64">
        <f t="shared" ref="U14:U15" si="5">V14+W14+X14</f>
        <v>65016</v>
      </c>
      <c r="V14" s="20">
        <f>V25+V39+V55+V122+V148+V154+V118</f>
        <v>7894</v>
      </c>
      <c r="W14" s="76">
        <f>W25+W39+W55+W122+W7+W151</f>
        <v>1150</v>
      </c>
      <c r="X14" s="76">
        <f>X39+X55+X122+X148+X154+X151+X234</f>
        <v>55972</v>
      </c>
    </row>
    <row r="15" spans="1:24" ht="15.75" x14ac:dyDescent="0.25">
      <c r="A15" s="54"/>
      <c r="B15" s="88" t="s">
        <v>111</v>
      </c>
      <c r="C15" s="54"/>
      <c r="D15" s="54"/>
      <c r="E15" s="54">
        <f>J15+K15+L15</f>
        <v>21336.799999999999</v>
      </c>
      <c r="F15" s="54"/>
      <c r="G15" s="54"/>
      <c r="H15" s="77">
        <f>I15+M15+Q15+U15</f>
        <v>51795.1083</v>
      </c>
      <c r="I15" s="64">
        <f t="shared" si="2"/>
        <v>21336.799999999999</v>
      </c>
      <c r="J15" s="54">
        <f>J158+J168+J177+J219+J225+J215</f>
        <v>6185</v>
      </c>
      <c r="K15" s="76">
        <f>K158+K177+K168+K201+K219+K225</f>
        <v>1675.8</v>
      </c>
      <c r="L15" s="45">
        <f>L158+L168+L177+L219+L225</f>
        <v>13476</v>
      </c>
      <c r="M15" s="64">
        <f t="shared" si="3"/>
        <v>8788.43</v>
      </c>
      <c r="N15" s="54">
        <f>N158+N168+N177+N219+N225+N215</f>
        <v>2719</v>
      </c>
      <c r="O15" s="76">
        <f>O158+O177+O219+O225</f>
        <v>2249.4299999999994</v>
      </c>
      <c r="P15" s="45">
        <f>P158+P168+P177+P219+P225</f>
        <v>3820</v>
      </c>
      <c r="Q15" s="64">
        <f t="shared" si="4"/>
        <v>16438.8783</v>
      </c>
      <c r="R15" s="54">
        <f>R158+R168+R177+R219+R225+R215</f>
        <v>2328</v>
      </c>
      <c r="S15" s="76">
        <f>S158+S168+S177+S219+S225</f>
        <v>3652.3850000000002</v>
      </c>
      <c r="T15" s="76">
        <f>T158+T168+T177+T219+T225</f>
        <v>10458.4933</v>
      </c>
      <c r="U15" s="64">
        <f t="shared" si="5"/>
        <v>5231</v>
      </c>
      <c r="V15" s="54">
        <f>V158+V168+V177+V219+V225+V215</f>
        <v>2328</v>
      </c>
      <c r="W15" s="76">
        <f>W158+W168+W177+W219+W225</f>
        <v>2903</v>
      </c>
      <c r="X15" s="76">
        <f>X158+X168+X177+X219+X225</f>
        <v>0</v>
      </c>
    </row>
    <row r="16" spans="1:24" ht="15.75" hidden="1" x14ac:dyDescent="0.25">
      <c r="A16" s="54"/>
      <c r="B16" s="88" t="s">
        <v>79</v>
      </c>
      <c r="C16" s="54"/>
      <c r="D16" s="54"/>
      <c r="E16" s="54"/>
      <c r="F16" s="54"/>
      <c r="G16" s="54"/>
      <c r="H16" s="76"/>
      <c r="I16" s="88"/>
      <c r="J16" s="54">
        <f>J39+J55+J168+J177</f>
        <v>6100</v>
      </c>
      <c r="K16" s="54">
        <f>K39+K55+K168+K177</f>
        <v>296</v>
      </c>
      <c r="L16" s="45">
        <f>L39+L55+L168+L177</f>
        <v>20939</v>
      </c>
      <c r="M16" s="45"/>
      <c r="N16" s="54">
        <f>N39+N55+N168+N177</f>
        <v>5755</v>
      </c>
      <c r="O16" s="54">
        <f>O39+O55+O168+O177</f>
        <v>2372.8949999999995</v>
      </c>
      <c r="P16" s="45">
        <f>P39+P55+P168+P177</f>
        <v>15950</v>
      </c>
      <c r="Q16" s="45"/>
      <c r="R16" s="54">
        <f>R39+R55+R168+R177</f>
        <v>5622</v>
      </c>
      <c r="S16" s="54">
        <f>S39+S55+S168+S177</f>
        <v>2288.0330000000004</v>
      </c>
      <c r="T16" s="54">
        <f>T39+T55+T168+T177</f>
        <v>22632.493119999999</v>
      </c>
      <c r="U16" s="45"/>
      <c r="V16" s="54">
        <f>V39+V55+V168+V177</f>
        <v>5622</v>
      </c>
      <c r="W16" s="54">
        <f>W39+W55+W168+W177</f>
        <v>600</v>
      </c>
      <c r="X16" s="54">
        <f>X39+X55+X168+X177</f>
        <v>0</v>
      </c>
    </row>
    <row r="17" spans="1:24" ht="15.75" hidden="1" x14ac:dyDescent="0.25">
      <c r="A17" s="54"/>
      <c r="B17" s="88" t="s">
        <v>42</v>
      </c>
      <c r="C17" s="54"/>
      <c r="D17" s="54"/>
      <c r="E17" s="54"/>
      <c r="F17" s="54"/>
      <c r="G17" s="54"/>
      <c r="H17" s="76"/>
      <c r="I17" s="88"/>
      <c r="J17" s="54">
        <f>J25</f>
        <v>1516</v>
      </c>
      <c r="K17" s="54">
        <f t="shared" ref="K17:L17" si="6">K25</f>
        <v>0</v>
      </c>
      <c r="L17" s="45">
        <f t="shared" si="6"/>
        <v>0</v>
      </c>
      <c r="M17" s="45"/>
      <c r="N17" s="54">
        <f>N25</f>
        <v>1606</v>
      </c>
      <c r="O17" s="54">
        <f t="shared" ref="O17:P17" si="7">O25</f>
        <v>746.7</v>
      </c>
      <c r="P17" s="45">
        <f t="shared" si="7"/>
        <v>0</v>
      </c>
      <c r="Q17" s="45"/>
      <c r="R17" s="54">
        <f>R25</f>
        <v>1580</v>
      </c>
      <c r="S17" s="54">
        <f t="shared" ref="S17:T17" si="8">S25</f>
        <v>78.5</v>
      </c>
      <c r="T17" s="54">
        <f t="shared" si="8"/>
        <v>0</v>
      </c>
      <c r="U17" s="45"/>
      <c r="V17" s="54">
        <f>V25</f>
        <v>1580</v>
      </c>
      <c r="W17" s="54">
        <f t="shared" ref="W17:X17" si="9">W25</f>
        <v>0</v>
      </c>
      <c r="X17" s="54">
        <f t="shared" si="9"/>
        <v>0</v>
      </c>
    </row>
    <row r="18" spans="1:24" ht="15.75" hidden="1" x14ac:dyDescent="0.25">
      <c r="A18" s="54"/>
      <c r="B18" s="88" t="s">
        <v>29</v>
      </c>
      <c r="C18" s="54"/>
      <c r="D18" s="54"/>
      <c r="E18" s="54"/>
      <c r="F18" s="54"/>
      <c r="G18" s="54"/>
      <c r="H18" s="76"/>
      <c r="I18" s="88"/>
      <c r="J18" s="20">
        <f>J127+J129+J130+J131+J132+J133+J149+J156+J125+J126</f>
        <v>1000</v>
      </c>
      <c r="K18" s="20">
        <f>K127+K129+K130+K131+K132+K133+K149+K156</f>
        <v>30</v>
      </c>
      <c r="L18" s="50">
        <f>L127+L129+L130+L131+L132+L133+L149+L156</f>
        <v>7787</v>
      </c>
      <c r="M18" s="50"/>
      <c r="N18" s="20">
        <f>N127+N129+N130+N131+N132+N133+N149+N156+N125+N126</f>
        <v>1000</v>
      </c>
      <c r="O18" s="20">
        <f>O127+O129+O130+O131+O132+O133+O149+O156</f>
        <v>1.95</v>
      </c>
      <c r="P18" s="50">
        <f>P127+P129+P130+P131+P132+P133+P149+P156</f>
        <v>220</v>
      </c>
      <c r="Q18" s="50"/>
      <c r="R18" s="20">
        <f>R127+R129+R130+R131+R132+R133+R149+R156+R125+R126</f>
        <v>1000</v>
      </c>
      <c r="S18" s="20">
        <f>S127+S129+S130+S131+S132+S133+S149+S156</f>
        <v>0</v>
      </c>
      <c r="T18" s="20">
        <f>T127+T129+T130+T131+T132+T133+T149+T156</f>
        <v>0</v>
      </c>
      <c r="U18" s="50"/>
      <c r="V18" s="20">
        <f>V127+V129+V130+V131+V132+V133+V149+V156+V125+V126</f>
        <v>1000</v>
      </c>
      <c r="W18" s="20">
        <f>W127+W129+W130+W131+W132+W133+W149+W156</f>
        <v>0</v>
      </c>
      <c r="X18" s="20">
        <f>X127+X129+X130+X131+X132+X133+X149+X156</f>
        <v>0</v>
      </c>
    </row>
    <row r="19" spans="1:24" ht="15.75" hidden="1" x14ac:dyDescent="0.25">
      <c r="A19" s="54"/>
      <c r="B19" s="88" t="s">
        <v>28</v>
      </c>
      <c r="C19" s="54"/>
      <c r="D19" s="54"/>
      <c r="E19" s="54"/>
      <c r="F19" s="54"/>
      <c r="G19" s="54"/>
      <c r="H19" s="76"/>
      <c r="I19" s="88"/>
      <c r="J19" s="54">
        <f>J117+J215</f>
        <v>11850</v>
      </c>
      <c r="K19" s="54"/>
      <c r="L19" s="45">
        <v>0</v>
      </c>
      <c r="M19" s="45"/>
      <c r="N19" s="54">
        <f>N117+N215</f>
        <v>1500</v>
      </c>
      <c r="O19" s="54"/>
      <c r="P19" s="45">
        <v>0</v>
      </c>
      <c r="Q19" s="45"/>
      <c r="R19" s="54">
        <f>R117+R215</f>
        <v>1300</v>
      </c>
      <c r="S19" s="54"/>
      <c r="T19" s="54">
        <v>0</v>
      </c>
      <c r="U19" s="45"/>
      <c r="V19" s="54">
        <f>V117+V215</f>
        <v>1300</v>
      </c>
      <c r="W19" s="54"/>
      <c r="X19" s="54">
        <v>0</v>
      </c>
    </row>
    <row r="20" spans="1:24" ht="15.75" hidden="1" x14ac:dyDescent="0.25">
      <c r="A20" s="54"/>
      <c r="B20" s="88" t="s">
        <v>149</v>
      </c>
      <c r="C20" s="54"/>
      <c r="D20" s="54"/>
      <c r="E20" s="54"/>
      <c r="F20" s="54"/>
      <c r="G20" s="54"/>
      <c r="H20" s="76"/>
      <c r="I20" s="88"/>
      <c r="J20" s="54">
        <v>617.70000000000005</v>
      </c>
      <c r="K20" s="20">
        <f>K233+K220+K167</f>
        <v>105</v>
      </c>
      <c r="L20" s="50">
        <f>L233+L220+L167</f>
        <v>1080</v>
      </c>
      <c r="M20" s="50"/>
      <c r="N20" s="54">
        <v>617.70000000000005</v>
      </c>
      <c r="O20" s="20">
        <f>O233+O220+O167</f>
        <v>179.91</v>
      </c>
      <c r="P20" s="50">
        <f>P233+P220+P167</f>
        <v>590</v>
      </c>
      <c r="Q20" s="50"/>
      <c r="R20" s="54">
        <v>617.70000000000005</v>
      </c>
      <c r="S20" s="20">
        <f>S233+S220+S167</f>
        <v>728.4</v>
      </c>
      <c r="T20" s="20">
        <f>T233+T220+T167</f>
        <v>0</v>
      </c>
      <c r="U20" s="50"/>
      <c r="V20" s="54">
        <v>617.70000000000005</v>
      </c>
      <c r="W20" s="20">
        <f>W233+W220+W167</f>
        <v>0</v>
      </c>
      <c r="X20" s="20">
        <f>X233+X220+X167</f>
        <v>0</v>
      </c>
    </row>
    <row r="21" spans="1:24" ht="15.75" x14ac:dyDescent="0.25">
      <c r="A21" s="54"/>
      <c r="B21" s="88" t="s">
        <v>6</v>
      </c>
      <c r="C21" s="54"/>
      <c r="D21" s="54"/>
      <c r="E21" s="54"/>
      <c r="F21" s="54"/>
      <c r="G21" s="54"/>
      <c r="H21" s="77">
        <f>J13+N13+R13+V13</f>
        <v>52029</v>
      </c>
      <c r="I21" s="88"/>
      <c r="J21" s="54"/>
      <c r="K21" s="20"/>
      <c r="L21" s="50"/>
      <c r="M21" s="66"/>
      <c r="N21" s="67"/>
      <c r="O21" s="66"/>
      <c r="P21" s="66"/>
      <c r="Q21" s="66"/>
      <c r="R21" s="68"/>
      <c r="S21" s="66"/>
      <c r="T21" s="69"/>
      <c r="U21" s="66"/>
      <c r="V21" s="68"/>
      <c r="W21" s="66"/>
      <c r="X21" s="69"/>
    </row>
    <row r="22" spans="1:24" ht="15.75" x14ac:dyDescent="0.25">
      <c r="A22" s="54"/>
      <c r="B22" s="88" t="s">
        <v>165</v>
      </c>
      <c r="C22" s="54"/>
      <c r="D22" s="54"/>
      <c r="E22" s="54"/>
      <c r="F22" s="54"/>
      <c r="G22" s="54"/>
      <c r="H22" s="77">
        <f>L13+P13+T13+X13</f>
        <v>161664.78882000002</v>
      </c>
      <c r="I22" s="88"/>
      <c r="J22" s="54"/>
      <c r="K22" s="20"/>
      <c r="L22" s="50"/>
      <c r="M22" s="66"/>
      <c r="N22" s="67"/>
      <c r="O22" s="66"/>
      <c r="P22" s="66"/>
      <c r="Q22" s="66"/>
      <c r="R22" s="68"/>
      <c r="S22" s="66"/>
      <c r="T22" s="69"/>
      <c r="U22" s="66"/>
      <c r="V22" s="68"/>
      <c r="W22" s="66"/>
      <c r="X22" s="69"/>
    </row>
    <row r="23" spans="1:24" ht="15.75" x14ac:dyDescent="0.25">
      <c r="A23" s="54"/>
      <c r="B23" s="88" t="s">
        <v>7</v>
      </c>
      <c r="C23" s="54"/>
      <c r="D23" s="54"/>
      <c r="E23" s="54"/>
      <c r="F23" s="54"/>
      <c r="G23" s="54"/>
      <c r="H23" s="77">
        <f>K13+O13+S13+W13</f>
        <v>17800.009999999998</v>
      </c>
      <c r="I23" s="88"/>
      <c r="J23" s="54"/>
      <c r="K23" s="20"/>
      <c r="L23" s="50"/>
      <c r="M23" s="66"/>
      <c r="N23" s="67"/>
      <c r="O23" s="66"/>
      <c r="P23" s="66"/>
      <c r="Q23" s="66"/>
      <c r="R23" s="68"/>
      <c r="S23" s="66"/>
      <c r="T23" s="69"/>
      <c r="U23" s="66"/>
      <c r="V23" s="68"/>
      <c r="W23" s="66"/>
      <c r="X23" s="69"/>
    </row>
    <row r="24" spans="1:24" ht="20.25" x14ac:dyDescent="0.25">
      <c r="A24" s="100" t="s">
        <v>110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62"/>
      <c r="R24" s="58"/>
      <c r="S24" s="59"/>
      <c r="T24" s="110"/>
      <c r="V24" s="58"/>
      <c r="W24" s="59"/>
      <c r="X24" s="110"/>
    </row>
    <row r="25" spans="1:24" ht="18.75" x14ac:dyDescent="0.25">
      <c r="A25" s="13">
        <v>1</v>
      </c>
      <c r="B25" s="13" t="s">
        <v>8</v>
      </c>
      <c r="C25" s="88"/>
      <c r="D25" s="88"/>
      <c r="E25" s="88">
        <f>E26+E30</f>
        <v>1516</v>
      </c>
      <c r="F25" s="88"/>
      <c r="G25" s="88"/>
      <c r="H25" s="88"/>
      <c r="I25" s="64">
        <f t="shared" ref="I25:I26" si="10">J25+K25+L25</f>
        <v>1516</v>
      </c>
      <c r="J25" s="88">
        <f>J26+J30</f>
        <v>1516</v>
      </c>
      <c r="K25" s="88">
        <f t="shared" ref="K25:L25" si="11">K26+K30</f>
        <v>0</v>
      </c>
      <c r="L25" s="89">
        <f t="shared" si="11"/>
        <v>0</v>
      </c>
      <c r="M25" s="64">
        <f t="shared" ref="M25:M26" si="12">N25+O25+P25</f>
        <v>2352.6999999999998</v>
      </c>
      <c r="N25" s="88">
        <f>N26+N30</f>
        <v>1606</v>
      </c>
      <c r="O25" s="88">
        <f t="shared" ref="O25:P25" si="13">O26+O30</f>
        <v>746.7</v>
      </c>
      <c r="P25" s="89">
        <f t="shared" si="13"/>
        <v>0</v>
      </c>
      <c r="Q25" s="64">
        <f t="shared" ref="Q25:Q26" si="14">R25+S25+T25</f>
        <v>1658.5</v>
      </c>
      <c r="R25" s="88">
        <f>R26+R30</f>
        <v>1580</v>
      </c>
      <c r="S25" s="88">
        <f>S26+S30</f>
        <v>78.5</v>
      </c>
      <c r="T25" s="88">
        <f t="shared" ref="T25" si="15">T26+T30</f>
        <v>0</v>
      </c>
      <c r="U25" s="64">
        <f t="shared" ref="U25:U26" si="16">V25+W25+X25</f>
        <v>1580</v>
      </c>
      <c r="V25" s="88">
        <f>V26+V30</f>
        <v>1580</v>
      </c>
      <c r="W25" s="88">
        <f>W26+W30</f>
        <v>0</v>
      </c>
      <c r="X25" s="88">
        <f t="shared" ref="X25" si="17">X26+X30</f>
        <v>0</v>
      </c>
    </row>
    <row r="26" spans="1:24" ht="18" customHeight="1" x14ac:dyDescent="0.25">
      <c r="A26" s="21" t="s">
        <v>31</v>
      </c>
      <c r="B26" s="88" t="s">
        <v>9</v>
      </c>
      <c r="C26" s="88"/>
      <c r="D26" s="88"/>
      <c r="E26" s="88">
        <f>E28+E29</f>
        <v>218</v>
      </c>
      <c r="F26" s="88"/>
      <c r="G26" s="88"/>
      <c r="H26" s="88"/>
      <c r="I26" s="64">
        <f t="shared" si="10"/>
        <v>218</v>
      </c>
      <c r="J26" s="88">
        <f>J28+J29</f>
        <v>218</v>
      </c>
      <c r="K26" s="88">
        <f t="shared" ref="K26:L26" si="18">K28+K29</f>
        <v>0</v>
      </c>
      <c r="L26" s="89">
        <f t="shared" si="18"/>
        <v>0</v>
      </c>
      <c r="M26" s="64">
        <f t="shared" si="12"/>
        <v>195</v>
      </c>
      <c r="N26" s="88">
        <f>N28+N29</f>
        <v>195</v>
      </c>
      <c r="O26" s="88">
        <f t="shared" ref="O26:P26" si="19">O28+O29</f>
        <v>0</v>
      </c>
      <c r="P26" s="89">
        <f t="shared" si="19"/>
        <v>0</v>
      </c>
      <c r="Q26" s="64">
        <f t="shared" si="14"/>
        <v>180</v>
      </c>
      <c r="R26" s="88">
        <f>R28+R29</f>
        <v>180</v>
      </c>
      <c r="S26" s="88">
        <f t="shared" ref="S26:T26" si="20">S28+S29</f>
        <v>0</v>
      </c>
      <c r="T26" s="88">
        <f t="shared" si="20"/>
        <v>0</v>
      </c>
      <c r="U26" s="64">
        <f t="shared" si="16"/>
        <v>180</v>
      </c>
      <c r="V26" s="88">
        <f>V28+V29</f>
        <v>180</v>
      </c>
      <c r="W26" s="88">
        <f t="shared" ref="W26:X26" si="21">W28+W29</f>
        <v>0</v>
      </c>
      <c r="X26" s="88">
        <f t="shared" si="21"/>
        <v>0</v>
      </c>
    </row>
    <row r="27" spans="1:24" ht="15.75" x14ac:dyDescent="0.25">
      <c r="A27" s="54"/>
      <c r="B27" s="9" t="s">
        <v>10</v>
      </c>
      <c r="C27" s="54"/>
      <c r="D27" s="54"/>
      <c r="E27" s="54"/>
      <c r="F27" s="54"/>
      <c r="G27" s="54"/>
      <c r="H27" s="54"/>
      <c r="I27" s="88"/>
      <c r="J27" s="54"/>
      <c r="K27" s="54"/>
      <c r="L27" s="45"/>
      <c r="M27" s="88"/>
      <c r="N27" s="54"/>
      <c r="O27" s="54"/>
      <c r="P27" s="45"/>
      <c r="Q27" s="88"/>
      <c r="R27" s="54"/>
      <c r="S27" s="54"/>
      <c r="T27" s="54"/>
      <c r="U27" s="88"/>
      <c r="V27" s="54"/>
      <c r="W27" s="54"/>
      <c r="X27" s="54"/>
    </row>
    <row r="28" spans="1:24" ht="15.75" x14ac:dyDescent="0.25">
      <c r="A28" s="54"/>
      <c r="B28" s="9" t="s">
        <v>53</v>
      </c>
      <c r="C28" s="54" t="s">
        <v>41</v>
      </c>
      <c r="D28" s="54">
        <v>200</v>
      </c>
      <c r="E28" s="54">
        <f>J28+K28+L28</f>
        <v>40</v>
      </c>
      <c r="F28" s="54"/>
      <c r="G28" s="54" t="s">
        <v>42</v>
      </c>
      <c r="H28" s="54"/>
      <c r="I28" s="64">
        <f t="shared" ref="I28:I30" si="22">J28+K28+L28</f>
        <v>40</v>
      </c>
      <c r="J28" s="54">
        <v>40</v>
      </c>
      <c r="K28" s="54"/>
      <c r="L28" s="45"/>
      <c r="M28" s="64">
        <f t="shared" ref="M28:M30" si="23">N28+O28+P28</f>
        <v>45</v>
      </c>
      <c r="N28" s="54">
        <v>45</v>
      </c>
      <c r="O28" s="54"/>
      <c r="P28" s="45"/>
      <c r="Q28" s="64">
        <f t="shared" ref="Q28:Q30" si="24">R28+S28+T28</f>
        <v>50</v>
      </c>
      <c r="R28" s="54">
        <v>50</v>
      </c>
      <c r="S28" s="54"/>
      <c r="T28" s="54"/>
      <c r="U28" s="64">
        <f t="shared" ref="U28:U30" si="25">V28+W28+X28</f>
        <v>50</v>
      </c>
      <c r="V28" s="54">
        <v>50</v>
      </c>
      <c r="W28" s="54"/>
      <c r="X28" s="54"/>
    </row>
    <row r="29" spans="1:24" ht="15.75" x14ac:dyDescent="0.25">
      <c r="A29" s="54"/>
      <c r="B29" s="9" t="s">
        <v>54</v>
      </c>
      <c r="C29" s="54" t="s">
        <v>14</v>
      </c>
      <c r="D29" s="54">
        <v>369</v>
      </c>
      <c r="E29" s="54">
        <f>J29+K29+L29</f>
        <v>178</v>
      </c>
      <c r="F29" s="54"/>
      <c r="G29" s="54" t="s">
        <v>42</v>
      </c>
      <c r="H29" s="54"/>
      <c r="I29" s="64">
        <f t="shared" si="22"/>
        <v>178</v>
      </c>
      <c r="J29" s="54">
        <v>178</v>
      </c>
      <c r="K29" s="54"/>
      <c r="L29" s="45"/>
      <c r="M29" s="64">
        <f t="shared" si="23"/>
        <v>150</v>
      </c>
      <c r="N29" s="54">
        <v>150</v>
      </c>
      <c r="O29" s="54"/>
      <c r="P29" s="45"/>
      <c r="Q29" s="64">
        <f t="shared" si="24"/>
        <v>130</v>
      </c>
      <c r="R29" s="54">
        <v>130</v>
      </c>
      <c r="S29" s="54"/>
      <c r="T29" s="54"/>
      <c r="U29" s="64">
        <f t="shared" si="25"/>
        <v>130</v>
      </c>
      <c r="V29" s="54">
        <v>130</v>
      </c>
      <c r="W29" s="54"/>
      <c r="X29" s="54"/>
    </row>
    <row r="30" spans="1:24" ht="15.75" x14ac:dyDescent="0.25">
      <c r="A30" s="22" t="s">
        <v>32</v>
      </c>
      <c r="B30" s="88" t="s">
        <v>11</v>
      </c>
      <c r="C30" s="88"/>
      <c r="D30" s="88"/>
      <c r="E30" s="88">
        <f>E32+E33+E34+E35+E36+E37+E38</f>
        <v>1298</v>
      </c>
      <c r="F30" s="88"/>
      <c r="G30" s="88"/>
      <c r="H30" s="88"/>
      <c r="I30" s="64">
        <f t="shared" si="22"/>
        <v>1298</v>
      </c>
      <c r="J30" s="88">
        <f>J32+J33+J34+J35+J36+J37+J38</f>
        <v>1298</v>
      </c>
      <c r="K30" s="88">
        <f t="shared" ref="K30:L30" si="26">K32+K33+K34+K35+K36+K37+K38</f>
        <v>0</v>
      </c>
      <c r="L30" s="89">
        <f t="shared" si="26"/>
        <v>0</v>
      </c>
      <c r="M30" s="64">
        <f t="shared" si="23"/>
        <v>2157.6999999999998</v>
      </c>
      <c r="N30" s="88">
        <f>N32+N33+N34+N35+N36+N37+N38</f>
        <v>1411</v>
      </c>
      <c r="O30" s="88">
        <f t="shared" ref="O30:P30" si="27">O32+O33+O34+O35+O36+O37+O38</f>
        <v>746.7</v>
      </c>
      <c r="P30" s="89">
        <f t="shared" si="27"/>
        <v>0</v>
      </c>
      <c r="Q30" s="64">
        <f t="shared" si="24"/>
        <v>1478.5</v>
      </c>
      <c r="R30" s="88">
        <f>R32+R33+R34+R35+R36+R37+R38</f>
        <v>1400</v>
      </c>
      <c r="S30" s="88">
        <f t="shared" ref="S30:T30" si="28">S32+S33+S34+S35+S36+S37+S38</f>
        <v>78.5</v>
      </c>
      <c r="T30" s="88">
        <f t="shared" si="28"/>
        <v>0</v>
      </c>
      <c r="U30" s="64">
        <f t="shared" si="25"/>
        <v>1400</v>
      </c>
      <c r="V30" s="88">
        <f>V32+V33+V34+V35+V36+V37+V38</f>
        <v>1400</v>
      </c>
      <c r="W30" s="88">
        <f t="shared" ref="W30:X30" si="29">W32+W33+W34+W35+W36+W37+W38</f>
        <v>0</v>
      </c>
      <c r="X30" s="88">
        <f t="shared" si="29"/>
        <v>0</v>
      </c>
    </row>
    <row r="31" spans="1:24" ht="15.75" x14ac:dyDescent="0.25">
      <c r="A31" s="54"/>
      <c r="B31" s="9" t="s">
        <v>10</v>
      </c>
      <c r="C31" s="54"/>
      <c r="D31" s="54"/>
      <c r="E31" s="54"/>
      <c r="F31" s="54"/>
      <c r="G31" s="54"/>
      <c r="H31" s="54"/>
      <c r="I31" s="88"/>
      <c r="J31" s="54"/>
      <c r="K31" s="54"/>
      <c r="L31" s="45"/>
      <c r="M31" s="88"/>
      <c r="N31" s="54"/>
      <c r="O31" s="54"/>
      <c r="P31" s="45"/>
      <c r="Q31" s="88"/>
      <c r="R31" s="54"/>
      <c r="S31" s="54"/>
      <c r="T31" s="54"/>
      <c r="U31" s="88"/>
      <c r="V31" s="54"/>
      <c r="W31" s="54"/>
      <c r="X31" s="54"/>
    </row>
    <row r="32" spans="1:24" ht="15.75" x14ac:dyDescent="0.25">
      <c r="A32" s="54"/>
      <c r="B32" s="9" t="s">
        <v>48</v>
      </c>
      <c r="C32" s="54" t="s">
        <v>41</v>
      </c>
      <c r="D32" s="54">
        <v>21</v>
      </c>
      <c r="E32" s="54">
        <f t="shared" ref="E32:E58" si="30">J32+K32+L32</f>
        <v>75</v>
      </c>
      <c r="F32" s="54"/>
      <c r="G32" s="54" t="s">
        <v>42</v>
      </c>
      <c r="H32" s="54"/>
      <c r="I32" s="64">
        <f t="shared" ref="I32:I109" si="31">J32+K32+L32</f>
        <v>75</v>
      </c>
      <c r="J32" s="54">
        <v>75</v>
      </c>
      <c r="K32" s="54"/>
      <c r="L32" s="45"/>
      <c r="M32" s="64">
        <f t="shared" ref="M32:M109" si="32">N32+O32+P32</f>
        <v>175</v>
      </c>
      <c r="N32" s="54">
        <v>175</v>
      </c>
      <c r="O32" s="54"/>
      <c r="P32" s="45"/>
      <c r="Q32" s="64">
        <f t="shared" ref="Q32:Q109" si="33">R32+S32+T32</f>
        <v>120</v>
      </c>
      <c r="R32" s="54">
        <v>120</v>
      </c>
      <c r="S32" s="54"/>
      <c r="T32" s="54"/>
      <c r="U32" s="64">
        <f t="shared" ref="U32:U38" si="34">V32+W32+X32</f>
        <v>120</v>
      </c>
      <c r="V32" s="54">
        <v>120</v>
      </c>
      <c r="W32" s="54"/>
      <c r="X32" s="54"/>
    </row>
    <row r="33" spans="1:24" ht="15.75" x14ac:dyDescent="0.25">
      <c r="A33" s="54"/>
      <c r="B33" s="9" t="s">
        <v>194</v>
      </c>
      <c r="C33" s="54" t="s">
        <v>41</v>
      </c>
      <c r="D33" s="54">
        <v>140</v>
      </c>
      <c r="E33" s="54">
        <f t="shared" si="30"/>
        <v>136</v>
      </c>
      <c r="F33" s="54"/>
      <c r="G33" s="54" t="s">
        <v>42</v>
      </c>
      <c r="H33" s="54"/>
      <c r="I33" s="64">
        <f t="shared" si="31"/>
        <v>136</v>
      </c>
      <c r="J33" s="54">
        <v>136</v>
      </c>
      <c r="K33" s="54"/>
      <c r="L33" s="45"/>
      <c r="M33" s="64">
        <f t="shared" si="32"/>
        <v>56</v>
      </c>
      <c r="N33" s="54">
        <v>56</v>
      </c>
      <c r="O33" s="54"/>
      <c r="P33" s="45"/>
      <c r="Q33" s="64">
        <f t="shared" si="33"/>
        <v>148.5</v>
      </c>
      <c r="R33" s="54">
        <v>70</v>
      </c>
      <c r="S33" s="54">
        <v>78.5</v>
      </c>
      <c r="T33" s="54"/>
      <c r="U33" s="64">
        <f t="shared" si="34"/>
        <v>70</v>
      </c>
      <c r="V33" s="54">
        <v>70</v>
      </c>
      <c r="W33" s="54"/>
      <c r="X33" s="54"/>
    </row>
    <row r="34" spans="1:24" ht="15.75" x14ac:dyDescent="0.25">
      <c r="A34" s="54"/>
      <c r="B34" s="9" t="s">
        <v>43</v>
      </c>
      <c r="C34" s="54" t="s">
        <v>41</v>
      </c>
      <c r="D34" s="54">
        <v>60</v>
      </c>
      <c r="E34" s="54">
        <f t="shared" si="30"/>
        <v>61</v>
      </c>
      <c r="F34" s="54"/>
      <c r="G34" s="54" t="s">
        <v>42</v>
      </c>
      <c r="H34" s="54"/>
      <c r="I34" s="64">
        <f t="shared" si="31"/>
        <v>61</v>
      </c>
      <c r="J34" s="54">
        <v>61</v>
      </c>
      <c r="K34" s="54"/>
      <c r="L34" s="45"/>
      <c r="M34" s="64">
        <f t="shared" si="32"/>
        <v>806.7</v>
      </c>
      <c r="N34" s="54">
        <v>60</v>
      </c>
      <c r="O34" s="54">
        <v>746.7</v>
      </c>
      <c r="P34" s="45"/>
      <c r="Q34" s="64">
        <f t="shared" si="33"/>
        <v>70</v>
      </c>
      <c r="R34" s="54">
        <v>70</v>
      </c>
      <c r="S34" s="54"/>
      <c r="T34" s="54"/>
      <c r="U34" s="64">
        <f t="shared" si="34"/>
        <v>70</v>
      </c>
      <c r="V34" s="54">
        <v>70</v>
      </c>
      <c r="W34" s="54"/>
      <c r="X34" s="54"/>
    </row>
    <row r="35" spans="1:24" ht="15.75" x14ac:dyDescent="0.25">
      <c r="A35" s="54"/>
      <c r="B35" s="9" t="s">
        <v>49</v>
      </c>
      <c r="C35" s="54" t="s">
        <v>44</v>
      </c>
      <c r="D35" s="54">
        <v>157</v>
      </c>
      <c r="E35" s="54">
        <f t="shared" si="30"/>
        <v>161</v>
      </c>
      <c r="F35" s="54"/>
      <c r="G35" s="54" t="s">
        <v>42</v>
      </c>
      <c r="H35" s="54"/>
      <c r="I35" s="64">
        <f t="shared" si="31"/>
        <v>161</v>
      </c>
      <c r="J35" s="54">
        <v>161</v>
      </c>
      <c r="K35" s="54"/>
      <c r="L35" s="45"/>
      <c r="M35" s="64">
        <f t="shared" si="32"/>
        <v>250</v>
      </c>
      <c r="N35" s="54">
        <v>250</v>
      </c>
      <c r="O35" s="54"/>
      <c r="P35" s="45"/>
      <c r="Q35" s="64">
        <f t="shared" si="33"/>
        <v>270</v>
      </c>
      <c r="R35" s="54">
        <v>270</v>
      </c>
      <c r="S35" s="54"/>
      <c r="T35" s="54"/>
      <c r="U35" s="64">
        <f t="shared" si="34"/>
        <v>270</v>
      </c>
      <c r="V35" s="54">
        <v>270</v>
      </c>
      <c r="W35" s="54"/>
      <c r="X35" s="54"/>
    </row>
    <row r="36" spans="1:24" ht="15.75" x14ac:dyDescent="0.25">
      <c r="A36" s="54"/>
      <c r="B36" s="9" t="s">
        <v>50</v>
      </c>
      <c r="C36" s="54" t="s">
        <v>14</v>
      </c>
      <c r="D36" s="54">
        <v>7</v>
      </c>
      <c r="E36" s="54">
        <f t="shared" si="30"/>
        <v>25</v>
      </c>
      <c r="F36" s="54"/>
      <c r="G36" s="54" t="s">
        <v>42</v>
      </c>
      <c r="H36" s="54"/>
      <c r="I36" s="64">
        <f t="shared" si="31"/>
        <v>25</v>
      </c>
      <c r="J36" s="54">
        <v>25</v>
      </c>
      <c r="K36" s="54"/>
      <c r="L36" s="45"/>
      <c r="M36" s="64">
        <f t="shared" si="32"/>
        <v>30</v>
      </c>
      <c r="N36" s="54">
        <v>30</v>
      </c>
      <c r="O36" s="54"/>
      <c r="P36" s="45"/>
      <c r="Q36" s="64">
        <f t="shared" si="33"/>
        <v>30</v>
      </c>
      <c r="R36" s="54">
        <v>30</v>
      </c>
      <c r="S36" s="54"/>
      <c r="T36" s="54"/>
      <c r="U36" s="64">
        <f t="shared" si="34"/>
        <v>30</v>
      </c>
      <c r="V36" s="54">
        <v>30</v>
      </c>
      <c r="W36" s="54"/>
      <c r="X36" s="54"/>
    </row>
    <row r="37" spans="1:24" ht="15.75" x14ac:dyDescent="0.25">
      <c r="A37" s="54"/>
      <c r="B37" s="9" t="s">
        <v>51</v>
      </c>
      <c r="C37" s="54" t="s">
        <v>14</v>
      </c>
      <c r="D37" s="54">
        <v>7</v>
      </c>
      <c r="E37" s="54">
        <f t="shared" si="30"/>
        <v>210</v>
      </c>
      <c r="F37" s="54"/>
      <c r="G37" s="54" t="s">
        <v>42</v>
      </c>
      <c r="H37" s="54"/>
      <c r="I37" s="64">
        <f t="shared" si="31"/>
        <v>210</v>
      </c>
      <c r="J37" s="54">
        <v>210</v>
      </c>
      <c r="K37" s="54"/>
      <c r="L37" s="45"/>
      <c r="M37" s="64">
        <f t="shared" si="32"/>
        <v>210</v>
      </c>
      <c r="N37" s="54">
        <v>210</v>
      </c>
      <c r="O37" s="54"/>
      <c r="P37" s="45"/>
      <c r="Q37" s="64">
        <f t="shared" si="33"/>
        <v>210</v>
      </c>
      <c r="R37" s="54">
        <v>210</v>
      </c>
      <c r="S37" s="54">
        <v>0</v>
      </c>
      <c r="T37" s="54"/>
      <c r="U37" s="64">
        <f t="shared" si="34"/>
        <v>210</v>
      </c>
      <c r="V37" s="54">
        <v>210</v>
      </c>
      <c r="W37" s="54">
        <v>0</v>
      </c>
      <c r="X37" s="54"/>
    </row>
    <row r="38" spans="1:24" ht="15.75" x14ac:dyDescent="0.25">
      <c r="A38" s="54"/>
      <c r="B38" s="9" t="s">
        <v>52</v>
      </c>
      <c r="C38" s="54" t="s">
        <v>14</v>
      </c>
      <c r="D38" s="54">
        <v>7</v>
      </c>
      <c r="E38" s="54">
        <f t="shared" si="30"/>
        <v>630</v>
      </c>
      <c r="F38" s="54"/>
      <c r="G38" s="54" t="s">
        <v>42</v>
      </c>
      <c r="H38" s="54"/>
      <c r="I38" s="64">
        <f t="shared" si="31"/>
        <v>630</v>
      </c>
      <c r="J38" s="54">
        <v>630</v>
      </c>
      <c r="K38" s="54"/>
      <c r="L38" s="45"/>
      <c r="M38" s="64">
        <f t="shared" si="32"/>
        <v>630</v>
      </c>
      <c r="N38" s="54">
        <v>630</v>
      </c>
      <c r="O38" s="54"/>
      <c r="P38" s="45"/>
      <c r="Q38" s="64">
        <f t="shared" si="33"/>
        <v>630</v>
      </c>
      <c r="R38" s="54">
        <v>630</v>
      </c>
      <c r="S38" s="54"/>
      <c r="T38" s="54"/>
      <c r="U38" s="64">
        <f t="shared" si="34"/>
        <v>630</v>
      </c>
      <c r="V38" s="54">
        <v>630</v>
      </c>
      <c r="W38" s="54"/>
      <c r="X38" s="54"/>
    </row>
    <row r="39" spans="1:24" s="19" customFormat="1" ht="18.75" x14ac:dyDescent="0.3">
      <c r="A39" s="13" t="s">
        <v>33</v>
      </c>
      <c r="B39" s="13" t="s">
        <v>12</v>
      </c>
      <c r="C39" s="13"/>
      <c r="D39" s="13"/>
      <c r="E39" s="13">
        <f t="shared" si="30"/>
        <v>2525.1999999999998</v>
      </c>
      <c r="F39" s="13"/>
      <c r="G39" s="13"/>
      <c r="H39" s="13"/>
      <c r="I39" s="64">
        <f>J39+K39+L39</f>
        <v>2525.1999999999998</v>
      </c>
      <c r="J39" s="13">
        <f>J41+J43+J44+J45+J46+J47+J48+J49+J50+J51+J53</f>
        <v>1025</v>
      </c>
      <c r="K39" s="13">
        <f>K41+K43+K44+K45+K46+K47+K48+K49+K50+K51+K53+K54</f>
        <v>10.199999999999999</v>
      </c>
      <c r="L39" s="13">
        <f>L41+L43+L44+L45+L46+L47+L48+L49+L50+L51+L53+L54</f>
        <v>1490</v>
      </c>
      <c r="M39" s="64">
        <f>N39+O39+P39</f>
        <v>2808.9</v>
      </c>
      <c r="N39" s="13">
        <f>N41+N43+N44+N45+N46+N47+N48+N49+N50+N51+N53</f>
        <v>1109</v>
      </c>
      <c r="O39" s="13">
        <f>O41+O43+O44+O45+O46+O47+O48+O49+O50+O51+O53+O52</f>
        <v>499.9</v>
      </c>
      <c r="P39" s="13">
        <f>P41+P43+P44+P45+P46+P47+P48+P49+P50+P51+P53+P52</f>
        <v>1200</v>
      </c>
      <c r="Q39" s="64">
        <f>R39+S39+T39</f>
        <v>4768.1369500000001</v>
      </c>
      <c r="R39" s="13">
        <f>R41+R43+R44+R45+R46+R47+R48+R49+R50+R51+R53</f>
        <v>1247</v>
      </c>
      <c r="S39" s="13">
        <f>S41+S43+S44+S45+S46+S47+S48+S49+S50+S51+S53+S52+S42+S54</f>
        <v>0</v>
      </c>
      <c r="T39" s="32">
        <f>T41+T43+T44+T45+T46+T47+T48+T49+T50+T51+T53+T52+T42</f>
        <v>3521.1369500000001</v>
      </c>
      <c r="U39" s="64">
        <f>V39+W39+X39</f>
        <v>1647</v>
      </c>
      <c r="V39" s="13">
        <f>V41+V43+V44+V45+V46+V47+V48+V49+V50+V51+V53</f>
        <v>1247</v>
      </c>
      <c r="W39" s="13">
        <f>W41+W43+W44+W45+W46+W47+W48+W49+W50+W51+W53+W52+W42+W54+W40</f>
        <v>400</v>
      </c>
      <c r="X39" s="32">
        <f>X41+X43+X44+X45+X46+X47+X48+X49+X50+X51+X53+X52+X42</f>
        <v>0</v>
      </c>
    </row>
    <row r="40" spans="1:24" s="19" customFormat="1" ht="89.25" customHeight="1" x14ac:dyDescent="0.3">
      <c r="A40" s="13"/>
      <c r="B40" s="37" t="s">
        <v>220</v>
      </c>
      <c r="C40" s="13"/>
      <c r="D40" s="13"/>
      <c r="E40" s="13"/>
      <c r="F40" s="13"/>
      <c r="G40" s="1" t="s">
        <v>16</v>
      </c>
      <c r="H40" s="13"/>
      <c r="I40" s="64"/>
      <c r="J40" s="13"/>
      <c r="K40" s="13"/>
      <c r="L40" s="51"/>
      <c r="M40" s="64"/>
      <c r="N40" s="13"/>
      <c r="O40" s="13"/>
      <c r="P40" s="51"/>
      <c r="Q40" s="64"/>
      <c r="R40" s="13"/>
      <c r="S40" s="13"/>
      <c r="T40" s="32"/>
      <c r="U40" s="64"/>
      <c r="V40" s="13"/>
      <c r="W40" s="13">
        <v>400</v>
      </c>
      <c r="X40" s="32"/>
    </row>
    <row r="41" spans="1:24" s="19" customFormat="1" ht="85.5" customHeight="1" x14ac:dyDescent="0.3">
      <c r="A41" s="14"/>
      <c r="B41" s="23" t="s">
        <v>207</v>
      </c>
      <c r="C41" s="14"/>
      <c r="D41" s="14"/>
      <c r="E41" s="1">
        <f t="shared" si="30"/>
        <v>1157</v>
      </c>
      <c r="F41" s="14"/>
      <c r="G41" s="1" t="s">
        <v>16</v>
      </c>
      <c r="H41" s="1"/>
      <c r="I41" s="64">
        <f t="shared" si="31"/>
        <v>1157</v>
      </c>
      <c r="J41" s="14"/>
      <c r="K41" s="14">
        <v>7</v>
      </c>
      <c r="L41" s="15">
        <v>1150</v>
      </c>
      <c r="M41" s="64">
        <f t="shared" si="32"/>
        <v>1200</v>
      </c>
      <c r="N41" s="14"/>
      <c r="O41" s="14">
        <v>0</v>
      </c>
      <c r="P41" s="15">
        <v>1200</v>
      </c>
      <c r="Q41" s="64">
        <f t="shared" si="33"/>
        <v>3521.1369500000001</v>
      </c>
      <c r="R41" s="14"/>
      <c r="S41" s="14">
        <v>0</v>
      </c>
      <c r="T41" s="56">
        <v>3521.1369500000001</v>
      </c>
      <c r="U41" s="64">
        <f t="shared" ref="U41:U53" si="35">V41+W41+X41</f>
        <v>0</v>
      </c>
      <c r="V41" s="14"/>
      <c r="W41" s="14">
        <v>0</v>
      </c>
      <c r="X41" s="56"/>
    </row>
    <row r="42" spans="1:24" s="19" customFormat="1" ht="92.25" customHeight="1" x14ac:dyDescent="0.3">
      <c r="A42" s="14"/>
      <c r="B42" s="23" t="s">
        <v>195</v>
      </c>
      <c r="C42" s="14"/>
      <c r="D42" s="73"/>
      <c r="E42" s="1"/>
      <c r="F42" s="14"/>
      <c r="G42" s="1" t="s">
        <v>16</v>
      </c>
      <c r="H42" s="1"/>
      <c r="I42" s="70">
        <v>0</v>
      </c>
      <c r="J42" s="14"/>
      <c r="K42" s="14"/>
      <c r="L42" s="15"/>
      <c r="M42" s="70"/>
      <c r="N42" s="14"/>
      <c r="O42" s="14"/>
      <c r="P42" s="15"/>
      <c r="Q42" s="70">
        <f t="shared" si="33"/>
        <v>0</v>
      </c>
      <c r="R42" s="14"/>
      <c r="S42" s="14"/>
      <c r="T42" s="56"/>
      <c r="U42" s="70">
        <f t="shared" si="35"/>
        <v>0</v>
      </c>
      <c r="V42" s="14"/>
      <c r="W42" s="14"/>
      <c r="X42" s="56"/>
    </row>
    <row r="43" spans="1:24" s="19" customFormat="1" ht="37.5" x14ac:dyDescent="0.3">
      <c r="A43" s="14"/>
      <c r="B43" s="24" t="s">
        <v>99</v>
      </c>
      <c r="C43" s="7" t="s">
        <v>59</v>
      </c>
      <c r="D43" s="25">
        <v>168</v>
      </c>
      <c r="E43" s="1">
        <f t="shared" si="30"/>
        <v>4</v>
      </c>
      <c r="F43" s="14"/>
      <c r="G43" s="1" t="s">
        <v>79</v>
      </c>
      <c r="H43" s="1"/>
      <c r="I43" s="64">
        <f t="shared" si="31"/>
        <v>4</v>
      </c>
      <c r="J43" s="4">
        <v>4</v>
      </c>
      <c r="K43" s="14"/>
      <c r="L43" s="15"/>
      <c r="M43" s="64">
        <f t="shared" si="32"/>
        <v>4</v>
      </c>
      <c r="N43" s="4">
        <v>4</v>
      </c>
      <c r="O43" s="14"/>
      <c r="P43" s="15"/>
      <c r="Q43" s="64">
        <f t="shared" si="33"/>
        <v>4</v>
      </c>
      <c r="R43" s="4">
        <v>4</v>
      </c>
      <c r="S43" s="14"/>
      <c r="T43" s="56"/>
      <c r="U43" s="64">
        <f t="shared" si="35"/>
        <v>4</v>
      </c>
      <c r="V43" s="4">
        <v>4</v>
      </c>
      <c r="W43" s="14"/>
      <c r="X43" s="56"/>
    </row>
    <row r="44" spans="1:24" s="19" customFormat="1" ht="18.75" x14ac:dyDescent="0.3">
      <c r="A44" s="14"/>
      <c r="B44" s="26" t="s">
        <v>100</v>
      </c>
      <c r="C44" s="7"/>
      <c r="D44" s="4">
        <v>28</v>
      </c>
      <c r="E44" s="1">
        <f t="shared" si="30"/>
        <v>287</v>
      </c>
      <c r="F44" s="14"/>
      <c r="G44" s="1" t="s">
        <v>79</v>
      </c>
      <c r="H44" s="1"/>
      <c r="I44" s="64">
        <f t="shared" si="31"/>
        <v>287</v>
      </c>
      <c r="J44" s="4">
        <v>287</v>
      </c>
      <c r="K44" s="14"/>
      <c r="L44" s="15"/>
      <c r="M44" s="64">
        <f t="shared" si="32"/>
        <v>350</v>
      </c>
      <c r="N44" s="4">
        <v>350</v>
      </c>
      <c r="O44" s="14"/>
      <c r="P44" s="15"/>
      <c r="Q44" s="64">
        <f t="shared" si="33"/>
        <v>400</v>
      </c>
      <c r="R44" s="4">
        <v>400</v>
      </c>
      <c r="S44" s="14"/>
      <c r="T44" s="56"/>
      <c r="U44" s="64">
        <f t="shared" si="35"/>
        <v>400</v>
      </c>
      <c r="V44" s="4">
        <v>400</v>
      </c>
      <c r="W44" s="14"/>
      <c r="X44" s="56"/>
    </row>
    <row r="45" spans="1:24" s="19" customFormat="1" ht="18.75" x14ac:dyDescent="0.3">
      <c r="A45" s="14"/>
      <c r="B45" s="6" t="s">
        <v>101</v>
      </c>
      <c r="C45" s="7" t="s">
        <v>59</v>
      </c>
      <c r="D45" s="4">
        <v>77</v>
      </c>
      <c r="E45" s="1">
        <f t="shared" si="30"/>
        <v>154</v>
      </c>
      <c r="F45" s="14"/>
      <c r="G45" s="1" t="s">
        <v>79</v>
      </c>
      <c r="H45" s="1"/>
      <c r="I45" s="64">
        <f t="shared" si="31"/>
        <v>154</v>
      </c>
      <c r="J45" s="4">
        <v>154</v>
      </c>
      <c r="K45" s="14"/>
      <c r="L45" s="15"/>
      <c r="M45" s="64">
        <f t="shared" si="32"/>
        <v>160</v>
      </c>
      <c r="N45" s="4">
        <v>160</v>
      </c>
      <c r="O45" s="14"/>
      <c r="P45" s="15"/>
      <c r="Q45" s="64">
        <f t="shared" si="33"/>
        <v>180</v>
      </c>
      <c r="R45" s="4">
        <v>180</v>
      </c>
      <c r="S45" s="14"/>
      <c r="T45" s="56"/>
      <c r="U45" s="64">
        <f t="shared" si="35"/>
        <v>180</v>
      </c>
      <c r="V45" s="4">
        <v>180</v>
      </c>
      <c r="W45" s="14"/>
      <c r="X45" s="56"/>
    </row>
    <row r="46" spans="1:24" s="19" customFormat="1" ht="37.5" x14ac:dyDescent="0.3">
      <c r="A46" s="14"/>
      <c r="B46" s="6" t="s">
        <v>102</v>
      </c>
      <c r="C46" s="7" t="s">
        <v>59</v>
      </c>
      <c r="D46" s="4">
        <v>2</v>
      </c>
      <c r="E46" s="1">
        <f t="shared" si="30"/>
        <v>5</v>
      </c>
      <c r="F46" s="14"/>
      <c r="G46" s="1" t="s">
        <v>79</v>
      </c>
      <c r="H46" s="1"/>
      <c r="I46" s="64">
        <f t="shared" si="31"/>
        <v>5</v>
      </c>
      <c r="J46" s="4">
        <v>5</v>
      </c>
      <c r="K46" s="14"/>
      <c r="L46" s="15"/>
      <c r="M46" s="64">
        <f t="shared" si="32"/>
        <v>5</v>
      </c>
      <c r="N46" s="4">
        <v>5</v>
      </c>
      <c r="O46" s="14"/>
      <c r="P46" s="15"/>
      <c r="Q46" s="64">
        <f t="shared" si="33"/>
        <v>5</v>
      </c>
      <c r="R46" s="4">
        <v>5</v>
      </c>
      <c r="S46" s="14"/>
      <c r="T46" s="56"/>
      <c r="U46" s="64">
        <f t="shared" si="35"/>
        <v>5</v>
      </c>
      <c r="V46" s="4">
        <v>5</v>
      </c>
      <c r="W46" s="14"/>
      <c r="X46" s="56"/>
    </row>
    <row r="47" spans="1:24" s="19" customFormat="1" ht="56.25" x14ac:dyDescent="0.3">
      <c r="A47" s="14"/>
      <c r="B47" s="6" t="s">
        <v>103</v>
      </c>
      <c r="C47" s="25" t="s">
        <v>59</v>
      </c>
      <c r="D47" s="4">
        <v>182</v>
      </c>
      <c r="E47" s="1">
        <f t="shared" si="30"/>
        <v>167</v>
      </c>
      <c r="F47" s="14"/>
      <c r="G47" s="1" t="s">
        <v>79</v>
      </c>
      <c r="H47" s="1"/>
      <c r="I47" s="64">
        <f t="shared" si="31"/>
        <v>167</v>
      </c>
      <c r="J47" s="4">
        <v>167</v>
      </c>
      <c r="K47" s="14"/>
      <c r="L47" s="15"/>
      <c r="M47" s="64">
        <f t="shared" si="32"/>
        <v>170</v>
      </c>
      <c r="N47" s="4">
        <v>170</v>
      </c>
      <c r="O47" s="14"/>
      <c r="P47" s="15"/>
      <c r="Q47" s="64">
        <f t="shared" si="33"/>
        <v>190</v>
      </c>
      <c r="R47" s="4">
        <v>190</v>
      </c>
      <c r="S47" s="14"/>
      <c r="T47" s="56"/>
      <c r="U47" s="64">
        <f t="shared" si="35"/>
        <v>190</v>
      </c>
      <c r="V47" s="4">
        <v>190</v>
      </c>
      <c r="W47" s="14"/>
      <c r="X47" s="56"/>
    </row>
    <row r="48" spans="1:24" s="19" customFormat="1" ht="18.75" x14ac:dyDescent="0.3">
      <c r="A48" s="14"/>
      <c r="B48" s="6" t="s">
        <v>104</v>
      </c>
      <c r="C48" s="7" t="s">
        <v>59</v>
      </c>
      <c r="D48" s="4">
        <v>2</v>
      </c>
      <c r="E48" s="1">
        <f t="shared" si="30"/>
        <v>47</v>
      </c>
      <c r="F48" s="14"/>
      <c r="G48" s="1" t="s">
        <v>79</v>
      </c>
      <c r="H48" s="1"/>
      <c r="I48" s="64">
        <f t="shared" si="31"/>
        <v>47</v>
      </c>
      <c r="J48" s="4">
        <v>47</v>
      </c>
      <c r="K48" s="14"/>
      <c r="L48" s="15"/>
      <c r="M48" s="64">
        <f t="shared" si="32"/>
        <v>50</v>
      </c>
      <c r="N48" s="4">
        <v>50</v>
      </c>
      <c r="O48" s="14"/>
      <c r="P48" s="15"/>
      <c r="Q48" s="64">
        <f t="shared" si="33"/>
        <v>50</v>
      </c>
      <c r="R48" s="4">
        <v>50</v>
      </c>
      <c r="S48" s="14"/>
      <c r="T48" s="56"/>
      <c r="U48" s="64">
        <f t="shared" si="35"/>
        <v>50</v>
      </c>
      <c r="V48" s="4">
        <v>50</v>
      </c>
      <c r="W48" s="14"/>
      <c r="X48" s="56"/>
    </row>
    <row r="49" spans="1:29" s="19" customFormat="1" ht="37.5" x14ac:dyDescent="0.3">
      <c r="A49" s="14"/>
      <c r="B49" s="6" t="s">
        <v>105</v>
      </c>
      <c r="C49" s="7" t="s">
        <v>22</v>
      </c>
      <c r="D49" s="4">
        <v>18</v>
      </c>
      <c r="E49" s="1">
        <f t="shared" si="30"/>
        <v>16</v>
      </c>
      <c r="F49" s="14"/>
      <c r="G49" s="1" t="s">
        <v>79</v>
      </c>
      <c r="H49" s="1"/>
      <c r="I49" s="64">
        <f t="shared" si="31"/>
        <v>16</v>
      </c>
      <c r="J49" s="4">
        <v>16</v>
      </c>
      <c r="K49" s="14"/>
      <c r="L49" s="15"/>
      <c r="M49" s="64">
        <f t="shared" si="32"/>
        <v>16</v>
      </c>
      <c r="N49" s="4">
        <v>16</v>
      </c>
      <c r="O49" s="14"/>
      <c r="P49" s="15"/>
      <c r="Q49" s="64">
        <f t="shared" si="33"/>
        <v>16</v>
      </c>
      <c r="R49" s="4">
        <v>16</v>
      </c>
      <c r="S49" s="14"/>
      <c r="T49" s="56"/>
      <c r="U49" s="64">
        <f t="shared" si="35"/>
        <v>16</v>
      </c>
      <c r="V49" s="4">
        <v>16</v>
      </c>
      <c r="W49" s="14"/>
      <c r="X49" s="56"/>
    </row>
    <row r="50" spans="1:29" s="19" customFormat="1" ht="18.75" x14ac:dyDescent="0.3">
      <c r="A50" s="14"/>
      <c r="B50" s="6" t="s">
        <v>106</v>
      </c>
      <c r="C50" s="7" t="s">
        <v>22</v>
      </c>
      <c r="D50" s="4">
        <v>20764</v>
      </c>
      <c r="E50" s="1">
        <f t="shared" si="30"/>
        <v>156</v>
      </c>
      <c r="F50" s="14"/>
      <c r="G50" s="1" t="s">
        <v>79</v>
      </c>
      <c r="H50" s="1"/>
      <c r="I50" s="64">
        <f t="shared" si="31"/>
        <v>156</v>
      </c>
      <c r="J50" s="4">
        <v>156</v>
      </c>
      <c r="K50" s="14"/>
      <c r="L50" s="15"/>
      <c r="M50" s="64">
        <f t="shared" si="32"/>
        <v>152</v>
      </c>
      <c r="N50" s="4">
        <v>152</v>
      </c>
      <c r="O50" s="14"/>
      <c r="P50" s="15"/>
      <c r="Q50" s="64">
        <f t="shared" si="33"/>
        <v>180</v>
      </c>
      <c r="R50" s="4">
        <v>180</v>
      </c>
      <c r="S50" s="14"/>
      <c r="T50" s="56"/>
      <c r="U50" s="64">
        <f t="shared" si="35"/>
        <v>180</v>
      </c>
      <c r="V50" s="4">
        <v>180</v>
      </c>
      <c r="W50" s="14"/>
      <c r="X50" s="56"/>
    </row>
    <row r="51" spans="1:29" s="19" customFormat="1" ht="37.5" x14ac:dyDescent="0.3">
      <c r="A51" s="14"/>
      <c r="B51" s="6" t="s">
        <v>107</v>
      </c>
      <c r="C51" s="7" t="s">
        <v>22</v>
      </c>
      <c r="D51" s="4">
        <v>20764</v>
      </c>
      <c r="E51" s="1">
        <f t="shared" si="30"/>
        <v>187</v>
      </c>
      <c r="F51" s="14"/>
      <c r="G51" s="1" t="s">
        <v>79</v>
      </c>
      <c r="H51" s="1"/>
      <c r="I51" s="64">
        <f t="shared" si="31"/>
        <v>187</v>
      </c>
      <c r="J51" s="4">
        <v>187</v>
      </c>
      <c r="K51" s="14"/>
      <c r="L51" s="15"/>
      <c r="M51" s="64">
        <f t="shared" si="32"/>
        <v>200</v>
      </c>
      <c r="N51" s="4">
        <v>200</v>
      </c>
      <c r="O51" s="14"/>
      <c r="P51" s="15"/>
      <c r="Q51" s="64">
        <f t="shared" si="33"/>
        <v>220</v>
      </c>
      <c r="R51" s="4">
        <v>220</v>
      </c>
      <c r="S51" s="14"/>
      <c r="T51" s="56"/>
      <c r="U51" s="64">
        <f t="shared" si="35"/>
        <v>220</v>
      </c>
      <c r="V51" s="4">
        <v>220</v>
      </c>
      <c r="W51" s="14"/>
      <c r="X51" s="56"/>
    </row>
    <row r="52" spans="1:29" s="19" customFormat="1" ht="18.75" x14ac:dyDescent="0.3">
      <c r="A52" s="14"/>
      <c r="B52" s="27" t="s">
        <v>167</v>
      </c>
      <c r="C52" s="7" t="s">
        <v>22</v>
      </c>
      <c r="D52" s="4">
        <v>350</v>
      </c>
      <c r="E52" s="1"/>
      <c r="F52" s="14"/>
      <c r="G52" s="1"/>
      <c r="H52" s="1"/>
      <c r="I52" s="64"/>
      <c r="J52" s="4"/>
      <c r="K52" s="14"/>
      <c r="L52" s="15"/>
      <c r="M52" s="64">
        <f t="shared" si="32"/>
        <v>499.9</v>
      </c>
      <c r="N52" s="4"/>
      <c r="O52" s="14">
        <v>499.9</v>
      </c>
      <c r="P52" s="15">
        <v>0</v>
      </c>
      <c r="Q52" s="64">
        <f t="shared" si="33"/>
        <v>0</v>
      </c>
      <c r="R52" s="4"/>
      <c r="S52" s="14">
        <v>0</v>
      </c>
      <c r="T52" s="56">
        <v>0</v>
      </c>
      <c r="U52" s="64">
        <f t="shared" si="35"/>
        <v>0</v>
      </c>
      <c r="V52" s="4"/>
      <c r="W52" s="14">
        <v>0</v>
      </c>
      <c r="X52" s="56">
        <v>0</v>
      </c>
    </row>
    <row r="53" spans="1:29" s="19" customFormat="1" ht="37.5" x14ac:dyDescent="0.3">
      <c r="A53" s="14"/>
      <c r="B53" s="27" t="s">
        <v>108</v>
      </c>
      <c r="C53" s="7" t="s">
        <v>59</v>
      </c>
      <c r="D53" s="4">
        <v>11</v>
      </c>
      <c r="E53" s="1">
        <f t="shared" si="30"/>
        <v>2</v>
      </c>
      <c r="F53" s="14"/>
      <c r="G53" s="1" t="s">
        <v>79</v>
      </c>
      <c r="H53" s="1"/>
      <c r="I53" s="64">
        <f t="shared" si="31"/>
        <v>2</v>
      </c>
      <c r="J53" s="4">
        <v>2</v>
      </c>
      <c r="K53" s="14"/>
      <c r="L53" s="15"/>
      <c r="M53" s="64">
        <f t="shared" si="32"/>
        <v>2</v>
      </c>
      <c r="N53" s="4">
        <v>2</v>
      </c>
      <c r="O53" s="14"/>
      <c r="P53" s="15"/>
      <c r="Q53" s="64">
        <f t="shared" si="33"/>
        <v>2</v>
      </c>
      <c r="R53" s="4">
        <v>2</v>
      </c>
      <c r="S53" s="14"/>
      <c r="T53" s="56"/>
      <c r="U53" s="64">
        <f t="shared" si="35"/>
        <v>2</v>
      </c>
      <c r="V53" s="4">
        <v>2</v>
      </c>
      <c r="W53" s="14"/>
      <c r="X53" s="56"/>
    </row>
    <row r="54" spans="1:29" s="19" customFormat="1" ht="187.5" x14ac:dyDescent="0.3">
      <c r="A54" s="14"/>
      <c r="B54" s="27" t="s">
        <v>175</v>
      </c>
      <c r="C54" s="7"/>
      <c r="D54" s="4"/>
      <c r="E54" s="1"/>
      <c r="F54" s="14"/>
      <c r="G54" s="1" t="s">
        <v>16</v>
      </c>
      <c r="H54" s="1"/>
      <c r="I54" s="70">
        <f t="shared" si="31"/>
        <v>343.2</v>
      </c>
      <c r="J54" s="4"/>
      <c r="K54" s="14">
        <v>3.2</v>
      </c>
      <c r="L54" s="15">
        <v>340</v>
      </c>
      <c r="M54" s="64"/>
      <c r="N54" s="4"/>
      <c r="O54" s="14"/>
      <c r="P54" s="15"/>
      <c r="Q54" s="64"/>
      <c r="R54" s="4"/>
      <c r="S54" s="14"/>
      <c r="T54" s="56"/>
      <c r="U54" s="64"/>
      <c r="V54" s="4"/>
      <c r="W54" s="14"/>
      <c r="X54" s="56"/>
    </row>
    <row r="55" spans="1:29" s="19" customFormat="1" ht="18.75" x14ac:dyDescent="0.3">
      <c r="A55" s="13" t="s">
        <v>34</v>
      </c>
      <c r="B55" s="13" t="s">
        <v>15</v>
      </c>
      <c r="C55" s="13"/>
      <c r="D55" s="13"/>
      <c r="E55" s="13">
        <f t="shared" si="30"/>
        <v>10637</v>
      </c>
      <c r="F55" s="13"/>
      <c r="G55" s="13"/>
      <c r="H55" s="13"/>
      <c r="I55" s="64">
        <f t="shared" si="31"/>
        <v>10637</v>
      </c>
      <c r="J55" s="13">
        <f>J58+J89+J102+J110</f>
        <v>3358</v>
      </c>
      <c r="K55" s="13">
        <f>K58+K89+K102+K110+K59+K60</f>
        <v>81</v>
      </c>
      <c r="L55" s="51">
        <f t="shared" ref="L55" si="36">L58+L89+L102+L110</f>
        <v>7198</v>
      </c>
      <c r="M55" s="64">
        <f t="shared" si="32"/>
        <v>15125.755000000001</v>
      </c>
      <c r="N55" s="13">
        <f>N58+N89+N102+N110</f>
        <v>3067</v>
      </c>
      <c r="O55" s="13">
        <f>O58+O89+O102+O110</f>
        <v>298.755</v>
      </c>
      <c r="P55" s="51">
        <f t="shared" ref="P55" si="37">P58+P89+P102+P110</f>
        <v>11760</v>
      </c>
      <c r="Q55" s="64">
        <f t="shared" si="33"/>
        <v>15518.462869999999</v>
      </c>
      <c r="R55" s="13">
        <f>R58+R89+R102+R110</f>
        <v>3067</v>
      </c>
      <c r="S55" s="13">
        <f>S58+S89+S102</f>
        <v>1718.6000000000001</v>
      </c>
      <c r="T55" s="13">
        <f>T58+T89+T102+T110</f>
        <v>10732.862869999999</v>
      </c>
      <c r="U55" s="64">
        <f t="shared" ref="U55" si="38">V55+W55+X55</f>
        <v>3267</v>
      </c>
      <c r="V55" s="13">
        <f>V58+V89+V102+V110</f>
        <v>3067</v>
      </c>
      <c r="W55" s="13">
        <f>W58+W89+W102+W57</f>
        <v>200</v>
      </c>
      <c r="X55" s="13">
        <f>X58+X89+X102+X110</f>
        <v>0</v>
      </c>
    </row>
    <row r="56" spans="1:29" ht="15.75" x14ac:dyDescent="0.25">
      <c r="A56" s="54"/>
      <c r="B56" s="54" t="s">
        <v>10</v>
      </c>
      <c r="C56" s="54"/>
      <c r="D56" s="54"/>
      <c r="E56" s="88"/>
      <c r="F56" s="54"/>
      <c r="G56" s="54"/>
      <c r="H56" s="54"/>
      <c r="I56" s="88"/>
      <c r="J56" s="54"/>
      <c r="K56" s="54"/>
      <c r="L56" s="45"/>
      <c r="M56" s="88"/>
      <c r="N56" s="54"/>
      <c r="O56" s="54"/>
      <c r="P56" s="45"/>
      <c r="Q56" s="88"/>
      <c r="R56" s="54"/>
      <c r="S56" s="54"/>
      <c r="T56" s="54"/>
      <c r="U56" s="88"/>
      <c r="V56" s="54"/>
      <c r="W56" s="54"/>
      <c r="X56" s="54"/>
    </row>
    <row r="57" spans="1:29" ht="37.5" x14ac:dyDescent="0.25">
      <c r="A57" s="54"/>
      <c r="B57" s="37" t="s">
        <v>220</v>
      </c>
      <c r="C57" s="54"/>
      <c r="D57" s="54"/>
      <c r="E57" s="88"/>
      <c r="F57" s="54"/>
      <c r="G57" s="54"/>
      <c r="H57" s="54"/>
      <c r="I57" s="88"/>
      <c r="J57" s="54"/>
      <c r="K57" s="54"/>
      <c r="L57" s="45"/>
      <c r="M57" s="88"/>
      <c r="N57" s="54"/>
      <c r="O57" s="45"/>
      <c r="P57" s="45"/>
      <c r="Q57" s="88"/>
      <c r="R57" s="54"/>
      <c r="S57" s="54"/>
      <c r="T57" s="54"/>
      <c r="U57" s="88"/>
      <c r="V57" s="54"/>
      <c r="W57" s="54">
        <v>200</v>
      </c>
      <c r="X57" s="54"/>
    </row>
    <row r="58" spans="1:29" s="19" customFormat="1" ht="24" customHeight="1" x14ac:dyDescent="0.3">
      <c r="A58" s="1"/>
      <c r="B58" s="28" t="s">
        <v>55</v>
      </c>
      <c r="C58" s="1"/>
      <c r="D58" s="1"/>
      <c r="E58" s="13">
        <f t="shared" si="30"/>
        <v>3251.5</v>
      </c>
      <c r="F58" s="1"/>
      <c r="G58" s="1"/>
      <c r="H58" s="1"/>
      <c r="I58" s="64">
        <f t="shared" si="31"/>
        <v>3251.5</v>
      </c>
      <c r="J58" s="13">
        <f>J65+J66+J67+J68+J69+J70+J71+J72+J73+J74+J75+J76+J77+J78+J79+J80+J81+J82+J83+J84+J85+J87</f>
        <v>1902</v>
      </c>
      <c r="K58" s="13">
        <f>K60+K59</f>
        <v>4.5</v>
      </c>
      <c r="L58" s="51">
        <f>L60+L59</f>
        <v>1345</v>
      </c>
      <c r="M58" s="64">
        <f t="shared" si="32"/>
        <v>12425.53</v>
      </c>
      <c r="N58" s="13">
        <f>N65+N66+N67+N68+N69+N70+N71+N72+N73+N74+N75+N76+N77+N78+N79+N80+N81+N82+N83+N84+N85+N87</f>
        <v>1729</v>
      </c>
      <c r="O58" s="51">
        <f>O60+O59+O64+O61</f>
        <v>91.53</v>
      </c>
      <c r="P58" s="51">
        <f>P60+P59+P64+P61</f>
        <v>10605</v>
      </c>
      <c r="Q58" s="64">
        <f t="shared" si="33"/>
        <v>13023.562869999998</v>
      </c>
      <c r="R58" s="13">
        <f>R65+R66+R67+R68+R69+R70+R71+R72+R73+R74+R75+R76+R77+R78+R79+R80+R81+R82+R83+R84+R85+R87</f>
        <v>1729</v>
      </c>
      <c r="S58" s="13">
        <f>S61+S62+S63+S64+S86</f>
        <v>1716.7</v>
      </c>
      <c r="T58" s="13">
        <f>T60+T64+T88</f>
        <v>9577.862869999999</v>
      </c>
      <c r="U58" s="64">
        <f t="shared" ref="U58:U60" si="39">V58+W58+X58</f>
        <v>1729</v>
      </c>
      <c r="V58" s="13">
        <f>V65+V66+V67+V68+V69+V70+V71+V72+V73+V74+V75+V76+V77+V78+V79+V80+V81+V82+V83+V84+V85+V87</f>
        <v>1729</v>
      </c>
      <c r="W58" s="13">
        <f>W61+W62+W63+W64+W86</f>
        <v>0</v>
      </c>
      <c r="X58" s="13">
        <f>X60+X64+X88</f>
        <v>0</v>
      </c>
    </row>
    <row r="59" spans="1:29" s="19" customFormat="1" ht="24" customHeight="1" x14ac:dyDescent="0.3">
      <c r="A59" s="1"/>
      <c r="B59" s="29" t="s">
        <v>164</v>
      </c>
      <c r="C59" s="55"/>
      <c r="D59" s="55"/>
      <c r="E59" s="13"/>
      <c r="F59" s="1"/>
      <c r="G59" s="102" t="s">
        <v>16</v>
      </c>
      <c r="H59" s="1"/>
      <c r="I59" s="64">
        <f t="shared" si="31"/>
        <v>455.5</v>
      </c>
      <c r="J59" s="13"/>
      <c r="K59" s="13">
        <v>0.5</v>
      </c>
      <c r="L59" s="51">
        <v>455</v>
      </c>
      <c r="M59" s="64">
        <f t="shared" si="32"/>
        <v>149.5</v>
      </c>
      <c r="N59" s="13"/>
      <c r="O59" s="13">
        <v>9.5</v>
      </c>
      <c r="P59" s="51">
        <v>140</v>
      </c>
      <c r="Q59" s="64">
        <f t="shared" si="33"/>
        <v>0</v>
      </c>
      <c r="R59" s="1"/>
      <c r="S59" s="1">
        <v>0</v>
      </c>
      <c r="T59" s="1"/>
      <c r="U59" s="64">
        <f t="shared" si="39"/>
        <v>0</v>
      </c>
      <c r="V59" s="1"/>
      <c r="W59" s="1">
        <v>0</v>
      </c>
      <c r="X59" s="1"/>
      <c r="AC59" s="19">
        <v>1</v>
      </c>
    </row>
    <row r="60" spans="1:29" s="19" customFormat="1" ht="66" customHeight="1" x14ac:dyDescent="0.3">
      <c r="A60" s="1"/>
      <c r="B60" s="29" t="s">
        <v>196</v>
      </c>
      <c r="C60" s="55"/>
      <c r="D60" s="55"/>
      <c r="E60" s="13"/>
      <c r="F60" s="1"/>
      <c r="G60" s="103"/>
      <c r="H60" s="1"/>
      <c r="I60" s="64">
        <f t="shared" si="31"/>
        <v>894</v>
      </c>
      <c r="J60" s="13"/>
      <c r="K60" s="13">
        <v>4</v>
      </c>
      <c r="L60" s="51">
        <v>890</v>
      </c>
      <c r="M60" s="64">
        <f t="shared" si="32"/>
        <v>508.53</v>
      </c>
      <c r="N60" s="13"/>
      <c r="O60" s="13">
        <v>8.5299999999999994</v>
      </c>
      <c r="P60" s="51">
        <v>500</v>
      </c>
      <c r="Q60" s="64">
        <f t="shared" si="33"/>
        <v>1457.05287</v>
      </c>
      <c r="R60" s="1"/>
      <c r="S60" s="1">
        <v>0</v>
      </c>
      <c r="T60" s="1">
        <v>1457.05287</v>
      </c>
      <c r="U60" s="64">
        <f t="shared" si="39"/>
        <v>0</v>
      </c>
      <c r="V60" s="1"/>
      <c r="W60" s="1">
        <v>0</v>
      </c>
      <c r="X60" s="1"/>
    </row>
    <row r="61" spans="1:29" s="19" customFormat="1" ht="24" customHeight="1" x14ac:dyDescent="0.3">
      <c r="A61" s="1"/>
      <c r="B61" s="11" t="s">
        <v>192</v>
      </c>
      <c r="C61" s="55"/>
      <c r="D61" s="55"/>
      <c r="E61" s="13"/>
      <c r="F61" s="1"/>
      <c r="G61" s="103"/>
      <c r="H61" s="1"/>
      <c r="I61" s="64"/>
      <c r="J61" s="13"/>
      <c r="K61" s="13"/>
      <c r="L61" s="51"/>
      <c r="M61" s="64">
        <f>O61+P61</f>
        <v>2300</v>
      </c>
      <c r="N61" s="13"/>
      <c r="O61" s="13">
        <v>35</v>
      </c>
      <c r="P61" s="51">
        <v>2265</v>
      </c>
      <c r="Q61" s="64"/>
      <c r="R61" s="1"/>
      <c r="S61" s="1">
        <v>1430</v>
      </c>
      <c r="T61" s="1"/>
      <c r="U61" s="64"/>
      <c r="V61" s="1"/>
      <c r="W61" s="1"/>
      <c r="X61" s="1"/>
    </row>
    <row r="62" spans="1:29" s="19" customFormat="1" ht="24" customHeight="1" x14ac:dyDescent="0.3">
      <c r="A62" s="1"/>
      <c r="B62" s="11" t="s">
        <v>209</v>
      </c>
      <c r="C62" s="55"/>
      <c r="D62" s="55"/>
      <c r="E62" s="13"/>
      <c r="F62" s="1"/>
      <c r="G62" s="103"/>
      <c r="H62" s="1"/>
      <c r="I62" s="64"/>
      <c r="J62" s="13"/>
      <c r="K62" s="13"/>
      <c r="L62" s="51"/>
      <c r="M62" s="64"/>
      <c r="N62" s="13"/>
      <c r="O62" s="13"/>
      <c r="P62" s="51"/>
      <c r="Q62" s="64"/>
      <c r="R62" s="1"/>
      <c r="S62" s="1">
        <v>27</v>
      </c>
      <c r="T62" s="1"/>
      <c r="U62" s="64"/>
      <c r="V62" s="1"/>
      <c r="W62" s="1"/>
      <c r="X62" s="1"/>
    </row>
    <row r="63" spans="1:29" s="19" customFormat="1" ht="24" customHeight="1" x14ac:dyDescent="0.3">
      <c r="A63" s="1"/>
      <c r="B63" s="11" t="s">
        <v>218</v>
      </c>
      <c r="C63" s="55"/>
      <c r="D63" s="55"/>
      <c r="E63" s="13"/>
      <c r="F63" s="1"/>
      <c r="G63" s="103"/>
      <c r="H63" s="1"/>
      <c r="I63" s="64"/>
      <c r="J63" s="13"/>
      <c r="K63" s="13"/>
      <c r="L63" s="51"/>
      <c r="M63" s="64"/>
      <c r="N63" s="13"/>
      <c r="O63" s="13"/>
      <c r="P63" s="51"/>
      <c r="Q63" s="64"/>
      <c r="R63" s="1"/>
      <c r="S63" s="1">
        <f>21.2</f>
        <v>21.2</v>
      </c>
      <c r="T63" s="1"/>
      <c r="U63" s="64"/>
      <c r="V63" s="1"/>
      <c r="W63" s="1"/>
      <c r="X63" s="1"/>
    </row>
    <row r="64" spans="1:29" s="19" customFormat="1" ht="24" customHeight="1" x14ac:dyDescent="0.3">
      <c r="A64" s="1"/>
      <c r="B64" s="11" t="s">
        <v>179</v>
      </c>
      <c r="C64" s="55"/>
      <c r="D64" s="55"/>
      <c r="E64" s="13"/>
      <c r="F64" s="1"/>
      <c r="G64" s="104"/>
      <c r="H64" s="1"/>
      <c r="I64" s="64"/>
      <c r="J64" s="13"/>
      <c r="K64" s="13"/>
      <c r="L64" s="51"/>
      <c r="M64" s="64">
        <f t="shared" si="32"/>
        <v>7738.5</v>
      </c>
      <c r="N64" s="13"/>
      <c r="O64" s="13">
        <v>38.5</v>
      </c>
      <c r="P64" s="51">
        <v>7700</v>
      </c>
      <c r="Q64" s="64"/>
      <c r="R64" s="1"/>
      <c r="S64" s="1">
        <v>38.5</v>
      </c>
      <c r="T64" s="1">
        <v>7700</v>
      </c>
      <c r="U64" s="64"/>
      <c r="V64" s="1"/>
      <c r="W64" s="1"/>
      <c r="X64" s="1"/>
    </row>
    <row r="65" spans="1:24" s="19" customFormat="1" ht="24" customHeight="1" x14ac:dyDescent="0.3">
      <c r="A65" s="1"/>
      <c r="B65" s="83" t="s">
        <v>56</v>
      </c>
      <c r="C65" s="7" t="s">
        <v>57</v>
      </c>
      <c r="D65" s="25">
        <v>17780</v>
      </c>
      <c r="E65" s="1">
        <f>J65+K65+L65</f>
        <v>14</v>
      </c>
      <c r="F65" s="1"/>
      <c r="G65" s="1" t="s">
        <v>79</v>
      </c>
      <c r="H65" s="1"/>
      <c r="I65" s="64">
        <f t="shared" si="31"/>
        <v>14</v>
      </c>
      <c r="J65" s="4">
        <v>14</v>
      </c>
      <c r="K65" s="1"/>
      <c r="L65" s="37"/>
      <c r="M65" s="64">
        <f t="shared" si="32"/>
        <v>14</v>
      </c>
      <c r="N65" s="4">
        <v>14</v>
      </c>
      <c r="O65" s="1"/>
      <c r="P65" s="37"/>
      <c r="Q65" s="64">
        <f t="shared" si="33"/>
        <v>14</v>
      </c>
      <c r="R65" s="4">
        <v>14</v>
      </c>
      <c r="S65" s="1"/>
      <c r="T65" s="1"/>
      <c r="U65" s="64">
        <f t="shared" ref="U65:U85" si="40">V65+W65+X65</f>
        <v>14</v>
      </c>
      <c r="V65" s="4">
        <v>14</v>
      </c>
      <c r="W65" s="1"/>
      <c r="X65" s="1"/>
    </row>
    <row r="66" spans="1:24" s="19" customFormat="1" ht="18.75" x14ac:dyDescent="0.3">
      <c r="A66" s="1"/>
      <c r="B66" s="24" t="s">
        <v>58</v>
      </c>
      <c r="C66" s="7" t="s">
        <v>59</v>
      </c>
      <c r="D66" s="25">
        <v>3</v>
      </c>
      <c r="E66" s="1">
        <f t="shared" ref="E66:E114" si="41">J66+K66+L66</f>
        <v>16</v>
      </c>
      <c r="F66" s="1"/>
      <c r="G66" s="1" t="s">
        <v>79</v>
      </c>
      <c r="H66" s="1"/>
      <c r="I66" s="64">
        <f t="shared" si="31"/>
        <v>16</v>
      </c>
      <c r="J66" s="4">
        <v>16</v>
      </c>
      <c r="K66" s="1"/>
      <c r="L66" s="37"/>
      <c r="M66" s="64">
        <f t="shared" si="32"/>
        <v>16</v>
      </c>
      <c r="N66" s="4">
        <v>16</v>
      </c>
      <c r="O66" s="1"/>
      <c r="P66" s="37"/>
      <c r="Q66" s="64">
        <f t="shared" si="33"/>
        <v>16</v>
      </c>
      <c r="R66" s="4">
        <v>16</v>
      </c>
      <c r="S66" s="1"/>
      <c r="T66" s="1"/>
      <c r="U66" s="64">
        <f t="shared" si="40"/>
        <v>16</v>
      </c>
      <c r="V66" s="4">
        <v>16</v>
      </c>
      <c r="W66" s="1"/>
      <c r="X66" s="1"/>
    </row>
    <row r="67" spans="1:24" s="19" customFormat="1" ht="37.5" x14ac:dyDescent="0.3">
      <c r="A67" s="1"/>
      <c r="B67" s="29" t="s">
        <v>60</v>
      </c>
      <c r="C67" s="7" t="s">
        <v>59</v>
      </c>
      <c r="D67" s="4">
        <v>6</v>
      </c>
      <c r="E67" s="1">
        <f t="shared" si="41"/>
        <v>86</v>
      </c>
      <c r="F67" s="1"/>
      <c r="G67" s="1" t="s">
        <v>79</v>
      </c>
      <c r="H67" s="1"/>
      <c r="I67" s="64">
        <f t="shared" si="31"/>
        <v>86</v>
      </c>
      <c r="J67" s="4">
        <v>86</v>
      </c>
      <c r="K67" s="1"/>
      <c r="L67" s="37"/>
      <c r="M67" s="64">
        <f t="shared" si="32"/>
        <v>86</v>
      </c>
      <c r="N67" s="4">
        <v>86</v>
      </c>
      <c r="O67" s="1"/>
      <c r="P67" s="37"/>
      <c r="Q67" s="64">
        <f t="shared" si="33"/>
        <v>86</v>
      </c>
      <c r="R67" s="4">
        <v>86</v>
      </c>
      <c r="S67" s="1"/>
      <c r="T67" s="1"/>
      <c r="U67" s="64">
        <f t="shared" si="40"/>
        <v>86</v>
      </c>
      <c r="V67" s="4">
        <v>86</v>
      </c>
      <c r="W67" s="1"/>
      <c r="X67" s="1"/>
    </row>
    <row r="68" spans="1:24" s="19" customFormat="1" ht="24" customHeight="1" x14ac:dyDescent="0.3">
      <c r="A68" s="1"/>
      <c r="B68" s="26" t="s">
        <v>61</v>
      </c>
      <c r="C68" s="7" t="s">
        <v>57</v>
      </c>
      <c r="D68" s="4">
        <v>72</v>
      </c>
      <c r="E68" s="1">
        <f t="shared" si="41"/>
        <v>1</v>
      </c>
      <c r="F68" s="1"/>
      <c r="G68" s="1" t="s">
        <v>79</v>
      </c>
      <c r="H68" s="1"/>
      <c r="I68" s="64">
        <f t="shared" si="31"/>
        <v>1</v>
      </c>
      <c r="J68" s="4">
        <v>1</v>
      </c>
      <c r="K68" s="1"/>
      <c r="L68" s="37"/>
      <c r="M68" s="64">
        <f t="shared" si="32"/>
        <v>1</v>
      </c>
      <c r="N68" s="4">
        <v>1</v>
      </c>
      <c r="O68" s="1"/>
      <c r="P68" s="37"/>
      <c r="Q68" s="64">
        <f t="shared" si="33"/>
        <v>1</v>
      </c>
      <c r="R68" s="4">
        <v>1</v>
      </c>
      <c r="S68" s="1"/>
      <c r="T68" s="1"/>
      <c r="U68" s="64">
        <f t="shared" si="40"/>
        <v>1</v>
      </c>
      <c r="V68" s="4">
        <v>1</v>
      </c>
      <c r="W68" s="1"/>
      <c r="X68" s="1"/>
    </row>
    <row r="69" spans="1:24" s="19" customFormat="1" ht="18.75" x14ac:dyDescent="0.3">
      <c r="A69" s="1"/>
      <c r="B69" s="6" t="s">
        <v>62</v>
      </c>
      <c r="C69" s="7" t="s">
        <v>57</v>
      </c>
      <c r="D69" s="4">
        <v>220</v>
      </c>
      <c r="E69" s="1">
        <f t="shared" si="41"/>
        <v>2</v>
      </c>
      <c r="F69" s="1"/>
      <c r="G69" s="1" t="s">
        <v>79</v>
      </c>
      <c r="H69" s="1"/>
      <c r="I69" s="64">
        <f t="shared" si="31"/>
        <v>2</v>
      </c>
      <c r="J69" s="4">
        <v>2</v>
      </c>
      <c r="K69" s="1"/>
      <c r="L69" s="37"/>
      <c r="M69" s="64">
        <f t="shared" si="32"/>
        <v>2</v>
      </c>
      <c r="N69" s="4">
        <v>2</v>
      </c>
      <c r="O69" s="1"/>
      <c r="P69" s="37"/>
      <c r="Q69" s="64">
        <f t="shared" si="33"/>
        <v>2</v>
      </c>
      <c r="R69" s="4">
        <v>2</v>
      </c>
      <c r="S69" s="1"/>
      <c r="T69" s="1"/>
      <c r="U69" s="64">
        <f t="shared" si="40"/>
        <v>2</v>
      </c>
      <c r="V69" s="4">
        <v>2</v>
      </c>
      <c r="W69" s="1"/>
      <c r="X69" s="1"/>
    </row>
    <row r="70" spans="1:24" s="19" customFormat="1" ht="18.75" x14ac:dyDescent="0.3">
      <c r="A70" s="1"/>
      <c r="B70" s="6" t="s">
        <v>63</v>
      </c>
      <c r="C70" s="7" t="s">
        <v>59</v>
      </c>
      <c r="D70" s="4">
        <v>1</v>
      </c>
      <c r="E70" s="1">
        <f t="shared" si="41"/>
        <v>15</v>
      </c>
      <c r="F70" s="1"/>
      <c r="G70" s="1" t="s">
        <v>79</v>
      </c>
      <c r="H70" s="1"/>
      <c r="I70" s="64">
        <f t="shared" si="31"/>
        <v>15</v>
      </c>
      <c r="J70" s="4">
        <v>15</v>
      </c>
      <c r="K70" s="1"/>
      <c r="L70" s="37"/>
      <c r="M70" s="64">
        <f t="shared" si="32"/>
        <v>15</v>
      </c>
      <c r="N70" s="4">
        <v>15</v>
      </c>
      <c r="O70" s="1"/>
      <c r="P70" s="37"/>
      <c r="Q70" s="64">
        <f t="shared" si="33"/>
        <v>15</v>
      </c>
      <c r="R70" s="4">
        <v>15</v>
      </c>
      <c r="S70" s="1"/>
      <c r="T70" s="1"/>
      <c r="U70" s="64">
        <f t="shared" si="40"/>
        <v>15</v>
      </c>
      <c r="V70" s="4">
        <v>15</v>
      </c>
      <c r="W70" s="1"/>
      <c r="X70" s="1"/>
    </row>
    <row r="71" spans="1:24" s="19" customFormat="1" ht="18.75" x14ac:dyDescent="0.3">
      <c r="A71" s="1"/>
      <c r="B71" s="6" t="s">
        <v>64</v>
      </c>
      <c r="C71" s="7" t="s">
        <v>59</v>
      </c>
      <c r="D71" s="4">
        <v>1</v>
      </c>
      <c r="E71" s="1">
        <f t="shared" si="41"/>
        <v>15</v>
      </c>
      <c r="F71" s="1"/>
      <c r="G71" s="1" t="s">
        <v>79</v>
      </c>
      <c r="H71" s="1"/>
      <c r="I71" s="64">
        <f t="shared" si="31"/>
        <v>15</v>
      </c>
      <c r="J71" s="4">
        <v>15</v>
      </c>
      <c r="K71" s="1"/>
      <c r="L71" s="37"/>
      <c r="M71" s="64">
        <f t="shared" si="32"/>
        <v>15</v>
      </c>
      <c r="N71" s="4">
        <v>15</v>
      </c>
      <c r="O71" s="1"/>
      <c r="P71" s="37"/>
      <c r="Q71" s="64">
        <f t="shared" si="33"/>
        <v>15</v>
      </c>
      <c r="R71" s="4">
        <v>15</v>
      </c>
      <c r="S71" s="1"/>
      <c r="T71" s="1"/>
      <c r="U71" s="64">
        <f t="shared" si="40"/>
        <v>15</v>
      </c>
      <c r="V71" s="4">
        <v>15</v>
      </c>
      <c r="W71" s="1"/>
      <c r="X71" s="1"/>
    </row>
    <row r="72" spans="1:24" s="19" customFormat="1" ht="38.25" customHeight="1" x14ac:dyDescent="0.3">
      <c r="A72" s="1"/>
      <c r="B72" s="6" t="s">
        <v>65</v>
      </c>
      <c r="C72" s="7" t="s">
        <v>59</v>
      </c>
      <c r="D72" s="4">
        <v>1</v>
      </c>
      <c r="E72" s="1">
        <f t="shared" si="41"/>
        <v>15</v>
      </c>
      <c r="F72" s="1"/>
      <c r="G72" s="1" t="s">
        <v>79</v>
      </c>
      <c r="H72" s="1"/>
      <c r="I72" s="64">
        <f t="shared" si="31"/>
        <v>15</v>
      </c>
      <c r="J72" s="4">
        <v>15</v>
      </c>
      <c r="K72" s="1"/>
      <c r="L72" s="37"/>
      <c r="M72" s="64">
        <f t="shared" si="32"/>
        <v>15</v>
      </c>
      <c r="N72" s="4">
        <v>15</v>
      </c>
      <c r="O72" s="1"/>
      <c r="P72" s="37"/>
      <c r="Q72" s="64">
        <f t="shared" si="33"/>
        <v>15</v>
      </c>
      <c r="R72" s="4">
        <v>15</v>
      </c>
      <c r="S72" s="1"/>
      <c r="T72" s="1"/>
      <c r="U72" s="64">
        <f t="shared" si="40"/>
        <v>15</v>
      </c>
      <c r="V72" s="4">
        <v>15</v>
      </c>
      <c r="W72" s="1"/>
      <c r="X72" s="1"/>
    </row>
    <row r="73" spans="1:24" s="19" customFormat="1" ht="37.5" x14ac:dyDescent="0.3">
      <c r="A73" s="1"/>
      <c r="B73" s="6" t="s">
        <v>66</v>
      </c>
      <c r="C73" s="7" t="s">
        <v>59</v>
      </c>
      <c r="D73" s="4">
        <v>3</v>
      </c>
      <c r="E73" s="1">
        <f t="shared" si="41"/>
        <v>343</v>
      </c>
      <c r="F73" s="1"/>
      <c r="G73" s="1" t="s">
        <v>79</v>
      </c>
      <c r="H73" s="1"/>
      <c r="I73" s="64">
        <f t="shared" si="31"/>
        <v>343</v>
      </c>
      <c r="J73" s="4">
        <v>343</v>
      </c>
      <c r="K73" s="1"/>
      <c r="L73" s="37"/>
      <c r="M73" s="64">
        <f t="shared" si="32"/>
        <v>343</v>
      </c>
      <c r="N73" s="4">
        <v>343</v>
      </c>
      <c r="O73" s="1"/>
      <c r="P73" s="37"/>
      <c r="Q73" s="64">
        <f t="shared" si="33"/>
        <v>343</v>
      </c>
      <c r="R73" s="4">
        <v>343</v>
      </c>
      <c r="S73" s="1"/>
      <c r="T73" s="1"/>
      <c r="U73" s="64">
        <f t="shared" si="40"/>
        <v>343</v>
      </c>
      <c r="V73" s="4">
        <v>343</v>
      </c>
      <c r="W73" s="1"/>
      <c r="X73" s="1"/>
    </row>
    <row r="74" spans="1:24" s="19" customFormat="1" ht="38.25" customHeight="1" x14ac:dyDescent="0.3">
      <c r="A74" s="1"/>
      <c r="B74" s="6" t="s">
        <v>67</v>
      </c>
      <c r="C74" s="7" t="s">
        <v>59</v>
      </c>
      <c r="D74" s="4">
        <v>2</v>
      </c>
      <c r="E74" s="1">
        <f t="shared" si="41"/>
        <v>233</v>
      </c>
      <c r="F74" s="1"/>
      <c r="G74" s="1" t="s">
        <v>79</v>
      </c>
      <c r="H74" s="1"/>
      <c r="I74" s="64">
        <f t="shared" si="31"/>
        <v>233</v>
      </c>
      <c r="J74" s="4">
        <v>233</v>
      </c>
      <c r="K74" s="1"/>
      <c r="L74" s="37"/>
      <c r="M74" s="64">
        <f t="shared" si="32"/>
        <v>233</v>
      </c>
      <c r="N74" s="4">
        <v>233</v>
      </c>
      <c r="O74" s="1"/>
      <c r="P74" s="37"/>
      <c r="Q74" s="64">
        <f t="shared" si="33"/>
        <v>233</v>
      </c>
      <c r="R74" s="4">
        <v>233</v>
      </c>
      <c r="S74" s="1"/>
      <c r="T74" s="1"/>
      <c r="U74" s="64">
        <f t="shared" si="40"/>
        <v>233</v>
      </c>
      <c r="V74" s="4">
        <v>233</v>
      </c>
      <c r="W74" s="1"/>
      <c r="X74" s="1"/>
    </row>
    <row r="75" spans="1:24" s="19" customFormat="1" ht="38.25" customHeight="1" x14ac:dyDescent="0.3">
      <c r="A75" s="1"/>
      <c r="B75" s="6" t="s">
        <v>68</v>
      </c>
      <c r="C75" s="7" t="s">
        <v>59</v>
      </c>
      <c r="D75" s="4">
        <v>3</v>
      </c>
      <c r="E75" s="1">
        <f t="shared" si="41"/>
        <v>76</v>
      </c>
      <c r="F75" s="1"/>
      <c r="G75" s="1" t="s">
        <v>79</v>
      </c>
      <c r="H75" s="1"/>
      <c r="I75" s="64">
        <f t="shared" si="31"/>
        <v>76</v>
      </c>
      <c r="J75" s="4">
        <v>76</v>
      </c>
      <c r="K75" s="1"/>
      <c r="L75" s="37"/>
      <c r="M75" s="64">
        <f t="shared" si="32"/>
        <v>76</v>
      </c>
      <c r="N75" s="4">
        <v>76</v>
      </c>
      <c r="O75" s="1"/>
      <c r="P75" s="37"/>
      <c r="Q75" s="64">
        <f t="shared" si="33"/>
        <v>76</v>
      </c>
      <c r="R75" s="4">
        <v>76</v>
      </c>
      <c r="S75" s="1"/>
      <c r="T75" s="1"/>
      <c r="U75" s="64">
        <f t="shared" si="40"/>
        <v>76</v>
      </c>
      <c r="V75" s="4">
        <v>76</v>
      </c>
      <c r="W75" s="1"/>
      <c r="X75" s="1"/>
    </row>
    <row r="76" spans="1:24" s="19" customFormat="1" ht="56.25" x14ac:dyDescent="0.3">
      <c r="A76" s="1"/>
      <c r="B76" s="6" t="s">
        <v>69</v>
      </c>
      <c r="C76" s="3" t="s">
        <v>59</v>
      </c>
      <c r="D76" s="4">
        <v>3</v>
      </c>
      <c r="E76" s="1">
        <f t="shared" si="41"/>
        <v>197</v>
      </c>
      <c r="F76" s="1"/>
      <c r="G76" s="1" t="s">
        <v>79</v>
      </c>
      <c r="H76" s="1"/>
      <c r="I76" s="64">
        <f t="shared" si="31"/>
        <v>197</v>
      </c>
      <c r="J76" s="4">
        <v>197</v>
      </c>
      <c r="K76" s="1"/>
      <c r="L76" s="37"/>
      <c r="M76" s="64">
        <f t="shared" si="32"/>
        <v>197</v>
      </c>
      <c r="N76" s="4">
        <v>197</v>
      </c>
      <c r="O76" s="1"/>
      <c r="P76" s="37"/>
      <c r="Q76" s="64">
        <f t="shared" si="33"/>
        <v>197</v>
      </c>
      <c r="R76" s="4">
        <v>197</v>
      </c>
      <c r="S76" s="1"/>
      <c r="T76" s="1"/>
      <c r="U76" s="64">
        <f t="shared" si="40"/>
        <v>197</v>
      </c>
      <c r="V76" s="4">
        <v>197</v>
      </c>
      <c r="W76" s="1"/>
      <c r="X76" s="1"/>
    </row>
    <row r="77" spans="1:24" s="19" customFormat="1" ht="24.75" customHeight="1" x14ac:dyDescent="0.3">
      <c r="A77" s="1"/>
      <c r="B77" s="6" t="s">
        <v>70</v>
      </c>
      <c r="C77" s="3" t="s">
        <v>59</v>
      </c>
      <c r="D77" s="4">
        <v>1</v>
      </c>
      <c r="E77" s="1">
        <f t="shared" si="41"/>
        <v>12</v>
      </c>
      <c r="F77" s="1"/>
      <c r="G77" s="1" t="s">
        <v>79</v>
      </c>
      <c r="H77" s="1"/>
      <c r="I77" s="64">
        <f t="shared" si="31"/>
        <v>12</v>
      </c>
      <c r="J77" s="4">
        <v>12</v>
      </c>
      <c r="K77" s="1"/>
      <c r="L77" s="37"/>
      <c r="M77" s="64">
        <f t="shared" si="32"/>
        <v>12</v>
      </c>
      <c r="N77" s="4">
        <v>12</v>
      </c>
      <c r="O77" s="1"/>
      <c r="P77" s="37"/>
      <c r="Q77" s="64">
        <f t="shared" si="33"/>
        <v>12</v>
      </c>
      <c r="R77" s="4">
        <v>12</v>
      </c>
      <c r="S77" s="1"/>
      <c r="T77" s="1"/>
      <c r="U77" s="64">
        <f t="shared" si="40"/>
        <v>12</v>
      </c>
      <c r="V77" s="4">
        <v>12</v>
      </c>
      <c r="W77" s="1"/>
      <c r="X77" s="1"/>
    </row>
    <row r="78" spans="1:24" s="19" customFormat="1" ht="37.5" x14ac:dyDescent="0.3">
      <c r="A78" s="1"/>
      <c r="B78" s="6" t="s">
        <v>71</v>
      </c>
      <c r="C78" s="3" t="s">
        <v>59</v>
      </c>
      <c r="D78" s="4">
        <v>10</v>
      </c>
      <c r="E78" s="1">
        <f t="shared" si="41"/>
        <v>55</v>
      </c>
      <c r="F78" s="1"/>
      <c r="G78" s="1" t="s">
        <v>79</v>
      </c>
      <c r="H78" s="1"/>
      <c r="I78" s="64">
        <f t="shared" si="31"/>
        <v>55</v>
      </c>
      <c r="J78" s="4">
        <v>55</v>
      </c>
      <c r="K78" s="1"/>
      <c r="L78" s="37"/>
      <c r="M78" s="64">
        <f t="shared" si="32"/>
        <v>0</v>
      </c>
      <c r="N78" s="4">
        <v>0</v>
      </c>
      <c r="O78" s="1"/>
      <c r="P78" s="37"/>
      <c r="Q78" s="64">
        <f t="shared" si="33"/>
        <v>0</v>
      </c>
      <c r="R78" s="4">
        <v>0</v>
      </c>
      <c r="S78" s="1"/>
      <c r="T78" s="1"/>
      <c r="U78" s="64">
        <f t="shared" si="40"/>
        <v>0</v>
      </c>
      <c r="V78" s="4">
        <v>0</v>
      </c>
      <c r="W78" s="1"/>
      <c r="X78" s="1"/>
    </row>
    <row r="79" spans="1:24" s="19" customFormat="1" ht="40.5" customHeight="1" x14ac:dyDescent="0.3">
      <c r="A79" s="1"/>
      <c r="B79" s="6" t="s">
        <v>72</v>
      </c>
      <c r="C79" s="3" t="s">
        <v>59</v>
      </c>
      <c r="D79" s="4">
        <v>3</v>
      </c>
      <c r="E79" s="1">
        <f t="shared" si="41"/>
        <v>118</v>
      </c>
      <c r="F79" s="1"/>
      <c r="G79" s="1" t="s">
        <v>79</v>
      </c>
      <c r="H79" s="1"/>
      <c r="I79" s="64">
        <f t="shared" si="31"/>
        <v>118</v>
      </c>
      <c r="J79" s="4">
        <v>118</v>
      </c>
      <c r="K79" s="1"/>
      <c r="L79" s="37"/>
      <c r="M79" s="64">
        <f t="shared" si="32"/>
        <v>0</v>
      </c>
      <c r="N79" s="4">
        <v>0</v>
      </c>
      <c r="O79" s="1"/>
      <c r="P79" s="37"/>
      <c r="Q79" s="64">
        <f t="shared" si="33"/>
        <v>0</v>
      </c>
      <c r="R79" s="4">
        <v>0</v>
      </c>
      <c r="S79" s="1"/>
      <c r="T79" s="1"/>
      <c r="U79" s="64">
        <f t="shared" si="40"/>
        <v>0</v>
      </c>
      <c r="V79" s="4">
        <v>0</v>
      </c>
      <c r="W79" s="1"/>
      <c r="X79" s="1"/>
    </row>
    <row r="80" spans="1:24" s="19" customFormat="1" ht="22.5" customHeight="1" x14ac:dyDescent="0.3">
      <c r="A80" s="1"/>
      <c r="B80" s="6" t="s">
        <v>73</v>
      </c>
      <c r="C80" s="3" t="s">
        <v>59</v>
      </c>
      <c r="D80" s="4">
        <v>2</v>
      </c>
      <c r="E80" s="1">
        <f t="shared" si="41"/>
        <v>26</v>
      </c>
      <c r="F80" s="1"/>
      <c r="G80" s="1" t="s">
        <v>79</v>
      </c>
      <c r="H80" s="1"/>
      <c r="I80" s="64">
        <f t="shared" si="31"/>
        <v>26</v>
      </c>
      <c r="J80" s="4">
        <v>26</v>
      </c>
      <c r="K80" s="1"/>
      <c r="L80" s="37"/>
      <c r="M80" s="64">
        <f t="shared" si="32"/>
        <v>26</v>
      </c>
      <c r="N80" s="4">
        <v>26</v>
      </c>
      <c r="O80" s="1"/>
      <c r="P80" s="37"/>
      <c r="Q80" s="64">
        <f t="shared" si="33"/>
        <v>26</v>
      </c>
      <c r="R80" s="4">
        <v>26</v>
      </c>
      <c r="S80" s="1"/>
      <c r="T80" s="1"/>
      <c r="U80" s="64">
        <f t="shared" si="40"/>
        <v>26</v>
      </c>
      <c r="V80" s="4">
        <v>26</v>
      </c>
      <c r="W80" s="1"/>
      <c r="X80" s="1"/>
    </row>
    <row r="81" spans="1:24" s="19" customFormat="1" ht="20.25" customHeight="1" x14ac:dyDescent="0.3">
      <c r="A81" s="1"/>
      <c r="B81" s="30" t="s">
        <v>74</v>
      </c>
      <c r="C81" s="3" t="s">
        <v>59</v>
      </c>
      <c r="D81" s="4">
        <v>2</v>
      </c>
      <c r="E81" s="1">
        <f t="shared" si="41"/>
        <v>17</v>
      </c>
      <c r="F81" s="1"/>
      <c r="G81" s="1" t="s">
        <v>79</v>
      </c>
      <c r="H81" s="1"/>
      <c r="I81" s="64">
        <f t="shared" si="31"/>
        <v>17</v>
      </c>
      <c r="J81" s="4">
        <v>17</v>
      </c>
      <c r="K81" s="1"/>
      <c r="L81" s="37"/>
      <c r="M81" s="64">
        <f t="shared" si="32"/>
        <v>17</v>
      </c>
      <c r="N81" s="4">
        <v>17</v>
      </c>
      <c r="O81" s="1"/>
      <c r="P81" s="37"/>
      <c r="Q81" s="64">
        <f t="shared" si="33"/>
        <v>17</v>
      </c>
      <c r="R81" s="4">
        <v>17</v>
      </c>
      <c r="S81" s="1"/>
      <c r="T81" s="1"/>
      <c r="U81" s="64">
        <f t="shared" si="40"/>
        <v>17</v>
      </c>
      <c r="V81" s="4">
        <v>17</v>
      </c>
      <c r="W81" s="1"/>
      <c r="X81" s="1"/>
    </row>
    <row r="82" spans="1:24" s="19" customFormat="1" ht="37.5" x14ac:dyDescent="0.3">
      <c r="A82" s="1"/>
      <c r="B82" s="30" t="s">
        <v>75</v>
      </c>
      <c r="C82" s="3" t="s">
        <v>59</v>
      </c>
      <c r="D82" s="4">
        <v>4</v>
      </c>
      <c r="E82" s="1">
        <f t="shared" si="41"/>
        <v>457</v>
      </c>
      <c r="F82" s="1"/>
      <c r="G82" s="1" t="s">
        <v>79</v>
      </c>
      <c r="H82" s="1"/>
      <c r="I82" s="64">
        <f t="shared" si="31"/>
        <v>457</v>
      </c>
      <c r="J82" s="4">
        <v>457</v>
      </c>
      <c r="K82" s="1"/>
      <c r="L82" s="37"/>
      <c r="M82" s="64">
        <f t="shared" si="32"/>
        <v>457</v>
      </c>
      <c r="N82" s="4">
        <v>457</v>
      </c>
      <c r="O82" s="1"/>
      <c r="P82" s="37"/>
      <c r="Q82" s="64">
        <f t="shared" si="33"/>
        <v>457</v>
      </c>
      <c r="R82" s="4">
        <v>457</v>
      </c>
      <c r="S82" s="1"/>
      <c r="T82" s="1"/>
      <c r="U82" s="64">
        <f t="shared" si="40"/>
        <v>457</v>
      </c>
      <c r="V82" s="4">
        <v>457</v>
      </c>
      <c r="W82" s="1"/>
      <c r="X82" s="1"/>
    </row>
    <row r="83" spans="1:24" s="19" customFormat="1" ht="37.5" x14ac:dyDescent="0.3">
      <c r="A83" s="1"/>
      <c r="B83" s="6" t="s">
        <v>147</v>
      </c>
      <c r="C83" s="3" t="s">
        <v>59</v>
      </c>
      <c r="D83" s="4">
        <v>3</v>
      </c>
      <c r="E83" s="1">
        <f t="shared" si="41"/>
        <v>55</v>
      </c>
      <c r="F83" s="1"/>
      <c r="G83" s="1" t="s">
        <v>79</v>
      </c>
      <c r="H83" s="1"/>
      <c r="I83" s="64">
        <f t="shared" si="31"/>
        <v>55</v>
      </c>
      <c r="J83" s="4">
        <v>55</v>
      </c>
      <c r="K83" s="1"/>
      <c r="L83" s="37"/>
      <c r="M83" s="64">
        <f t="shared" si="32"/>
        <v>55</v>
      </c>
      <c r="N83" s="4">
        <v>55</v>
      </c>
      <c r="O83" s="1"/>
      <c r="P83" s="37"/>
      <c r="Q83" s="64">
        <f t="shared" si="33"/>
        <v>55</v>
      </c>
      <c r="R83" s="4">
        <v>55</v>
      </c>
      <c r="S83" s="1"/>
      <c r="T83" s="1"/>
      <c r="U83" s="64">
        <f t="shared" si="40"/>
        <v>55</v>
      </c>
      <c r="V83" s="4">
        <v>55</v>
      </c>
      <c r="W83" s="1"/>
      <c r="X83" s="1"/>
    </row>
    <row r="84" spans="1:24" s="19" customFormat="1" ht="21" customHeight="1" x14ac:dyDescent="0.3">
      <c r="A84" s="1"/>
      <c r="B84" s="6" t="s">
        <v>76</v>
      </c>
      <c r="C84" s="3" t="s">
        <v>59</v>
      </c>
      <c r="D84" s="4">
        <v>2</v>
      </c>
      <c r="E84" s="1">
        <f t="shared" si="41"/>
        <v>90</v>
      </c>
      <c r="F84" s="1"/>
      <c r="G84" s="1" t="s">
        <v>79</v>
      </c>
      <c r="H84" s="1"/>
      <c r="I84" s="64">
        <f t="shared" si="31"/>
        <v>90</v>
      </c>
      <c r="J84" s="4">
        <v>90</v>
      </c>
      <c r="K84" s="1"/>
      <c r="L84" s="37"/>
      <c r="M84" s="64">
        <f t="shared" si="32"/>
        <v>90</v>
      </c>
      <c r="N84" s="4">
        <v>90</v>
      </c>
      <c r="O84" s="1"/>
      <c r="P84" s="37"/>
      <c r="Q84" s="64">
        <f t="shared" si="33"/>
        <v>90</v>
      </c>
      <c r="R84" s="4">
        <v>90</v>
      </c>
      <c r="S84" s="1"/>
      <c r="T84" s="1"/>
      <c r="U84" s="64">
        <f t="shared" si="40"/>
        <v>90</v>
      </c>
      <c r="V84" s="4">
        <v>90</v>
      </c>
      <c r="W84" s="1"/>
      <c r="X84" s="1"/>
    </row>
    <row r="85" spans="1:24" s="19" customFormat="1" ht="37.5" x14ac:dyDescent="0.3">
      <c r="A85" s="1"/>
      <c r="B85" s="6" t="s">
        <v>77</v>
      </c>
      <c r="C85" s="3" t="s">
        <v>59</v>
      </c>
      <c r="D85" s="4">
        <v>2</v>
      </c>
      <c r="E85" s="1">
        <f t="shared" si="41"/>
        <v>47</v>
      </c>
      <c r="F85" s="1"/>
      <c r="G85" s="1" t="s">
        <v>79</v>
      </c>
      <c r="H85" s="1"/>
      <c r="I85" s="64">
        <f t="shared" si="31"/>
        <v>47</v>
      </c>
      <c r="J85" s="4">
        <v>47</v>
      </c>
      <c r="K85" s="1"/>
      <c r="L85" s="37"/>
      <c r="M85" s="64">
        <f t="shared" si="32"/>
        <v>47</v>
      </c>
      <c r="N85" s="4">
        <v>47</v>
      </c>
      <c r="O85" s="1"/>
      <c r="P85" s="37"/>
      <c r="Q85" s="64">
        <f t="shared" si="33"/>
        <v>47</v>
      </c>
      <c r="R85" s="4">
        <v>47</v>
      </c>
      <c r="S85" s="1"/>
      <c r="T85" s="1"/>
      <c r="U85" s="64">
        <f t="shared" si="40"/>
        <v>47</v>
      </c>
      <c r="V85" s="4">
        <v>47</v>
      </c>
      <c r="W85" s="1"/>
      <c r="X85" s="1"/>
    </row>
    <row r="86" spans="1:24" s="19" customFormat="1" ht="75" x14ac:dyDescent="0.3">
      <c r="A86" s="1"/>
      <c r="B86" s="6" t="s">
        <v>199</v>
      </c>
      <c r="C86" s="3"/>
      <c r="D86" s="4"/>
      <c r="E86" s="1"/>
      <c r="F86" s="1"/>
      <c r="G86" s="1" t="s">
        <v>16</v>
      </c>
      <c r="H86" s="1"/>
      <c r="I86" s="64"/>
      <c r="J86" s="4"/>
      <c r="K86" s="1"/>
      <c r="L86" s="37"/>
      <c r="M86" s="64"/>
      <c r="N86" s="4"/>
      <c r="O86" s="1"/>
      <c r="P86" s="37"/>
      <c r="Q86" s="64">
        <f>S86</f>
        <v>200</v>
      </c>
      <c r="R86" s="4"/>
      <c r="S86" s="1">
        <v>200</v>
      </c>
      <c r="T86" s="1"/>
      <c r="U86" s="64">
        <f>W86</f>
        <v>0</v>
      </c>
      <c r="V86" s="4"/>
      <c r="W86" s="1"/>
      <c r="X86" s="1"/>
    </row>
    <row r="87" spans="1:24" s="19" customFormat="1" ht="18.75" x14ac:dyDescent="0.3">
      <c r="A87" s="1"/>
      <c r="B87" s="6" t="s">
        <v>78</v>
      </c>
      <c r="C87" s="3" t="s">
        <v>59</v>
      </c>
      <c r="D87" s="4">
        <v>1</v>
      </c>
      <c r="E87" s="1">
        <f t="shared" si="41"/>
        <v>12</v>
      </c>
      <c r="F87" s="1"/>
      <c r="G87" s="1" t="s">
        <v>79</v>
      </c>
      <c r="H87" s="1"/>
      <c r="I87" s="64">
        <f t="shared" si="31"/>
        <v>12</v>
      </c>
      <c r="J87" s="4">
        <v>12</v>
      </c>
      <c r="K87" s="1"/>
      <c r="L87" s="37"/>
      <c r="M87" s="64">
        <f t="shared" si="32"/>
        <v>12</v>
      </c>
      <c r="N87" s="4">
        <v>12</v>
      </c>
      <c r="O87" s="1"/>
      <c r="P87" s="37"/>
      <c r="Q87" s="64">
        <f t="shared" si="33"/>
        <v>12</v>
      </c>
      <c r="R87" s="4">
        <v>12</v>
      </c>
      <c r="S87" s="1"/>
      <c r="T87" s="1"/>
      <c r="U87" s="64">
        <f t="shared" ref="U87" si="42">V87+W87+X87</f>
        <v>12</v>
      </c>
      <c r="V87" s="4">
        <v>12</v>
      </c>
      <c r="W87" s="1"/>
      <c r="X87" s="1"/>
    </row>
    <row r="88" spans="1:24" s="19" customFormat="1" ht="56.25" x14ac:dyDescent="0.3">
      <c r="A88" s="1"/>
      <c r="B88" s="6" t="s">
        <v>204</v>
      </c>
      <c r="C88" s="3"/>
      <c r="D88" s="4"/>
      <c r="E88" s="1"/>
      <c r="F88" s="1"/>
      <c r="G88" s="1"/>
      <c r="H88" s="1"/>
      <c r="I88" s="64"/>
      <c r="J88" s="4"/>
      <c r="K88" s="1"/>
      <c r="L88" s="37"/>
      <c r="M88" s="64"/>
      <c r="N88" s="4"/>
      <c r="O88" s="1"/>
      <c r="P88" s="37"/>
      <c r="Q88" s="64">
        <v>420.8</v>
      </c>
      <c r="R88" s="4"/>
      <c r="S88" s="1"/>
      <c r="T88" s="1">
        <v>420.81</v>
      </c>
      <c r="U88" s="64">
        <v>420.8</v>
      </c>
      <c r="V88" s="4"/>
      <c r="W88" s="1"/>
      <c r="X88" s="1"/>
    </row>
    <row r="89" spans="1:24" s="19" customFormat="1" ht="24" customHeight="1" x14ac:dyDescent="0.3">
      <c r="A89" s="1"/>
      <c r="B89" s="2" t="s">
        <v>80</v>
      </c>
      <c r="C89" s="3"/>
      <c r="D89" s="4"/>
      <c r="E89" s="13">
        <f t="shared" si="41"/>
        <v>6761</v>
      </c>
      <c r="F89" s="1"/>
      <c r="G89" s="1"/>
      <c r="H89" s="1"/>
      <c r="I89" s="64">
        <f t="shared" si="31"/>
        <v>6761</v>
      </c>
      <c r="J89" s="31">
        <f>J90+J91+J92+J93+J94+J95+J96+J97+J98+J99</f>
        <v>836</v>
      </c>
      <c r="K89" s="31">
        <f>K90+K91+K92+K93+K94+K95+K96+K97+K98+K99+K101</f>
        <v>72</v>
      </c>
      <c r="L89" s="52">
        <f>L90+L91+L92+L93+L94+L95+L96+L97+L98+L99+L100</f>
        <v>5853</v>
      </c>
      <c r="M89" s="64">
        <f t="shared" si="32"/>
        <v>918</v>
      </c>
      <c r="N89" s="31">
        <f>N90+N91+N92+N93+N94+N95+N96+N97+N98+N99</f>
        <v>718</v>
      </c>
      <c r="O89" s="31">
        <f>O90+O91+O92+O93+O94+O95+O96+O97+O98+O99+O101</f>
        <v>200</v>
      </c>
      <c r="P89" s="52">
        <f t="shared" ref="P89" si="43">P90+P91+P92+P93+P94+P95+P96+P97+P98+P99</f>
        <v>0</v>
      </c>
      <c r="Q89" s="64">
        <f t="shared" si="33"/>
        <v>718</v>
      </c>
      <c r="R89" s="31">
        <f>R90+R91+R92+R93+R94+R95+R96+R97+R98+R99</f>
        <v>718</v>
      </c>
      <c r="S89" s="31">
        <f>S90+S91+S92+S93+S94+S95+S96+S97+S98+S99+S101</f>
        <v>0</v>
      </c>
      <c r="T89" s="31">
        <f t="shared" ref="T89" si="44">T90+T91+T92+T93+T94+T95+T96+T97+T98+T99</f>
        <v>0</v>
      </c>
      <c r="U89" s="64">
        <f t="shared" ref="U89:U99" si="45">V89+W89+X89</f>
        <v>718</v>
      </c>
      <c r="V89" s="31">
        <f>V90+V91+V92+V93+V94+V95+V96+V97+V98+V99</f>
        <v>718</v>
      </c>
      <c r="W89" s="31">
        <f>W90+W91+W92+W93+W94+W95+W96+W97+W98+W99+W101</f>
        <v>0</v>
      </c>
      <c r="X89" s="31">
        <f t="shared" ref="X89" si="46">X90+X91+X92+X93+X94+X95+X96+X97+X98+X99</f>
        <v>0</v>
      </c>
    </row>
    <row r="90" spans="1:24" s="19" customFormat="1" ht="22.5" customHeight="1" x14ac:dyDescent="0.3">
      <c r="A90" s="1"/>
      <c r="B90" s="6" t="s">
        <v>56</v>
      </c>
      <c r="C90" s="7" t="s">
        <v>57</v>
      </c>
      <c r="D90" s="4">
        <v>3225</v>
      </c>
      <c r="E90" s="1">
        <f t="shared" si="41"/>
        <v>4</v>
      </c>
      <c r="F90" s="1"/>
      <c r="G90" s="1" t="s">
        <v>79</v>
      </c>
      <c r="H90" s="1"/>
      <c r="I90" s="64">
        <f t="shared" si="31"/>
        <v>4</v>
      </c>
      <c r="J90" s="4">
        <v>4</v>
      </c>
      <c r="K90" s="1"/>
      <c r="L90" s="37"/>
      <c r="M90" s="64">
        <f t="shared" si="32"/>
        <v>4</v>
      </c>
      <c r="N90" s="4">
        <v>4</v>
      </c>
      <c r="O90" s="1"/>
      <c r="P90" s="37"/>
      <c r="Q90" s="64">
        <f t="shared" si="33"/>
        <v>4</v>
      </c>
      <c r="R90" s="4">
        <v>4</v>
      </c>
      <c r="S90" s="1"/>
      <c r="T90" s="1"/>
      <c r="U90" s="64">
        <f t="shared" si="45"/>
        <v>4</v>
      </c>
      <c r="V90" s="4">
        <v>4</v>
      </c>
      <c r="W90" s="1"/>
      <c r="X90" s="1"/>
    </row>
    <row r="91" spans="1:24" s="19" customFormat="1" ht="37.5" x14ac:dyDescent="0.3">
      <c r="A91" s="1"/>
      <c r="B91" s="6" t="s">
        <v>81</v>
      </c>
      <c r="C91" s="3" t="s">
        <v>59</v>
      </c>
      <c r="D91" s="4">
        <v>4</v>
      </c>
      <c r="E91" s="1">
        <f t="shared" si="41"/>
        <v>457</v>
      </c>
      <c r="F91" s="1"/>
      <c r="G91" s="1" t="s">
        <v>79</v>
      </c>
      <c r="H91" s="1"/>
      <c r="I91" s="64">
        <f t="shared" si="31"/>
        <v>457</v>
      </c>
      <c r="J91" s="4">
        <v>457</v>
      </c>
      <c r="K91" s="1"/>
      <c r="L91" s="37"/>
      <c r="M91" s="64">
        <f t="shared" si="32"/>
        <v>457</v>
      </c>
      <c r="N91" s="4">
        <v>457</v>
      </c>
      <c r="O91" s="1"/>
      <c r="P91" s="37"/>
      <c r="Q91" s="64">
        <f t="shared" si="33"/>
        <v>457</v>
      </c>
      <c r="R91" s="4">
        <v>457</v>
      </c>
      <c r="S91" s="1"/>
      <c r="T91" s="1"/>
      <c r="U91" s="64">
        <f t="shared" si="45"/>
        <v>457</v>
      </c>
      <c r="V91" s="4">
        <v>457</v>
      </c>
      <c r="W91" s="1"/>
      <c r="X91" s="1"/>
    </row>
    <row r="92" spans="1:24" s="19" customFormat="1" ht="24" customHeight="1" x14ac:dyDescent="0.3">
      <c r="A92" s="1"/>
      <c r="B92" s="6" t="s">
        <v>148</v>
      </c>
      <c r="C92" s="3" t="s">
        <v>59</v>
      </c>
      <c r="D92" s="4">
        <v>2</v>
      </c>
      <c r="E92" s="1">
        <f t="shared" si="41"/>
        <v>37</v>
      </c>
      <c r="F92" s="1"/>
      <c r="G92" s="1" t="s">
        <v>79</v>
      </c>
      <c r="H92" s="1"/>
      <c r="I92" s="64">
        <f t="shared" si="31"/>
        <v>37</v>
      </c>
      <c r="J92" s="4">
        <v>37</v>
      </c>
      <c r="K92" s="1"/>
      <c r="L92" s="37"/>
      <c r="M92" s="64">
        <f t="shared" si="32"/>
        <v>37</v>
      </c>
      <c r="N92" s="4">
        <v>37</v>
      </c>
      <c r="O92" s="1"/>
      <c r="P92" s="37"/>
      <c r="Q92" s="64">
        <f t="shared" si="33"/>
        <v>37</v>
      </c>
      <c r="R92" s="4">
        <v>37</v>
      </c>
      <c r="S92" s="1"/>
      <c r="T92" s="1"/>
      <c r="U92" s="64">
        <f t="shared" si="45"/>
        <v>37</v>
      </c>
      <c r="V92" s="4">
        <v>37</v>
      </c>
      <c r="W92" s="1"/>
      <c r="X92" s="1"/>
    </row>
    <row r="93" spans="1:24" s="19" customFormat="1" ht="24" customHeight="1" x14ac:dyDescent="0.3">
      <c r="A93" s="1"/>
      <c r="B93" s="6" t="s">
        <v>73</v>
      </c>
      <c r="C93" s="3" t="s">
        <v>59</v>
      </c>
      <c r="D93" s="4">
        <v>2</v>
      </c>
      <c r="E93" s="1">
        <f t="shared" si="41"/>
        <v>26</v>
      </c>
      <c r="F93" s="1"/>
      <c r="G93" s="1" t="s">
        <v>79</v>
      </c>
      <c r="H93" s="1"/>
      <c r="I93" s="64">
        <f t="shared" si="31"/>
        <v>26</v>
      </c>
      <c r="J93" s="4">
        <v>26</v>
      </c>
      <c r="K93" s="1"/>
      <c r="L93" s="37"/>
      <c r="M93" s="64">
        <f t="shared" si="32"/>
        <v>26</v>
      </c>
      <c r="N93" s="4">
        <v>26</v>
      </c>
      <c r="O93" s="1"/>
      <c r="P93" s="37"/>
      <c r="Q93" s="64">
        <f t="shared" si="33"/>
        <v>26</v>
      </c>
      <c r="R93" s="4">
        <v>26</v>
      </c>
      <c r="S93" s="1"/>
      <c r="T93" s="1"/>
      <c r="U93" s="64">
        <f t="shared" si="45"/>
        <v>26</v>
      </c>
      <c r="V93" s="4">
        <v>26</v>
      </c>
      <c r="W93" s="1"/>
      <c r="X93" s="1"/>
    </row>
    <row r="94" spans="1:24" s="19" customFormat="1" ht="37.5" x14ac:dyDescent="0.3">
      <c r="A94" s="1"/>
      <c r="B94" s="6" t="s">
        <v>82</v>
      </c>
      <c r="C94" s="3" t="s">
        <v>59</v>
      </c>
      <c r="D94" s="4">
        <v>6</v>
      </c>
      <c r="E94" s="1">
        <f t="shared" si="41"/>
        <v>33</v>
      </c>
      <c r="F94" s="1"/>
      <c r="G94" s="1" t="s">
        <v>79</v>
      </c>
      <c r="H94" s="1"/>
      <c r="I94" s="64">
        <f t="shared" si="31"/>
        <v>33</v>
      </c>
      <c r="J94" s="4">
        <v>33</v>
      </c>
      <c r="K94" s="1"/>
      <c r="L94" s="37"/>
      <c r="M94" s="64">
        <f t="shared" si="32"/>
        <v>0</v>
      </c>
      <c r="N94" s="4">
        <v>0</v>
      </c>
      <c r="O94" s="1"/>
      <c r="P94" s="37"/>
      <c r="Q94" s="64">
        <f t="shared" si="33"/>
        <v>0</v>
      </c>
      <c r="R94" s="4">
        <v>0</v>
      </c>
      <c r="S94" s="1"/>
      <c r="T94" s="1"/>
      <c r="U94" s="64">
        <f t="shared" si="45"/>
        <v>0</v>
      </c>
      <c r="V94" s="4">
        <v>0</v>
      </c>
      <c r="W94" s="1"/>
      <c r="X94" s="1"/>
    </row>
    <row r="95" spans="1:24" s="19" customFormat="1" ht="42.75" customHeight="1" x14ac:dyDescent="0.3">
      <c r="A95" s="1"/>
      <c r="B95" s="6" t="s">
        <v>83</v>
      </c>
      <c r="C95" s="7" t="s">
        <v>57</v>
      </c>
      <c r="D95" s="4">
        <v>1.3</v>
      </c>
      <c r="E95" s="1">
        <f t="shared" si="41"/>
        <v>85</v>
      </c>
      <c r="F95" s="1"/>
      <c r="G95" s="1" t="s">
        <v>79</v>
      </c>
      <c r="H95" s="1"/>
      <c r="I95" s="64">
        <f t="shared" si="31"/>
        <v>85</v>
      </c>
      <c r="J95" s="4">
        <v>85</v>
      </c>
      <c r="K95" s="1"/>
      <c r="L95" s="37"/>
      <c r="M95" s="64">
        <f t="shared" si="32"/>
        <v>0</v>
      </c>
      <c r="N95" s="4">
        <v>0</v>
      </c>
      <c r="O95" s="1"/>
      <c r="P95" s="37"/>
      <c r="Q95" s="64">
        <f t="shared" si="33"/>
        <v>0</v>
      </c>
      <c r="R95" s="4">
        <v>0</v>
      </c>
      <c r="S95" s="1"/>
      <c r="T95" s="1"/>
      <c r="U95" s="64">
        <f t="shared" si="45"/>
        <v>0</v>
      </c>
      <c r="V95" s="4">
        <v>0</v>
      </c>
      <c r="W95" s="1"/>
      <c r="X95" s="1"/>
    </row>
    <row r="96" spans="1:24" s="19" customFormat="1" ht="19.5" customHeight="1" x14ac:dyDescent="0.3">
      <c r="A96" s="1"/>
      <c r="B96" s="6" t="s">
        <v>84</v>
      </c>
      <c r="C96" s="3" t="s">
        <v>59</v>
      </c>
      <c r="D96" s="4">
        <v>2</v>
      </c>
      <c r="E96" s="1">
        <f t="shared" si="41"/>
        <v>59</v>
      </c>
      <c r="F96" s="1"/>
      <c r="G96" s="1" t="s">
        <v>79</v>
      </c>
      <c r="H96" s="1"/>
      <c r="I96" s="64">
        <f t="shared" si="31"/>
        <v>59</v>
      </c>
      <c r="J96" s="4">
        <v>59</v>
      </c>
      <c r="K96" s="1"/>
      <c r="L96" s="37"/>
      <c r="M96" s="64">
        <f t="shared" si="32"/>
        <v>59</v>
      </c>
      <c r="N96" s="4">
        <v>59</v>
      </c>
      <c r="O96" s="1"/>
      <c r="P96" s="37"/>
      <c r="Q96" s="64">
        <f t="shared" si="33"/>
        <v>59</v>
      </c>
      <c r="R96" s="4">
        <v>59</v>
      </c>
      <c r="S96" s="1"/>
      <c r="T96" s="1"/>
      <c r="U96" s="64">
        <f t="shared" si="45"/>
        <v>59</v>
      </c>
      <c r="V96" s="4">
        <v>59</v>
      </c>
      <c r="W96" s="1"/>
      <c r="X96" s="1"/>
    </row>
    <row r="97" spans="1:24" s="19" customFormat="1" ht="26.25" customHeight="1" x14ac:dyDescent="0.3">
      <c r="A97" s="1"/>
      <c r="B97" s="6" t="s">
        <v>85</v>
      </c>
      <c r="C97" s="3" t="s">
        <v>59</v>
      </c>
      <c r="D97" s="4">
        <v>3</v>
      </c>
      <c r="E97" s="1">
        <f t="shared" si="41"/>
        <v>76</v>
      </c>
      <c r="F97" s="1"/>
      <c r="G97" s="1" t="s">
        <v>79</v>
      </c>
      <c r="H97" s="1"/>
      <c r="I97" s="64">
        <f t="shared" si="31"/>
        <v>76</v>
      </c>
      <c r="J97" s="4">
        <v>76</v>
      </c>
      <c r="K97" s="1"/>
      <c r="L97" s="37"/>
      <c r="M97" s="64">
        <f t="shared" si="32"/>
        <v>76</v>
      </c>
      <c r="N97" s="4">
        <v>76</v>
      </c>
      <c r="O97" s="1"/>
      <c r="P97" s="37"/>
      <c r="Q97" s="64">
        <f t="shared" si="33"/>
        <v>76</v>
      </c>
      <c r="R97" s="4">
        <v>76</v>
      </c>
      <c r="S97" s="1"/>
      <c r="T97" s="1"/>
      <c r="U97" s="64">
        <f t="shared" si="45"/>
        <v>76</v>
      </c>
      <c r="V97" s="4">
        <v>76</v>
      </c>
      <c r="W97" s="1"/>
      <c r="X97" s="1"/>
    </row>
    <row r="98" spans="1:24" s="19" customFormat="1" ht="22.5" customHeight="1" x14ac:dyDescent="0.3">
      <c r="A98" s="1"/>
      <c r="B98" s="6" t="s">
        <v>86</v>
      </c>
      <c r="C98" s="3" t="s">
        <v>59</v>
      </c>
      <c r="D98" s="4">
        <v>2</v>
      </c>
      <c r="E98" s="1">
        <f t="shared" si="41"/>
        <v>53</v>
      </c>
      <c r="F98" s="1"/>
      <c r="G98" s="1" t="s">
        <v>79</v>
      </c>
      <c r="H98" s="1"/>
      <c r="I98" s="64">
        <f t="shared" si="31"/>
        <v>53</v>
      </c>
      <c r="J98" s="4">
        <v>53</v>
      </c>
      <c r="K98" s="1"/>
      <c r="L98" s="37"/>
      <c r="M98" s="64">
        <f t="shared" si="32"/>
        <v>53</v>
      </c>
      <c r="N98" s="4">
        <v>53</v>
      </c>
      <c r="O98" s="1"/>
      <c r="P98" s="37"/>
      <c r="Q98" s="64">
        <f t="shared" si="33"/>
        <v>53</v>
      </c>
      <c r="R98" s="4">
        <v>53</v>
      </c>
      <c r="S98" s="1"/>
      <c r="T98" s="1"/>
      <c r="U98" s="64">
        <f t="shared" si="45"/>
        <v>53</v>
      </c>
      <c r="V98" s="4">
        <v>53</v>
      </c>
      <c r="W98" s="1"/>
      <c r="X98" s="1"/>
    </row>
    <row r="99" spans="1:24" s="19" customFormat="1" ht="24" customHeight="1" x14ac:dyDescent="0.3">
      <c r="A99" s="1"/>
      <c r="B99" s="6" t="s">
        <v>88</v>
      </c>
      <c r="C99" s="7" t="s">
        <v>59</v>
      </c>
      <c r="D99" s="4">
        <v>11</v>
      </c>
      <c r="E99" s="1">
        <f t="shared" si="41"/>
        <v>6</v>
      </c>
      <c r="F99" s="1"/>
      <c r="G99" s="1" t="s">
        <v>79</v>
      </c>
      <c r="H99" s="1"/>
      <c r="I99" s="64">
        <f t="shared" si="31"/>
        <v>6</v>
      </c>
      <c r="J99" s="4">
        <v>6</v>
      </c>
      <c r="K99" s="1"/>
      <c r="L99" s="37"/>
      <c r="M99" s="64">
        <f t="shared" si="32"/>
        <v>6</v>
      </c>
      <c r="N99" s="4">
        <v>6</v>
      </c>
      <c r="O99" s="1"/>
      <c r="P99" s="37"/>
      <c r="Q99" s="64">
        <f t="shared" si="33"/>
        <v>6</v>
      </c>
      <c r="R99" s="4">
        <v>6</v>
      </c>
      <c r="S99" s="1"/>
      <c r="T99" s="1"/>
      <c r="U99" s="64">
        <f t="shared" si="45"/>
        <v>6</v>
      </c>
      <c r="V99" s="4">
        <v>6</v>
      </c>
      <c r="W99" s="1"/>
      <c r="X99" s="1"/>
    </row>
    <row r="100" spans="1:24" s="19" customFormat="1" ht="72.75" customHeight="1" x14ac:dyDescent="0.3">
      <c r="A100" s="1"/>
      <c r="B100" s="6" t="s">
        <v>170</v>
      </c>
      <c r="C100" s="3"/>
      <c r="D100" s="4"/>
      <c r="E100" s="1"/>
      <c r="F100" s="1"/>
      <c r="G100" s="54" t="s">
        <v>16</v>
      </c>
      <c r="H100" s="1"/>
      <c r="I100" s="64">
        <f t="shared" si="31"/>
        <v>5853.5</v>
      </c>
      <c r="J100" s="4">
        <v>0</v>
      </c>
      <c r="K100" s="1">
        <v>0.5</v>
      </c>
      <c r="L100" s="37">
        <v>5853</v>
      </c>
      <c r="M100" s="64">
        <v>0</v>
      </c>
      <c r="N100" s="4"/>
      <c r="O100" s="1"/>
      <c r="P100" s="37"/>
      <c r="Q100" s="64"/>
      <c r="R100" s="4"/>
      <c r="S100" s="1"/>
      <c r="T100" s="1"/>
      <c r="U100" s="64"/>
      <c r="V100" s="4"/>
      <c r="W100" s="1"/>
      <c r="X100" s="1"/>
    </row>
    <row r="101" spans="1:24" s="19" customFormat="1" ht="51" customHeight="1" x14ac:dyDescent="0.3">
      <c r="A101" s="1"/>
      <c r="B101" s="6" t="s">
        <v>153</v>
      </c>
      <c r="C101" s="3" t="s">
        <v>59</v>
      </c>
      <c r="D101" s="4">
        <v>4</v>
      </c>
      <c r="E101" s="1">
        <f t="shared" si="41"/>
        <v>72</v>
      </c>
      <c r="F101" s="1"/>
      <c r="G101" s="54" t="s">
        <v>16</v>
      </c>
      <c r="H101" s="54"/>
      <c r="I101" s="64">
        <f t="shared" si="31"/>
        <v>72</v>
      </c>
      <c r="J101" s="4"/>
      <c r="K101" s="1">
        <v>72</v>
      </c>
      <c r="L101" s="37"/>
      <c r="M101" s="64">
        <f t="shared" si="32"/>
        <v>200</v>
      </c>
      <c r="N101" s="4"/>
      <c r="O101" s="1">
        <v>200</v>
      </c>
      <c r="P101" s="37"/>
      <c r="Q101" s="64">
        <f t="shared" si="33"/>
        <v>0</v>
      </c>
      <c r="R101" s="4"/>
      <c r="S101" s="1"/>
      <c r="T101" s="1"/>
      <c r="U101" s="64">
        <f t="shared" ref="U101:U106" si="47">V101+W101+X101</f>
        <v>0</v>
      </c>
      <c r="V101" s="4"/>
      <c r="W101" s="1"/>
      <c r="X101" s="1"/>
    </row>
    <row r="102" spans="1:24" s="19" customFormat="1" ht="18.75" x14ac:dyDescent="0.3">
      <c r="A102" s="1"/>
      <c r="B102" s="2" t="s">
        <v>94</v>
      </c>
      <c r="C102" s="3"/>
      <c r="D102" s="4"/>
      <c r="E102" s="13">
        <f t="shared" si="41"/>
        <v>194</v>
      </c>
      <c r="F102" s="1"/>
      <c r="G102" s="1"/>
      <c r="H102" s="1"/>
      <c r="I102" s="64">
        <f t="shared" si="31"/>
        <v>194</v>
      </c>
      <c r="J102" s="31">
        <f>J103+J104+J105+J106+J109</f>
        <v>194</v>
      </c>
      <c r="K102" s="31">
        <f t="shared" ref="K102:L102" si="48">K103+K104+K105+K106+K109</f>
        <v>0</v>
      </c>
      <c r="L102" s="52">
        <f t="shared" si="48"/>
        <v>0</v>
      </c>
      <c r="M102" s="64">
        <f>N102+O102+P102</f>
        <v>1356.2249999999999</v>
      </c>
      <c r="N102" s="31">
        <f>N103+N104+N105+N106+N109</f>
        <v>194</v>
      </c>
      <c r="O102" s="31">
        <f>O103+O104+O105+O106+O109+O107+O108</f>
        <v>7.2250000000000005</v>
      </c>
      <c r="P102" s="52">
        <f>P103+P104+P105+P106+P109+P107+P108</f>
        <v>1155</v>
      </c>
      <c r="Q102" s="64">
        <f t="shared" si="33"/>
        <v>1350.9</v>
      </c>
      <c r="R102" s="31">
        <f>R103+R104+R105+R106+R109</f>
        <v>194</v>
      </c>
      <c r="S102" s="31">
        <f>S107+S108</f>
        <v>1.9</v>
      </c>
      <c r="T102" s="31">
        <f>T103+T104+T105+T106+T109+T107+T108</f>
        <v>1155</v>
      </c>
      <c r="U102" s="64">
        <f t="shared" si="47"/>
        <v>194</v>
      </c>
      <c r="V102" s="31">
        <f>V103+V104+V105+V106+V109</f>
        <v>194</v>
      </c>
      <c r="W102" s="31">
        <f>W107+W108</f>
        <v>0</v>
      </c>
      <c r="X102" s="31">
        <f>X103+X104+X105+X106+X109+X107+X108</f>
        <v>0</v>
      </c>
    </row>
    <row r="103" spans="1:24" s="19" customFormat="1" ht="24" customHeight="1" x14ac:dyDescent="0.3">
      <c r="A103" s="1"/>
      <c r="B103" s="6" t="s">
        <v>89</v>
      </c>
      <c r="C103" s="3" t="s">
        <v>59</v>
      </c>
      <c r="D103" s="4">
        <v>2</v>
      </c>
      <c r="E103" s="1">
        <f t="shared" si="41"/>
        <v>59</v>
      </c>
      <c r="F103" s="1"/>
      <c r="G103" s="1" t="s">
        <v>79</v>
      </c>
      <c r="H103" s="1"/>
      <c r="I103" s="64">
        <f t="shared" si="31"/>
        <v>59</v>
      </c>
      <c r="J103" s="4">
        <v>59</v>
      </c>
      <c r="K103" s="1"/>
      <c r="L103" s="37"/>
      <c r="M103" s="64">
        <f t="shared" si="32"/>
        <v>59</v>
      </c>
      <c r="N103" s="4">
        <v>59</v>
      </c>
      <c r="O103" s="1"/>
      <c r="P103" s="37"/>
      <c r="Q103" s="64">
        <f t="shared" si="33"/>
        <v>59</v>
      </c>
      <c r="R103" s="4">
        <v>59</v>
      </c>
      <c r="S103" s="1"/>
      <c r="T103" s="1"/>
      <c r="U103" s="64">
        <f t="shared" si="47"/>
        <v>59</v>
      </c>
      <c r="V103" s="4">
        <v>59</v>
      </c>
      <c r="W103" s="1"/>
      <c r="X103" s="1"/>
    </row>
    <row r="104" spans="1:24" s="19" customFormat="1" ht="24" customHeight="1" x14ac:dyDescent="0.3">
      <c r="A104" s="1"/>
      <c r="B104" s="6" t="s">
        <v>90</v>
      </c>
      <c r="C104" s="3" t="s">
        <v>59</v>
      </c>
      <c r="D104" s="4">
        <v>1</v>
      </c>
      <c r="E104" s="1">
        <f t="shared" si="41"/>
        <v>20</v>
      </c>
      <c r="F104" s="1"/>
      <c r="G104" s="1" t="s">
        <v>79</v>
      </c>
      <c r="H104" s="1"/>
      <c r="I104" s="64">
        <f t="shared" si="31"/>
        <v>20</v>
      </c>
      <c r="J104" s="4">
        <v>20</v>
      </c>
      <c r="K104" s="1"/>
      <c r="L104" s="37"/>
      <c r="M104" s="64">
        <f t="shared" si="32"/>
        <v>20</v>
      </c>
      <c r="N104" s="4">
        <v>20</v>
      </c>
      <c r="O104" s="1"/>
      <c r="P104" s="37"/>
      <c r="Q104" s="64">
        <f t="shared" si="33"/>
        <v>20</v>
      </c>
      <c r="R104" s="4">
        <v>20</v>
      </c>
      <c r="S104" s="1"/>
      <c r="T104" s="1"/>
      <c r="U104" s="64">
        <f t="shared" si="47"/>
        <v>20</v>
      </c>
      <c r="V104" s="4">
        <v>20</v>
      </c>
      <c r="W104" s="1"/>
      <c r="X104" s="1"/>
    </row>
    <row r="105" spans="1:24" s="19" customFormat="1" ht="18.75" x14ac:dyDescent="0.3">
      <c r="A105" s="1"/>
      <c r="B105" s="6" t="s">
        <v>91</v>
      </c>
      <c r="C105" s="3" t="s">
        <v>59</v>
      </c>
      <c r="D105" s="4">
        <v>1</v>
      </c>
      <c r="E105" s="1">
        <f t="shared" si="41"/>
        <v>55</v>
      </c>
      <c r="F105" s="1"/>
      <c r="G105" s="1" t="s">
        <v>79</v>
      </c>
      <c r="H105" s="1"/>
      <c r="I105" s="64">
        <f t="shared" si="31"/>
        <v>55</v>
      </c>
      <c r="J105" s="4">
        <v>55</v>
      </c>
      <c r="K105" s="1"/>
      <c r="L105" s="37"/>
      <c r="M105" s="64">
        <f t="shared" si="32"/>
        <v>55</v>
      </c>
      <c r="N105" s="4">
        <v>55</v>
      </c>
      <c r="O105" s="1"/>
      <c r="P105" s="37"/>
      <c r="Q105" s="64">
        <f t="shared" si="33"/>
        <v>55</v>
      </c>
      <c r="R105" s="4">
        <v>55</v>
      </c>
      <c r="S105" s="1"/>
      <c r="T105" s="1"/>
      <c r="U105" s="64">
        <f t="shared" si="47"/>
        <v>55</v>
      </c>
      <c r="V105" s="4">
        <v>55</v>
      </c>
      <c r="W105" s="1"/>
      <c r="X105" s="1"/>
    </row>
    <row r="106" spans="1:24" s="19" customFormat="1" ht="18.75" x14ac:dyDescent="0.3">
      <c r="A106" s="1"/>
      <c r="B106" s="6" t="s">
        <v>92</v>
      </c>
      <c r="C106" s="3" t="s">
        <v>59</v>
      </c>
      <c r="D106" s="4">
        <v>1</v>
      </c>
      <c r="E106" s="1">
        <f t="shared" si="41"/>
        <v>55</v>
      </c>
      <c r="F106" s="1"/>
      <c r="G106" s="1" t="s">
        <v>79</v>
      </c>
      <c r="H106" s="1"/>
      <c r="I106" s="64">
        <f t="shared" si="31"/>
        <v>55</v>
      </c>
      <c r="J106" s="4">
        <v>55</v>
      </c>
      <c r="K106" s="1"/>
      <c r="L106" s="37"/>
      <c r="M106" s="64">
        <f t="shared" si="32"/>
        <v>55</v>
      </c>
      <c r="N106" s="4">
        <v>55</v>
      </c>
      <c r="O106" s="1"/>
      <c r="P106" s="37"/>
      <c r="Q106" s="64">
        <f t="shared" si="33"/>
        <v>55</v>
      </c>
      <c r="R106" s="4">
        <v>55</v>
      </c>
      <c r="S106" s="1"/>
      <c r="T106" s="1"/>
      <c r="U106" s="64">
        <f t="shared" si="47"/>
        <v>55</v>
      </c>
      <c r="V106" s="4">
        <v>55</v>
      </c>
      <c r="W106" s="1"/>
      <c r="X106" s="1"/>
    </row>
    <row r="107" spans="1:24" s="19" customFormat="1" ht="63" x14ac:dyDescent="0.3">
      <c r="A107" s="1"/>
      <c r="B107" s="6" t="s">
        <v>177</v>
      </c>
      <c r="C107" s="3"/>
      <c r="D107" s="4"/>
      <c r="E107" s="1"/>
      <c r="F107" s="1"/>
      <c r="G107" s="54" t="s">
        <v>16</v>
      </c>
      <c r="H107" s="1"/>
      <c r="I107" s="64"/>
      <c r="J107" s="4"/>
      <c r="K107" s="1"/>
      <c r="L107" s="37"/>
      <c r="M107" s="64">
        <f t="shared" si="32"/>
        <v>166.86500000000001</v>
      </c>
      <c r="N107" s="4"/>
      <c r="O107" s="1">
        <v>1.865</v>
      </c>
      <c r="P107" s="37">
        <v>165</v>
      </c>
      <c r="Q107" s="64"/>
      <c r="R107" s="4"/>
      <c r="S107" s="1">
        <v>1.9</v>
      </c>
      <c r="T107" s="1">
        <v>165</v>
      </c>
      <c r="U107" s="64"/>
      <c r="V107" s="4"/>
      <c r="W107" s="1"/>
      <c r="X107" s="1"/>
    </row>
    <row r="108" spans="1:24" s="19" customFormat="1" ht="63.75" customHeight="1" x14ac:dyDescent="0.3">
      <c r="A108" s="1"/>
      <c r="B108" s="6" t="s">
        <v>178</v>
      </c>
      <c r="C108" s="3"/>
      <c r="D108" s="4"/>
      <c r="E108" s="1"/>
      <c r="F108" s="1"/>
      <c r="G108" s="54" t="s">
        <v>16</v>
      </c>
      <c r="H108" s="1"/>
      <c r="I108" s="64"/>
      <c r="J108" s="4"/>
      <c r="K108" s="1"/>
      <c r="L108" s="37"/>
      <c r="M108" s="64">
        <f t="shared" si="32"/>
        <v>995.36</v>
      </c>
      <c r="N108" s="4">
        <v>0</v>
      </c>
      <c r="O108" s="1">
        <v>5.36</v>
      </c>
      <c r="P108" s="37">
        <v>990</v>
      </c>
      <c r="Q108" s="64"/>
      <c r="R108" s="4"/>
      <c r="S108" s="1"/>
      <c r="T108" s="1">
        <v>990</v>
      </c>
      <c r="U108" s="64"/>
      <c r="V108" s="4"/>
      <c r="W108" s="1"/>
      <c r="X108" s="1"/>
    </row>
    <row r="109" spans="1:24" s="19" customFormat="1" ht="37.5" x14ac:dyDescent="0.3">
      <c r="A109" s="1"/>
      <c r="B109" s="6" t="s">
        <v>87</v>
      </c>
      <c r="C109" s="7" t="s">
        <v>59</v>
      </c>
      <c r="D109" s="4">
        <v>1</v>
      </c>
      <c r="E109" s="1">
        <f t="shared" si="41"/>
        <v>5</v>
      </c>
      <c r="F109" s="1"/>
      <c r="G109" s="1" t="s">
        <v>79</v>
      </c>
      <c r="H109" s="1"/>
      <c r="I109" s="64">
        <f t="shared" si="31"/>
        <v>5</v>
      </c>
      <c r="J109" s="4">
        <v>5</v>
      </c>
      <c r="K109" s="1"/>
      <c r="L109" s="37"/>
      <c r="M109" s="64">
        <f t="shared" si="32"/>
        <v>5</v>
      </c>
      <c r="N109" s="4">
        <v>5</v>
      </c>
      <c r="O109" s="1"/>
      <c r="P109" s="37"/>
      <c r="Q109" s="64">
        <f t="shared" si="33"/>
        <v>5</v>
      </c>
      <c r="R109" s="4">
        <v>5</v>
      </c>
      <c r="S109" s="1"/>
      <c r="T109" s="1"/>
      <c r="U109" s="64">
        <f t="shared" ref="U109:U114" si="49">V109+W109+X109</f>
        <v>5</v>
      </c>
      <c r="V109" s="4">
        <v>5</v>
      </c>
      <c r="W109" s="1"/>
      <c r="X109" s="1"/>
    </row>
    <row r="110" spans="1:24" s="19" customFormat="1" ht="18.75" x14ac:dyDescent="0.3">
      <c r="A110" s="1"/>
      <c r="B110" s="2" t="s">
        <v>93</v>
      </c>
      <c r="C110" s="3"/>
      <c r="D110" s="4"/>
      <c r="E110" s="13">
        <f t="shared" si="41"/>
        <v>426</v>
      </c>
      <c r="F110" s="1"/>
      <c r="G110" s="1"/>
      <c r="H110" s="1"/>
      <c r="I110" s="64">
        <f t="shared" ref="I110:I114" si="50">J110+K110+L110</f>
        <v>426</v>
      </c>
      <c r="J110" s="31">
        <f>J111+J112+J113+J114</f>
        <v>426</v>
      </c>
      <c r="K110" s="31">
        <f t="shared" ref="K110:L110" si="51">K111+K112+K113+K114</f>
        <v>0</v>
      </c>
      <c r="L110" s="52">
        <f t="shared" si="51"/>
        <v>0</v>
      </c>
      <c r="M110" s="64">
        <f t="shared" ref="M110:M114" si="52">N110+O110+P110</f>
        <v>426</v>
      </c>
      <c r="N110" s="31">
        <f>N111+N112+N113+N114</f>
        <v>426</v>
      </c>
      <c r="O110" s="31">
        <f t="shared" ref="O110:P110" si="53">O111+O112+O113+O114</f>
        <v>0</v>
      </c>
      <c r="P110" s="52">
        <f t="shared" si="53"/>
        <v>0</v>
      </c>
      <c r="Q110" s="64">
        <f t="shared" ref="Q110:Q114" si="54">R110+S110+T110</f>
        <v>426</v>
      </c>
      <c r="R110" s="31">
        <f>R111+R112+R113+R114</f>
        <v>426</v>
      </c>
      <c r="S110" s="31">
        <f>S111+S112+S113+S114</f>
        <v>0</v>
      </c>
      <c r="T110" s="31">
        <f>T111+T112+T113+T114+T120</f>
        <v>0</v>
      </c>
      <c r="U110" s="64">
        <f t="shared" si="49"/>
        <v>426</v>
      </c>
      <c r="V110" s="31">
        <f>V111+V112+V113+V114</f>
        <v>426</v>
      </c>
      <c r="W110" s="31">
        <f>W111+W112+W113+W114</f>
        <v>0</v>
      </c>
      <c r="X110" s="31">
        <f>X111+X112+X113+X114+X120</f>
        <v>0</v>
      </c>
    </row>
    <row r="111" spans="1:24" s="19" customFormat="1" ht="18.75" x14ac:dyDescent="0.3">
      <c r="A111" s="1"/>
      <c r="B111" s="8" t="s">
        <v>95</v>
      </c>
      <c r="C111" s="8" t="s">
        <v>59</v>
      </c>
      <c r="D111" s="8">
        <v>2</v>
      </c>
      <c r="E111" s="1">
        <f t="shared" si="41"/>
        <v>190</v>
      </c>
      <c r="F111" s="1"/>
      <c r="G111" s="1" t="s">
        <v>79</v>
      </c>
      <c r="H111" s="1"/>
      <c r="I111" s="64">
        <f t="shared" si="50"/>
        <v>190</v>
      </c>
      <c r="J111" s="4">
        <v>190</v>
      </c>
      <c r="K111" s="1"/>
      <c r="L111" s="37"/>
      <c r="M111" s="64">
        <f t="shared" si="52"/>
        <v>190</v>
      </c>
      <c r="N111" s="4">
        <v>190</v>
      </c>
      <c r="O111" s="1"/>
      <c r="P111" s="37"/>
      <c r="Q111" s="64">
        <f t="shared" si="54"/>
        <v>190</v>
      </c>
      <c r="R111" s="4">
        <v>190</v>
      </c>
      <c r="S111" s="1"/>
      <c r="T111" s="1"/>
      <c r="U111" s="64">
        <f t="shared" si="49"/>
        <v>190</v>
      </c>
      <c r="V111" s="4">
        <v>190</v>
      </c>
      <c r="W111" s="1"/>
      <c r="X111" s="1"/>
    </row>
    <row r="112" spans="1:24" s="19" customFormat="1" ht="18.75" x14ac:dyDescent="0.3">
      <c r="A112" s="1"/>
      <c r="B112" s="8" t="s">
        <v>96</v>
      </c>
      <c r="C112" s="8" t="s">
        <v>59</v>
      </c>
      <c r="D112" s="8">
        <v>1</v>
      </c>
      <c r="E112" s="1">
        <f t="shared" si="41"/>
        <v>97</v>
      </c>
      <c r="F112" s="1"/>
      <c r="G112" s="1" t="s">
        <v>79</v>
      </c>
      <c r="H112" s="1"/>
      <c r="I112" s="64">
        <f t="shared" si="50"/>
        <v>97</v>
      </c>
      <c r="J112" s="4">
        <v>97</v>
      </c>
      <c r="K112" s="1"/>
      <c r="L112" s="37"/>
      <c r="M112" s="64">
        <f t="shared" si="52"/>
        <v>97</v>
      </c>
      <c r="N112" s="4">
        <v>97</v>
      </c>
      <c r="O112" s="1"/>
      <c r="P112" s="37"/>
      <c r="Q112" s="64">
        <f t="shared" si="54"/>
        <v>97</v>
      </c>
      <c r="R112" s="4">
        <v>97</v>
      </c>
      <c r="S112" s="1"/>
      <c r="T112" s="1"/>
      <c r="U112" s="64">
        <f t="shared" si="49"/>
        <v>97</v>
      </c>
      <c r="V112" s="4">
        <v>97</v>
      </c>
      <c r="W112" s="1"/>
      <c r="X112" s="1"/>
    </row>
    <row r="113" spans="1:24" s="19" customFormat="1" ht="18.75" x14ac:dyDescent="0.3">
      <c r="A113" s="1"/>
      <c r="B113" s="8" t="s">
        <v>97</v>
      </c>
      <c r="C113" s="8" t="s">
        <v>59</v>
      </c>
      <c r="D113" s="8">
        <v>1</v>
      </c>
      <c r="E113" s="1">
        <f t="shared" si="41"/>
        <v>35</v>
      </c>
      <c r="F113" s="1"/>
      <c r="G113" s="1" t="s">
        <v>79</v>
      </c>
      <c r="H113" s="1"/>
      <c r="I113" s="64">
        <f t="shared" si="50"/>
        <v>35</v>
      </c>
      <c r="J113" s="4">
        <v>35</v>
      </c>
      <c r="K113" s="1"/>
      <c r="L113" s="37"/>
      <c r="M113" s="64">
        <f t="shared" si="52"/>
        <v>35</v>
      </c>
      <c r="N113" s="4">
        <v>35</v>
      </c>
      <c r="O113" s="1"/>
      <c r="P113" s="37"/>
      <c r="Q113" s="64">
        <f t="shared" si="54"/>
        <v>35</v>
      </c>
      <c r="R113" s="4">
        <v>35</v>
      </c>
      <c r="S113" s="1"/>
      <c r="T113" s="1"/>
      <c r="U113" s="64">
        <f t="shared" si="49"/>
        <v>35</v>
      </c>
      <c r="V113" s="4">
        <v>35</v>
      </c>
      <c r="W113" s="1"/>
      <c r="X113" s="1"/>
    </row>
    <row r="114" spans="1:24" s="19" customFormat="1" ht="18.75" x14ac:dyDescent="0.3">
      <c r="A114" s="1"/>
      <c r="B114" s="8" t="s">
        <v>98</v>
      </c>
      <c r="C114" s="8" t="s">
        <v>59</v>
      </c>
      <c r="D114" s="8">
        <v>1</v>
      </c>
      <c r="E114" s="1">
        <f t="shared" si="41"/>
        <v>104</v>
      </c>
      <c r="F114" s="1"/>
      <c r="G114" s="1" t="s">
        <v>79</v>
      </c>
      <c r="H114" s="1"/>
      <c r="I114" s="64">
        <f t="shared" si="50"/>
        <v>104</v>
      </c>
      <c r="J114" s="4">
        <v>104</v>
      </c>
      <c r="K114" s="1"/>
      <c r="L114" s="37"/>
      <c r="M114" s="64">
        <f t="shared" si="52"/>
        <v>104</v>
      </c>
      <c r="N114" s="4">
        <v>104</v>
      </c>
      <c r="O114" s="1"/>
      <c r="P114" s="37"/>
      <c r="Q114" s="64">
        <f t="shared" si="54"/>
        <v>104</v>
      </c>
      <c r="R114" s="4">
        <v>104</v>
      </c>
      <c r="S114" s="1"/>
      <c r="T114" s="1"/>
      <c r="U114" s="64">
        <f t="shared" si="49"/>
        <v>104</v>
      </c>
      <c r="V114" s="4">
        <v>104</v>
      </c>
      <c r="W114" s="1"/>
      <c r="X114" s="1"/>
    </row>
    <row r="115" spans="1:24" ht="15.75" x14ac:dyDescent="0.25">
      <c r="A115" s="88" t="s">
        <v>35</v>
      </c>
      <c r="B115" s="88" t="s">
        <v>17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9"/>
      <c r="M115" s="88"/>
      <c r="N115" s="88"/>
      <c r="O115" s="88"/>
      <c r="P115" s="89"/>
      <c r="Q115" s="88"/>
      <c r="R115" s="88"/>
      <c r="S115" s="88"/>
      <c r="T115" s="88"/>
      <c r="U115" s="88"/>
      <c r="V115" s="88"/>
      <c r="W115" s="88"/>
      <c r="X115" s="88"/>
    </row>
    <row r="116" spans="1:24" ht="15.75" x14ac:dyDescent="0.25">
      <c r="A116" s="88"/>
      <c r="B116" s="54" t="s">
        <v>30</v>
      </c>
      <c r="C116" s="54"/>
      <c r="D116" s="54"/>
      <c r="E116" s="54"/>
      <c r="F116" s="54"/>
      <c r="G116" s="54"/>
      <c r="H116" s="54"/>
      <c r="I116" s="88"/>
      <c r="J116" s="54"/>
      <c r="K116" s="54"/>
      <c r="L116" s="89"/>
      <c r="M116" s="88"/>
      <c r="N116" s="54"/>
      <c r="O116" s="54"/>
      <c r="P116" s="89"/>
      <c r="Q116" s="88"/>
      <c r="R116" s="54"/>
      <c r="S116" s="54"/>
      <c r="T116" s="88"/>
      <c r="U116" s="88"/>
      <c r="V116" s="54"/>
      <c r="W116" s="54"/>
      <c r="X116" s="88"/>
    </row>
    <row r="117" spans="1:24" ht="15.75" x14ac:dyDescent="0.25">
      <c r="A117" s="88" t="s">
        <v>36</v>
      </c>
      <c r="B117" s="88" t="s">
        <v>18</v>
      </c>
      <c r="C117" s="88"/>
      <c r="D117" s="88"/>
      <c r="E117" s="88">
        <f>J117</f>
        <v>8000</v>
      </c>
      <c r="F117" s="88"/>
      <c r="G117" s="88"/>
      <c r="H117" s="88"/>
      <c r="I117" s="64">
        <f t="shared" ref="I117:I118" si="55">J117+K117+L117</f>
        <v>8000</v>
      </c>
      <c r="J117" s="88">
        <f>J118</f>
        <v>8000</v>
      </c>
      <c r="K117" s="88"/>
      <c r="L117" s="89"/>
      <c r="M117" s="64">
        <f t="shared" ref="M117:M118" si="56">N117+O117+P117</f>
        <v>1000</v>
      </c>
      <c r="N117" s="88">
        <f>N118</f>
        <v>1000</v>
      </c>
      <c r="O117" s="88"/>
      <c r="P117" s="89"/>
      <c r="Q117" s="64">
        <f t="shared" ref="Q117:Q118" si="57">R117+S117+T117</f>
        <v>1000</v>
      </c>
      <c r="R117" s="88">
        <f>R118</f>
        <v>1000</v>
      </c>
      <c r="S117" s="88"/>
      <c r="T117" s="88"/>
      <c r="U117" s="64">
        <f t="shared" ref="U117:U118" si="58">V117+W117+X117</f>
        <v>1000</v>
      </c>
      <c r="V117" s="88">
        <f>V118</f>
        <v>1000</v>
      </c>
      <c r="W117" s="88"/>
      <c r="X117" s="88"/>
    </row>
    <row r="118" spans="1:24" ht="30.75" customHeight="1" x14ac:dyDescent="0.25">
      <c r="A118" s="88"/>
      <c r="B118" s="54" t="s">
        <v>155</v>
      </c>
      <c r="C118" s="54"/>
      <c r="D118" s="54"/>
      <c r="E118" s="1">
        <f t="shared" ref="E118" si="59">J118+K118+L118</f>
        <v>8000</v>
      </c>
      <c r="F118" s="54"/>
      <c r="G118" s="1" t="s">
        <v>28</v>
      </c>
      <c r="H118" s="1"/>
      <c r="I118" s="64">
        <f t="shared" si="55"/>
        <v>8000</v>
      </c>
      <c r="J118" s="54">
        <v>8000</v>
      </c>
      <c r="K118" s="54"/>
      <c r="L118" s="89"/>
      <c r="M118" s="64">
        <f t="shared" si="56"/>
        <v>1000</v>
      </c>
      <c r="N118" s="54">
        <v>1000</v>
      </c>
      <c r="O118" s="54"/>
      <c r="P118" s="89"/>
      <c r="Q118" s="64">
        <f t="shared" si="57"/>
        <v>1000</v>
      </c>
      <c r="R118" s="54">
        <v>1000</v>
      </c>
      <c r="S118" s="54"/>
      <c r="T118" s="88"/>
      <c r="U118" s="64">
        <f t="shared" si="58"/>
        <v>1000</v>
      </c>
      <c r="V118" s="54">
        <v>1000</v>
      </c>
      <c r="W118" s="54"/>
      <c r="X118" s="88"/>
    </row>
    <row r="119" spans="1:24" ht="31.5" x14ac:dyDescent="0.25">
      <c r="A119" s="88" t="s">
        <v>37</v>
      </c>
      <c r="B119" s="88" t="s">
        <v>19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9"/>
      <c r="M119" s="89"/>
      <c r="N119" s="88"/>
      <c r="O119" s="88"/>
      <c r="P119" s="89"/>
      <c r="Q119" s="89"/>
      <c r="R119" s="88"/>
      <c r="S119" s="88"/>
      <c r="T119" s="88"/>
      <c r="U119" s="89"/>
      <c r="V119" s="88"/>
      <c r="W119" s="88"/>
      <c r="X119" s="88"/>
    </row>
    <row r="120" spans="1:24" ht="15.75" x14ac:dyDescent="0.25">
      <c r="A120" s="54"/>
      <c r="B120" s="54" t="s">
        <v>10</v>
      </c>
      <c r="C120" s="54"/>
      <c r="D120" s="54"/>
      <c r="E120" s="54"/>
      <c r="F120" s="54"/>
      <c r="G120" s="54"/>
      <c r="H120" s="54"/>
      <c r="I120" s="88"/>
      <c r="J120" s="54"/>
      <c r="K120" s="54"/>
      <c r="L120" s="45"/>
      <c r="M120" s="45"/>
      <c r="N120" s="54"/>
      <c r="O120" s="54"/>
      <c r="P120" s="45"/>
      <c r="Q120" s="45"/>
      <c r="R120" s="54"/>
      <c r="S120" s="54"/>
      <c r="T120" s="88"/>
      <c r="U120" s="45"/>
      <c r="V120" s="54"/>
      <c r="W120" s="54"/>
      <c r="X120" s="88"/>
    </row>
    <row r="121" spans="1:24" ht="15.75" x14ac:dyDescent="0.25">
      <c r="A121" s="54"/>
      <c r="B121" s="54" t="s">
        <v>30</v>
      </c>
      <c r="C121" s="54"/>
      <c r="D121" s="54"/>
      <c r="E121" s="54"/>
      <c r="F121" s="54"/>
      <c r="G121" s="54"/>
      <c r="H121" s="54"/>
      <c r="I121" s="88"/>
      <c r="J121" s="54"/>
      <c r="K121" s="54"/>
      <c r="L121" s="45"/>
      <c r="M121" s="45"/>
      <c r="N121" s="54"/>
      <c r="O121" s="54"/>
      <c r="P121" s="45"/>
      <c r="Q121" s="45"/>
      <c r="R121" s="54"/>
      <c r="S121" s="54"/>
      <c r="T121" s="54"/>
      <c r="U121" s="45"/>
      <c r="V121" s="54"/>
      <c r="W121" s="54"/>
      <c r="X121" s="54"/>
    </row>
    <row r="122" spans="1:24" s="19" customFormat="1" ht="21.75" customHeight="1" x14ac:dyDescent="0.3">
      <c r="A122" s="13" t="s">
        <v>38</v>
      </c>
      <c r="B122" s="13" t="s">
        <v>20</v>
      </c>
      <c r="C122" s="13"/>
      <c r="D122" s="13"/>
      <c r="E122" s="13">
        <f>J122+K122+L122</f>
        <v>8639</v>
      </c>
      <c r="F122" s="13"/>
      <c r="G122" s="13"/>
      <c r="H122" s="13"/>
      <c r="I122" s="64">
        <f t="shared" ref="I122:I148" si="60">J122+K122+L122</f>
        <v>8639</v>
      </c>
      <c r="J122" s="32">
        <f>J127+J129+J130+J131+J132+J133+J125+J126</f>
        <v>1000</v>
      </c>
      <c r="K122" s="32">
        <f>K127+K129+K130+K131+K132+K133+K128</f>
        <v>29</v>
      </c>
      <c r="L122" s="53">
        <f>L127+L129+L130+L131+L132+L133+L128</f>
        <v>7610</v>
      </c>
      <c r="M122" s="64">
        <f t="shared" ref="M122" si="61">N122+O122+P122</f>
        <v>4479.09</v>
      </c>
      <c r="N122" s="32">
        <f>N127+N129+N130+N131+N132+N133+N125+N126</f>
        <v>1000</v>
      </c>
      <c r="O122" s="32">
        <f>O134+O136+O137+O138+O139+O147</f>
        <v>759.09</v>
      </c>
      <c r="P122" s="32">
        <f>P134+P136+P137+P138+P139+P147</f>
        <v>2720</v>
      </c>
      <c r="Q122" s="64">
        <f t="shared" ref="Q122" si="62">R122+S122+T122</f>
        <v>11987.895700000001</v>
      </c>
      <c r="R122" s="32">
        <f>R127+R129+R130+R131+R132+R133+R125+R126</f>
        <v>1000</v>
      </c>
      <c r="S122" s="72">
        <f>S134+S136+S137+S138+S147</f>
        <v>4.5999999999999996</v>
      </c>
      <c r="T122" s="32">
        <f>T127+T136+T137+T138+T139+T140+T141+T142+T144+T146+T147+T135+T145+T143</f>
        <v>10983.295700000001</v>
      </c>
      <c r="U122" s="64">
        <f t="shared" ref="U122" si="63">V122+W122+X122</f>
        <v>1708</v>
      </c>
      <c r="V122" s="32">
        <f>V127+V129+V130+V131+V132+V133+V125+V126</f>
        <v>1000</v>
      </c>
      <c r="W122" s="72">
        <f>W134+W136+W137+W138+W147+W124</f>
        <v>450</v>
      </c>
      <c r="X122" s="32">
        <f>X127+X136+X137+X138+X139+X140+X141+X142+X144+X146+X147+X135+X145+X143</f>
        <v>258</v>
      </c>
    </row>
    <row r="123" spans="1:24" ht="15.75" x14ac:dyDescent="0.25">
      <c r="A123" s="88"/>
      <c r="B123" s="54" t="s">
        <v>21</v>
      </c>
      <c r="C123" s="54"/>
      <c r="D123" s="54"/>
      <c r="E123" s="54"/>
      <c r="F123" s="54"/>
      <c r="G123" s="54"/>
      <c r="H123" s="54"/>
      <c r="I123" s="88"/>
      <c r="J123" s="54"/>
      <c r="K123" s="54"/>
      <c r="L123" s="45"/>
      <c r="M123" s="45"/>
      <c r="N123" s="54"/>
      <c r="O123" s="54"/>
      <c r="P123" s="45"/>
      <c r="Q123" s="45"/>
      <c r="R123" s="54"/>
      <c r="S123" s="54"/>
      <c r="T123" s="54"/>
      <c r="U123" s="45"/>
      <c r="V123" s="54"/>
      <c r="W123" s="54"/>
      <c r="X123" s="54"/>
    </row>
    <row r="124" spans="1:24" ht="31.5" x14ac:dyDescent="0.25">
      <c r="A124" s="88"/>
      <c r="B124" s="45" t="s">
        <v>220</v>
      </c>
      <c r="C124" s="54"/>
      <c r="D124" s="54"/>
      <c r="E124" s="54"/>
      <c r="F124" s="54"/>
      <c r="G124" s="54"/>
      <c r="H124" s="54"/>
      <c r="I124" s="88"/>
      <c r="J124" s="54"/>
      <c r="K124" s="54"/>
      <c r="L124" s="45"/>
      <c r="M124" s="45"/>
      <c r="N124" s="54"/>
      <c r="O124" s="54"/>
      <c r="P124" s="45"/>
      <c r="Q124" s="45"/>
      <c r="R124" s="54"/>
      <c r="S124" s="54"/>
      <c r="T124" s="54"/>
      <c r="U124" s="45"/>
      <c r="V124" s="54"/>
      <c r="W124" s="54">
        <v>450</v>
      </c>
      <c r="X124" s="54"/>
    </row>
    <row r="125" spans="1:24" ht="47.25" x14ac:dyDescent="0.25">
      <c r="A125" s="88"/>
      <c r="B125" s="45" t="s">
        <v>150</v>
      </c>
      <c r="C125" s="54"/>
      <c r="D125" s="54"/>
      <c r="E125" s="54">
        <f>J125+K125+L125</f>
        <v>500</v>
      </c>
      <c r="F125" s="54" t="s">
        <v>13</v>
      </c>
      <c r="G125" s="54" t="s">
        <v>29</v>
      </c>
      <c r="H125" s="54"/>
      <c r="I125" s="64">
        <f t="shared" si="60"/>
        <v>500</v>
      </c>
      <c r="J125" s="54">
        <v>500</v>
      </c>
      <c r="K125" s="54"/>
      <c r="L125" s="45"/>
      <c r="M125" s="64">
        <f t="shared" ref="M125:M149" si="64">N125+O125+P125</f>
        <v>500</v>
      </c>
      <c r="N125" s="54">
        <v>500</v>
      </c>
      <c r="O125" s="54"/>
      <c r="P125" s="45"/>
      <c r="Q125" s="64">
        <f t="shared" ref="Q125:Q149" si="65">R125+S125+T125</f>
        <v>500</v>
      </c>
      <c r="R125" s="54">
        <v>500</v>
      </c>
      <c r="S125" s="54"/>
      <c r="T125" s="54"/>
      <c r="U125" s="64">
        <f t="shared" ref="U125:U134" si="66">V125+W125+X125</f>
        <v>500</v>
      </c>
      <c r="V125" s="54">
        <v>500</v>
      </c>
      <c r="W125" s="54"/>
      <c r="X125" s="54"/>
    </row>
    <row r="126" spans="1:24" ht="47.25" x14ac:dyDescent="0.25">
      <c r="A126" s="88"/>
      <c r="B126" s="45" t="s">
        <v>151</v>
      </c>
      <c r="C126" s="54"/>
      <c r="D126" s="54"/>
      <c r="E126" s="54">
        <f>J126+K126+L126</f>
        <v>500</v>
      </c>
      <c r="F126" s="54" t="s">
        <v>13</v>
      </c>
      <c r="G126" s="54" t="s">
        <v>29</v>
      </c>
      <c r="H126" s="54"/>
      <c r="I126" s="64">
        <f t="shared" si="60"/>
        <v>500</v>
      </c>
      <c r="J126" s="54">
        <v>500</v>
      </c>
      <c r="K126" s="54"/>
      <c r="L126" s="45"/>
      <c r="M126" s="64">
        <f t="shared" si="64"/>
        <v>500</v>
      </c>
      <c r="N126" s="54">
        <v>500</v>
      </c>
      <c r="O126" s="54"/>
      <c r="P126" s="45"/>
      <c r="Q126" s="64">
        <f t="shared" si="65"/>
        <v>500</v>
      </c>
      <c r="R126" s="54">
        <v>500</v>
      </c>
      <c r="S126" s="54"/>
      <c r="T126" s="54"/>
      <c r="U126" s="64">
        <f t="shared" si="66"/>
        <v>500</v>
      </c>
      <c r="V126" s="54">
        <v>500</v>
      </c>
      <c r="W126" s="54"/>
      <c r="X126" s="54"/>
    </row>
    <row r="127" spans="1:24" ht="60" customHeight="1" x14ac:dyDescent="0.25">
      <c r="A127" s="88"/>
      <c r="B127" s="10" t="s">
        <v>162</v>
      </c>
      <c r="C127" s="54"/>
      <c r="D127" s="54"/>
      <c r="E127" s="54">
        <f>J127+K127+L127</f>
        <v>463</v>
      </c>
      <c r="F127" s="54" t="s">
        <v>13</v>
      </c>
      <c r="G127" s="105" t="s">
        <v>16</v>
      </c>
      <c r="H127" s="54"/>
      <c r="I127" s="64">
        <f t="shared" si="60"/>
        <v>463</v>
      </c>
      <c r="J127" s="54"/>
      <c r="K127" s="11">
        <v>1</v>
      </c>
      <c r="L127" s="16">
        <v>462</v>
      </c>
      <c r="M127" s="64">
        <f t="shared" si="64"/>
        <v>0</v>
      </c>
      <c r="N127" s="54"/>
      <c r="O127" s="11"/>
      <c r="P127" s="16"/>
      <c r="Q127" s="64">
        <f t="shared" si="65"/>
        <v>0</v>
      </c>
      <c r="R127" s="54"/>
      <c r="S127" s="11"/>
      <c r="T127" s="11"/>
      <c r="U127" s="64">
        <f t="shared" si="66"/>
        <v>0</v>
      </c>
      <c r="V127" s="54"/>
      <c r="W127" s="11"/>
      <c r="X127" s="11"/>
    </row>
    <row r="128" spans="1:24" ht="60" customHeight="1" x14ac:dyDescent="0.25">
      <c r="A128" s="88"/>
      <c r="B128" s="10" t="s">
        <v>163</v>
      </c>
      <c r="C128" s="54"/>
      <c r="D128" s="54"/>
      <c r="E128" s="54"/>
      <c r="F128" s="54"/>
      <c r="G128" s="106"/>
      <c r="H128" s="54"/>
      <c r="I128" s="64">
        <f t="shared" si="60"/>
        <v>459</v>
      </c>
      <c r="J128" s="54"/>
      <c r="K128" s="11">
        <v>1</v>
      </c>
      <c r="L128" s="16">
        <v>458</v>
      </c>
      <c r="M128" s="64">
        <f t="shared" si="64"/>
        <v>0</v>
      </c>
      <c r="N128" s="54"/>
      <c r="O128" s="11"/>
      <c r="P128" s="16"/>
      <c r="Q128" s="64">
        <f t="shared" si="65"/>
        <v>0</v>
      </c>
      <c r="R128" s="54"/>
      <c r="S128" s="11"/>
      <c r="T128" s="11"/>
      <c r="U128" s="64">
        <f t="shared" si="66"/>
        <v>0</v>
      </c>
      <c r="V128" s="54"/>
      <c r="W128" s="11"/>
      <c r="X128" s="11"/>
    </row>
    <row r="129" spans="1:24" ht="117" customHeight="1" x14ac:dyDescent="0.25">
      <c r="A129" s="88"/>
      <c r="B129" s="10" t="s">
        <v>159</v>
      </c>
      <c r="C129" s="54"/>
      <c r="D129" s="54"/>
      <c r="E129" s="54">
        <f t="shared" ref="E129:E149" si="67">J129+K129+L129</f>
        <v>1401</v>
      </c>
      <c r="F129" s="54" t="s">
        <v>13</v>
      </c>
      <c r="G129" s="106"/>
      <c r="H129" s="54"/>
      <c r="I129" s="64">
        <f t="shared" si="60"/>
        <v>1401</v>
      </c>
      <c r="J129" s="54"/>
      <c r="K129" s="11">
        <v>1</v>
      </c>
      <c r="L129" s="16">
        <v>1400</v>
      </c>
      <c r="M129" s="64">
        <f t="shared" si="64"/>
        <v>0</v>
      </c>
      <c r="N129" s="54"/>
      <c r="O129" s="11"/>
      <c r="P129" s="16"/>
      <c r="Q129" s="64">
        <f t="shared" si="65"/>
        <v>0</v>
      </c>
      <c r="R129" s="54"/>
      <c r="S129" s="11"/>
      <c r="T129" s="11"/>
      <c r="U129" s="64">
        <f t="shared" si="66"/>
        <v>0</v>
      </c>
      <c r="V129" s="54"/>
      <c r="W129" s="11"/>
      <c r="X129" s="11"/>
    </row>
    <row r="130" spans="1:24" ht="96" customHeight="1" x14ac:dyDescent="0.25">
      <c r="A130" s="88"/>
      <c r="B130" s="10" t="s">
        <v>160</v>
      </c>
      <c r="C130" s="54"/>
      <c r="D130" s="54"/>
      <c r="E130" s="54">
        <f t="shared" si="67"/>
        <v>1550</v>
      </c>
      <c r="F130" s="54" t="s">
        <v>13</v>
      </c>
      <c r="G130" s="106"/>
      <c r="H130" s="54"/>
      <c r="I130" s="64">
        <f t="shared" si="60"/>
        <v>1550</v>
      </c>
      <c r="J130" s="54"/>
      <c r="K130" s="12">
        <v>10</v>
      </c>
      <c r="L130" s="12">
        <v>1540</v>
      </c>
      <c r="M130" s="64">
        <f t="shared" si="64"/>
        <v>0</v>
      </c>
      <c r="N130" s="54"/>
      <c r="O130" s="12"/>
      <c r="P130" s="12"/>
      <c r="Q130" s="64">
        <f t="shared" si="65"/>
        <v>0</v>
      </c>
      <c r="R130" s="54"/>
      <c r="S130" s="12"/>
      <c r="T130" s="57"/>
      <c r="U130" s="64">
        <f t="shared" si="66"/>
        <v>0</v>
      </c>
      <c r="V130" s="54"/>
      <c r="W130" s="12"/>
      <c r="X130" s="57"/>
    </row>
    <row r="131" spans="1:24" ht="62.25" customHeight="1" x14ac:dyDescent="0.25">
      <c r="A131" s="88"/>
      <c r="B131" s="10" t="s">
        <v>45</v>
      </c>
      <c r="C131" s="54"/>
      <c r="D131" s="54"/>
      <c r="E131" s="54">
        <f t="shared" si="67"/>
        <v>1200</v>
      </c>
      <c r="F131" s="54" t="s">
        <v>13</v>
      </c>
      <c r="G131" s="106"/>
      <c r="H131" s="54"/>
      <c r="I131" s="64">
        <f t="shared" si="60"/>
        <v>1200</v>
      </c>
      <c r="J131" s="54"/>
      <c r="K131" s="12">
        <v>10</v>
      </c>
      <c r="L131" s="12">
        <v>1190</v>
      </c>
      <c r="M131" s="64">
        <f t="shared" si="64"/>
        <v>0</v>
      </c>
      <c r="N131" s="54"/>
      <c r="O131" s="12"/>
      <c r="P131" s="12"/>
      <c r="Q131" s="64">
        <f t="shared" si="65"/>
        <v>0</v>
      </c>
      <c r="R131" s="54"/>
      <c r="S131" s="12"/>
      <c r="T131" s="57"/>
      <c r="U131" s="64">
        <f t="shared" si="66"/>
        <v>0</v>
      </c>
      <c r="V131" s="54"/>
      <c r="W131" s="12"/>
      <c r="X131" s="57"/>
    </row>
    <row r="132" spans="1:24" ht="50.25" customHeight="1" x14ac:dyDescent="0.25">
      <c r="A132" s="88"/>
      <c r="B132" s="10" t="s">
        <v>46</v>
      </c>
      <c r="C132" s="54"/>
      <c r="D132" s="54"/>
      <c r="E132" s="54">
        <f t="shared" si="67"/>
        <v>1719</v>
      </c>
      <c r="F132" s="54" t="s">
        <v>13</v>
      </c>
      <c r="G132" s="106"/>
      <c r="H132" s="54"/>
      <c r="I132" s="64">
        <f t="shared" si="60"/>
        <v>1719</v>
      </c>
      <c r="J132" s="54"/>
      <c r="K132" s="40">
        <v>4</v>
      </c>
      <c r="L132" s="12">
        <v>1715</v>
      </c>
      <c r="M132" s="64">
        <f t="shared" si="64"/>
        <v>0</v>
      </c>
      <c r="N132" s="54"/>
      <c r="O132" s="40"/>
      <c r="P132" s="12"/>
      <c r="Q132" s="64">
        <f t="shared" si="65"/>
        <v>0</v>
      </c>
      <c r="R132" s="54"/>
      <c r="S132" s="40"/>
      <c r="T132" s="57"/>
      <c r="U132" s="64">
        <f t="shared" si="66"/>
        <v>0</v>
      </c>
      <c r="V132" s="54"/>
      <c r="W132" s="40"/>
      <c r="X132" s="57"/>
    </row>
    <row r="133" spans="1:24" ht="99.75" customHeight="1" x14ac:dyDescent="0.25">
      <c r="A133" s="13"/>
      <c r="B133" s="10" t="s">
        <v>158</v>
      </c>
      <c r="C133" s="1"/>
      <c r="D133" s="1"/>
      <c r="E133" s="54">
        <f t="shared" si="67"/>
        <v>847</v>
      </c>
      <c r="F133" s="54" t="s">
        <v>13</v>
      </c>
      <c r="G133" s="106"/>
      <c r="H133" s="54"/>
      <c r="I133" s="64">
        <f t="shared" si="60"/>
        <v>847</v>
      </c>
      <c r="J133" s="1"/>
      <c r="K133" s="14">
        <v>2</v>
      </c>
      <c r="L133" s="15">
        <v>845</v>
      </c>
      <c r="M133" s="64">
        <f t="shared" si="64"/>
        <v>0</v>
      </c>
      <c r="N133" s="1"/>
      <c r="O133" s="14"/>
      <c r="P133" s="15"/>
      <c r="Q133" s="64">
        <f t="shared" si="65"/>
        <v>0</v>
      </c>
      <c r="R133" s="1"/>
      <c r="S133" s="14"/>
      <c r="T133" s="56"/>
      <c r="U133" s="64">
        <f t="shared" si="66"/>
        <v>0</v>
      </c>
      <c r="V133" s="1"/>
      <c r="W133" s="14"/>
      <c r="X133" s="56"/>
    </row>
    <row r="134" spans="1:24" ht="30.75" customHeight="1" x14ac:dyDescent="0.25">
      <c r="A134" s="13"/>
      <c r="B134" s="11" t="s">
        <v>191</v>
      </c>
      <c r="C134" s="55"/>
      <c r="D134" s="1"/>
      <c r="E134" s="54"/>
      <c r="F134" s="54"/>
      <c r="G134" s="106"/>
      <c r="H134" s="54"/>
      <c r="I134" s="64">
        <f t="shared" si="60"/>
        <v>0</v>
      </c>
      <c r="J134" s="1"/>
      <c r="K134" s="14"/>
      <c r="L134" s="15"/>
      <c r="M134" s="64">
        <f t="shared" si="64"/>
        <v>724.2</v>
      </c>
      <c r="N134" s="1"/>
      <c r="O134" s="14">
        <v>724.2</v>
      </c>
      <c r="P134" s="15"/>
      <c r="Q134" s="64">
        <f t="shared" si="65"/>
        <v>0</v>
      </c>
      <c r="R134" s="1"/>
      <c r="S134" s="78"/>
      <c r="T134" s="56"/>
      <c r="U134" s="64">
        <f t="shared" si="66"/>
        <v>0</v>
      </c>
      <c r="V134" s="1"/>
      <c r="W134" s="78"/>
      <c r="X134" s="56"/>
    </row>
    <row r="135" spans="1:24" ht="60" customHeight="1" x14ac:dyDescent="0.25">
      <c r="A135" s="13"/>
      <c r="B135" s="11" t="s">
        <v>210</v>
      </c>
      <c r="C135" s="55"/>
      <c r="D135" s="1"/>
      <c r="E135" s="54"/>
      <c r="F135" s="54"/>
      <c r="G135" s="106"/>
      <c r="H135" s="54"/>
      <c r="I135" s="64"/>
      <c r="J135" s="1"/>
      <c r="K135" s="14"/>
      <c r="L135" s="15"/>
      <c r="M135" s="64"/>
      <c r="N135" s="1"/>
      <c r="O135" s="14"/>
      <c r="P135" s="15"/>
      <c r="Q135" s="64"/>
      <c r="R135" s="1"/>
      <c r="S135" s="78"/>
      <c r="T135" s="56">
        <v>590</v>
      </c>
      <c r="U135" s="64"/>
      <c r="V135" s="1"/>
      <c r="W135" s="78"/>
      <c r="X135" s="56"/>
    </row>
    <row r="136" spans="1:24" ht="63" customHeight="1" x14ac:dyDescent="0.25">
      <c r="A136" s="13"/>
      <c r="B136" s="11" t="s">
        <v>186</v>
      </c>
      <c r="C136" s="55"/>
      <c r="D136" s="1"/>
      <c r="E136" s="54"/>
      <c r="F136" s="54"/>
      <c r="G136" s="106"/>
      <c r="H136" s="54"/>
      <c r="I136" s="64">
        <f t="shared" si="60"/>
        <v>0</v>
      </c>
      <c r="J136" s="1"/>
      <c r="K136" s="14"/>
      <c r="L136" s="15"/>
      <c r="M136" s="64">
        <f t="shared" si="64"/>
        <v>482.23</v>
      </c>
      <c r="N136" s="1"/>
      <c r="O136" s="14">
        <v>2.23</v>
      </c>
      <c r="P136" s="15">
        <v>480</v>
      </c>
      <c r="Q136" s="64">
        <f t="shared" si="65"/>
        <v>480</v>
      </c>
      <c r="R136" s="1"/>
      <c r="S136" s="14"/>
      <c r="T136" s="56">
        <v>480</v>
      </c>
      <c r="U136" s="64">
        <f t="shared" ref="U136:U139" si="68">V136+W136+X136</f>
        <v>0</v>
      </c>
      <c r="V136" s="1"/>
      <c r="W136" s="14"/>
      <c r="X136" s="56"/>
    </row>
    <row r="137" spans="1:24" ht="65.25" customHeight="1" x14ac:dyDescent="0.25">
      <c r="A137" s="13"/>
      <c r="B137" s="11" t="s">
        <v>187</v>
      </c>
      <c r="C137" s="55"/>
      <c r="D137" s="1"/>
      <c r="E137" s="54"/>
      <c r="F137" s="54"/>
      <c r="G137" s="106"/>
      <c r="H137" s="54"/>
      <c r="I137" s="64">
        <f t="shared" si="60"/>
        <v>0</v>
      </c>
      <c r="J137" s="1"/>
      <c r="K137" s="14"/>
      <c r="L137" s="15"/>
      <c r="M137" s="64">
        <f t="shared" si="64"/>
        <v>913.3</v>
      </c>
      <c r="N137" s="1"/>
      <c r="O137" s="14">
        <v>13.3</v>
      </c>
      <c r="P137" s="15">
        <v>900</v>
      </c>
      <c r="Q137" s="64">
        <f t="shared" si="65"/>
        <v>432</v>
      </c>
      <c r="R137" s="1"/>
      <c r="S137" s="14"/>
      <c r="T137" s="56">
        <v>432</v>
      </c>
      <c r="U137" s="64">
        <f t="shared" si="68"/>
        <v>0</v>
      </c>
      <c r="V137" s="1"/>
      <c r="W137" s="14"/>
      <c r="X137" s="56"/>
    </row>
    <row r="138" spans="1:24" ht="62.25" customHeight="1" x14ac:dyDescent="0.25">
      <c r="A138" s="13"/>
      <c r="B138" s="11" t="s">
        <v>188</v>
      </c>
      <c r="C138" s="55"/>
      <c r="D138" s="1"/>
      <c r="E138" s="54"/>
      <c r="F138" s="54"/>
      <c r="G138" s="106"/>
      <c r="H138" s="54"/>
      <c r="I138" s="64">
        <f t="shared" si="60"/>
        <v>0</v>
      </c>
      <c r="J138" s="1"/>
      <c r="K138" s="14"/>
      <c r="L138" s="15"/>
      <c r="M138" s="64">
        <f t="shared" si="64"/>
        <v>665.76</v>
      </c>
      <c r="N138" s="1"/>
      <c r="O138" s="14">
        <v>5.76</v>
      </c>
      <c r="P138" s="15">
        <v>660</v>
      </c>
      <c r="Q138" s="64">
        <f t="shared" si="65"/>
        <v>660</v>
      </c>
      <c r="R138" s="1"/>
      <c r="S138" s="14"/>
      <c r="T138" s="56">
        <v>660</v>
      </c>
      <c r="U138" s="64">
        <f t="shared" si="68"/>
        <v>0</v>
      </c>
      <c r="V138" s="1"/>
      <c r="W138" s="14"/>
      <c r="X138" s="56"/>
    </row>
    <row r="139" spans="1:24" ht="54" customHeight="1" x14ac:dyDescent="0.25">
      <c r="A139" s="13"/>
      <c r="B139" s="11" t="s">
        <v>189</v>
      </c>
      <c r="C139" s="55"/>
      <c r="D139" s="1"/>
      <c r="E139" s="54"/>
      <c r="F139" s="54"/>
      <c r="G139" s="106"/>
      <c r="H139" s="54"/>
      <c r="I139" s="64">
        <f t="shared" si="60"/>
        <v>0</v>
      </c>
      <c r="J139" s="1"/>
      <c r="K139" s="14"/>
      <c r="L139" s="15"/>
      <c r="M139" s="64">
        <f t="shared" si="64"/>
        <v>329</v>
      </c>
      <c r="N139" s="1"/>
      <c r="O139" s="14">
        <v>9</v>
      </c>
      <c r="P139" s="15">
        <v>320</v>
      </c>
      <c r="Q139" s="64">
        <f t="shared" si="65"/>
        <v>320</v>
      </c>
      <c r="R139" s="1"/>
      <c r="S139" s="14"/>
      <c r="T139" s="56">
        <v>320</v>
      </c>
      <c r="U139" s="64">
        <f t="shared" si="68"/>
        <v>0</v>
      </c>
      <c r="V139" s="1"/>
      <c r="W139" s="14"/>
      <c r="X139" s="56"/>
    </row>
    <row r="140" spans="1:24" ht="69.75" customHeight="1" x14ac:dyDescent="0.25">
      <c r="A140" s="13"/>
      <c r="B140" s="11" t="s">
        <v>200</v>
      </c>
      <c r="C140" s="55"/>
      <c r="D140" s="1"/>
      <c r="E140" s="54"/>
      <c r="F140" s="54"/>
      <c r="G140" s="106"/>
      <c r="H140" s="54"/>
      <c r="I140" s="64"/>
      <c r="J140" s="1"/>
      <c r="K140" s="14"/>
      <c r="L140" s="15"/>
      <c r="M140" s="64"/>
      <c r="N140" s="1"/>
      <c r="O140" s="14"/>
      <c r="P140" s="15"/>
      <c r="Q140" s="70">
        <f>S140</f>
        <v>0</v>
      </c>
      <c r="R140" s="14"/>
      <c r="S140" s="14"/>
      <c r="T140" s="85">
        <v>4548.5</v>
      </c>
      <c r="U140" s="70">
        <f>W140</f>
        <v>0</v>
      </c>
      <c r="V140" s="14"/>
      <c r="W140" s="14"/>
      <c r="X140" s="85"/>
    </row>
    <row r="141" spans="1:24" ht="71.25" customHeight="1" x14ac:dyDescent="0.25">
      <c r="A141" s="13"/>
      <c r="B141" s="11" t="s">
        <v>201</v>
      </c>
      <c r="C141" s="55"/>
      <c r="D141" s="1"/>
      <c r="E141" s="54"/>
      <c r="F141" s="54"/>
      <c r="G141" s="106"/>
      <c r="H141" s="54"/>
      <c r="I141" s="64"/>
      <c r="J141" s="1"/>
      <c r="K141" s="14"/>
      <c r="L141" s="15"/>
      <c r="M141" s="64"/>
      <c r="N141" s="1"/>
      <c r="O141" s="14"/>
      <c r="P141" s="15"/>
      <c r="Q141" s="70">
        <f>S141</f>
        <v>0</v>
      </c>
      <c r="R141" s="14"/>
      <c r="S141" s="14"/>
      <c r="T141" s="85">
        <v>194.636</v>
      </c>
      <c r="U141" s="70">
        <f>W141</f>
        <v>0</v>
      </c>
      <c r="V141" s="14"/>
      <c r="W141" s="14"/>
      <c r="X141" s="85"/>
    </row>
    <row r="142" spans="1:24" ht="71.25" customHeight="1" x14ac:dyDescent="0.25">
      <c r="A142" s="13"/>
      <c r="B142" s="11" t="str">
        <f>[1]Лист1!C12</f>
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</c>
      <c r="C142" s="55"/>
      <c r="D142" s="1"/>
      <c r="E142" s="54"/>
      <c r="F142" s="54"/>
      <c r="G142" s="106"/>
      <c r="H142" s="54"/>
      <c r="I142" s="64"/>
      <c r="J142" s="1"/>
      <c r="K142" s="14"/>
      <c r="L142" s="15"/>
      <c r="M142" s="64"/>
      <c r="N142" s="1"/>
      <c r="O142" s="14"/>
      <c r="P142" s="15"/>
      <c r="Q142" s="70">
        <f>T142</f>
        <v>1104.0272</v>
      </c>
      <c r="R142" s="14"/>
      <c r="S142" s="14"/>
      <c r="T142" s="56">
        <v>1104.0272</v>
      </c>
      <c r="U142" s="70">
        <f>X142</f>
        <v>0</v>
      </c>
      <c r="V142" s="14"/>
      <c r="W142" s="14"/>
      <c r="X142" s="56"/>
    </row>
    <row r="143" spans="1:24" ht="71.25" customHeight="1" x14ac:dyDescent="0.25">
      <c r="A143" s="13"/>
      <c r="B143" s="11" t="str">
        <f>[1]Лист1!C13</f>
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</c>
      <c r="C143" s="55"/>
      <c r="D143" s="1"/>
      <c r="E143" s="54"/>
      <c r="F143" s="54"/>
      <c r="G143" s="106"/>
      <c r="H143" s="54"/>
      <c r="I143" s="64"/>
      <c r="J143" s="1"/>
      <c r="K143" s="14"/>
      <c r="L143" s="15"/>
      <c r="M143" s="64"/>
      <c r="N143" s="1"/>
      <c r="O143" s="14"/>
      <c r="P143" s="15"/>
      <c r="Q143" s="70">
        <f t="shared" ref="Q143:Q146" si="69">T143</f>
        <v>385.17406999999997</v>
      </c>
      <c r="R143" s="14"/>
      <c r="S143" s="14"/>
      <c r="T143" s="85">
        <v>385.17406999999997</v>
      </c>
      <c r="U143" s="70">
        <f t="shared" ref="U143:U144" si="70">X143</f>
        <v>0</v>
      </c>
      <c r="V143" s="14"/>
      <c r="W143" s="14"/>
      <c r="X143" s="85"/>
    </row>
    <row r="144" spans="1:24" ht="71.25" customHeight="1" x14ac:dyDescent="0.25">
      <c r="A144" s="13"/>
      <c r="B144" s="11" t="str">
        <f>[1]Лист1!C14</f>
        <v>Модернизация участка канализационной сети по ул. Ленина д.23 п. Омсукчан в соответствии с утвержденной схемой водоснабжения и водоотведения</v>
      </c>
      <c r="C144" s="55"/>
      <c r="D144" s="1"/>
      <c r="E144" s="54"/>
      <c r="F144" s="54"/>
      <c r="G144" s="106"/>
      <c r="H144" s="54"/>
      <c r="I144" s="64"/>
      <c r="J144" s="1"/>
      <c r="K144" s="14"/>
      <c r="L144" s="15"/>
      <c r="M144" s="64"/>
      <c r="N144" s="1"/>
      <c r="O144" s="14"/>
      <c r="P144" s="15"/>
      <c r="Q144" s="70">
        <f t="shared" si="69"/>
        <v>1029.39336</v>
      </c>
      <c r="R144" s="14"/>
      <c r="S144" s="14"/>
      <c r="T144" s="85">
        <v>1029.39336</v>
      </c>
      <c r="U144" s="70">
        <f t="shared" si="70"/>
        <v>0</v>
      </c>
      <c r="V144" s="14"/>
      <c r="W144" s="14"/>
      <c r="X144" s="85"/>
    </row>
    <row r="145" spans="1:24" ht="71.25" customHeight="1" x14ac:dyDescent="0.25">
      <c r="A145" s="13"/>
      <c r="B145" s="11" t="s">
        <v>214</v>
      </c>
      <c r="C145" s="55"/>
      <c r="D145" s="1"/>
      <c r="E145" s="54"/>
      <c r="F145" s="54"/>
      <c r="G145" s="106"/>
      <c r="H145" s="54"/>
      <c r="I145" s="64"/>
      <c r="J145" s="1"/>
      <c r="K145" s="14"/>
      <c r="L145" s="15"/>
      <c r="M145" s="64"/>
      <c r="N145" s="1"/>
      <c r="O145" s="14"/>
      <c r="P145" s="15"/>
      <c r="Q145" s="70">
        <v>0</v>
      </c>
      <c r="R145" s="14"/>
      <c r="S145" s="14"/>
      <c r="T145" s="56">
        <v>0</v>
      </c>
      <c r="U145" s="70">
        <f>W145+X145</f>
        <v>536.20000000000005</v>
      </c>
      <c r="V145" s="14"/>
      <c r="W145" s="14">
        <v>278.2</v>
      </c>
      <c r="X145" s="56">
        <v>258</v>
      </c>
    </row>
    <row r="146" spans="1:24" ht="63.75" customHeight="1" x14ac:dyDescent="0.25">
      <c r="A146" s="13"/>
      <c r="B146" s="11" t="str">
        <f>[1]Лист1!C15</f>
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</c>
      <c r="C146" s="55"/>
      <c r="D146" s="1"/>
      <c r="E146" s="54"/>
      <c r="F146" s="54"/>
      <c r="G146" s="106"/>
      <c r="H146" s="54"/>
      <c r="I146" s="64"/>
      <c r="J146" s="1"/>
      <c r="K146" s="14"/>
      <c r="L146" s="15"/>
      <c r="M146" s="64"/>
      <c r="N146" s="1"/>
      <c r="O146" s="14"/>
      <c r="P146" s="15"/>
      <c r="Q146" s="70">
        <f t="shared" si="69"/>
        <v>879.56506999999999</v>
      </c>
      <c r="R146" s="1"/>
      <c r="S146" s="14"/>
      <c r="T146" s="85">
        <v>879.56506999999999</v>
      </c>
      <c r="U146" s="70">
        <f t="shared" ref="U146" si="71">X146</f>
        <v>0</v>
      </c>
      <c r="V146" s="1"/>
      <c r="W146" s="14"/>
      <c r="X146" s="85"/>
    </row>
    <row r="147" spans="1:24" ht="56.25" customHeight="1" x14ac:dyDescent="0.25">
      <c r="A147" s="13"/>
      <c r="B147" s="11" t="s">
        <v>190</v>
      </c>
      <c r="C147" s="55"/>
      <c r="D147" s="1"/>
      <c r="E147" s="54"/>
      <c r="F147" s="54"/>
      <c r="G147" s="107"/>
      <c r="H147" s="54"/>
      <c r="I147" s="64">
        <f t="shared" si="60"/>
        <v>0</v>
      </c>
      <c r="J147" s="1"/>
      <c r="K147" s="14"/>
      <c r="L147" s="15"/>
      <c r="M147" s="64">
        <f t="shared" si="64"/>
        <v>364.6</v>
      </c>
      <c r="N147" s="1"/>
      <c r="O147" s="14">
        <v>4.5999999999999996</v>
      </c>
      <c r="P147" s="15">
        <v>360</v>
      </c>
      <c r="Q147" s="64">
        <f t="shared" si="65"/>
        <v>364.6</v>
      </c>
      <c r="R147" s="1"/>
      <c r="S147" s="14">
        <v>4.5999999999999996</v>
      </c>
      <c r="T147" s="56">
        <v>360</v>
      </c>
      <c r="U147" s="64">
        <f t="shared" ref="U147:U149" si="72">V147+W147+X147</f>
        <v>0</v>
      </c>
      <c r="V147" s="1"/>
      <c r="W147" s="14"/>
      <c r="X147" s="56"/>
    </row>
    <row r="148" spans="1:24" s="19" customFormat="1" ht="42.75" customHeight="1" x14ac:dyDescent="0.3">
      <c r="A148" s="13" t="s">
        <v>39</v>
      </c>
      <c r="B148" s="84" t="s">
        <v>23</v>
      </c>
      <c r="C148" s="13"/>
      <c r="D148" s="13"/>
      <c r="E148" s="13">
        <f t="shared" si="67"/>
        <v>637</v>
      </c>
      <c r="F148" s="13"/>
      <c r="G148" s="13"/>
      <c r="H148" s="13"/>
      <c r="I148" s="64">
        <f t="shared" si="60"/>
        <v>637</v>
      </c>
      <c r="J148" s="32">
        <f t="shared" ref="J148:R148" si="73">J149</f>
        <v>0</v>
      </c>
      <c r="K148" s="32">
        <f t="shared" si="73"/>
        <v>2</v>
      </c>
      <c r="L148" s="53">
        <f>L149</f>
        <v>635</v>
      </c>
      <c r="M148" s="64">
        <f t="shared" si="64"/>
        <v>0</v>
      </c>
      <c r="N148" s="32">
        <f t="shared" si="73"/>
        <v>0</v>
      </c>
      <c r="O148" s="32">
        <f t="shared" si="73"/>
        <v>0</v>
      </c>
      <c r="P148" s="53">
        <f>P149</f>
        <v>0</v>
      </c>
      <c r="Q148" s="64">
        <f t="shared" si="65"/>
        <v>0</v>
      </c>
      <c r="R148" s="32">
        <f t="shared" si="73"/>
        <v>0</v>
      </c>
      <c r="S148" s="32">
        <f>S149</f>
        <v>0</v>
      </c>
      <c r="T148" s="32">
        <f>T149</f>
        <v>0</v>
      </c>
      <c r="U148" s="64">
        <f t="shared" si="72"/>
        <v>0</v>
      </c>
      <c r="V148" s="32">
        <f t="shared" ref="V148" si="74">V149</f>
        <v>0</v>
      </c>
      <c r="W148" s="32">
        <f>W149</f>
        <v>0</v>
      </c>
      <c r="X148" s="32">
        <f>X149</f>
        <v>0</v>
      </c>
    </row>
    <row r="149" spans="1:24" ht="51" customHeight="1" x14ac:dyDescent="0.25">
      <c r="A149" s="11"/>
      <c r="B149" s="16" t="s">
        <v>47</v>
      </c>
      <c r="C149" s="11"/>
      <c r="D149" s="11"/>
      <c r="E149" s="54">
        <f t="shared" si="67"/>
        <v>637</v>
      </c>
      <c r="F149" s="11"/>
      <c r="G149" s="54" t="s">
        <v>16</v>
      </c>
      <c r="H149" s="54"/>
      <c r="I149" s="64">
        <f>J149+K149+L149</f>
        <v>637</v>
      </c>
      <c r="J149" s="11"/>
      <c r="K149" s="11">
        <v>2</v>
      </c>
      <c r="L149" s="12">
        <v>635</v>
      </c>
      <c r="M149" s="64">
        <f t="shared" si="64"/>
        <v>0</v>
      </c>
      <c r="N149" s="11"/>
      <c r="O149" s="11"/>
      <c r="P149" s="12"/>
      <c r="Q149" s="64">
        <f t="shared" si="65"/>
        <v>0</v>
      </c>
      <c r="R149" s="11"/>
      <c r="S149" s="11"/>
      <c r="T149" s="57"/>
      <c r="U149" s="64">
        <f t="shared" si="72"/>
        <v>0</v>
      </c>
      <c r="V149" s="11"/>
      <c r="W149" s="11"/>
      <c r="X149" s="57"/>
    </row>
    <row r="150" spans="1:24" ht="17.25" customHeight="1" x14ac:dyDescent="0.25">
      <c r="A150" s="54"/>
      <c r="B150" s="54" t="s">
        <v>30</v>
      </c>
      <c r="C150" s="54"/>
      <c r="D150" s="54"/>
      <c r="E150" s="54"/>
      <c r="F150" s="54"/>
      <c r="G150" s="54"/>
      <c r="H150" s="54"/>
      <c r="I150" s="88"/>
      <c r="J150" s="54"/>
      <c r="K150" s="88"/>
      <c r="L150" s="89"/>
      <c r="M150" s="89"/>
      <c r="N150" s="54"/>
      <c r="O150" s="88"/>
      <c r="P150" s="89"/>
      <c r="Q150" s="89"/>
      <c r="R150" s="54"/>
      <c r="S150" s="88"/>
      <c r="T150" s="88"/>
      <c r="U150" s="89"/>
      <c r="V150" s="54"/>
      <c r="W150" s="88"/>
      <c r="X150" s="88"/>
    </row>
    <row r="151" spans="1:24" s="19" customFormat="1" ht="39.75" customHeight="1" x14ac:dyDescent="0.3">
      <c r="A151" s="13" t="s">
        <v>40</v>
      </c>
      <c r="B151" s="13" t="s">
        <v>24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37"/>
      <c r="M151" s="64">
        <f>N151+O151+P151</f>
        <v>290.10000000000002</v>
      </c>
      <c r="N151" s="54"/>
      <c r="O151" s="88">
        <v>10.1</v>
      </c>
      <c r="P151" s="45">
        <v>280</v>
      </c>
      <c r="Q151" s="64">
        <f t="shared" ref="Q151:Q216" si="75">R151+S151+T151</f>
        <v>1632</v>
      </c>
      <c r="R151" s="64"/>
      <c r="S151" s="88">
        <v>1544</v>
      </c>
      <c r="T151" s="88">
        <v>88</v>
      </c>
      <c r="U151" s="64">
        <f t="shared" ref="U151:U153" si="76">V151+W151+X151</f>
        <v>100</v>
      </c>
      <c r="V151" s="64"/>
      <c r="W151" s="88">
        <f>W152</f>
        <v>100</v>
      </c>
      <c r="X151" s="88">
        <v>0</v>
      </c>
    </row>
    <row r="152" spans="1:24" s="19" customFormat="1" ht="39.75" customHeight="1" x14ac:dyDescent="0.3">
      <c r="A152" s="13"/>
      <c r="B152" s="13" t="s">
        <v>220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37"/>
      <c r="M152" s="64"/>
      <c r="N152" s="54"/>
      <c r="O152" s="88"/>
      <c r="P152" s="45"/>
      <c r="Q152" s="64"/>
      <c r="R152" s="64"/>
      <c r="S152" s="88"/>
      <c r="T152" s="88"/>
      <c r="U152" s="64"/>
      <c r="V152" s="64"/>
      <c r="W152" s="88">
        <v>100</v>
      </c>
      <c r="X152" s="88"/>
    </row>
    <row r="153" spans="1:24" ht="50.25" customHeight="1" x14ac:dyDescent="0.25">
      <c r="A153" s="54"/>
      <c r="B153" s="1" t="s">
        <v>180</v>
      </c>
      <c r="C153" s="54"/>
      <c r="D153" s="54"/>
      <c r="E153" s="54"/>
      <c r="F153" s="54"/>
      <c r="G153" s="54" t="s">
        <v>16</v>
      </c>
      <c r="H153" s="54"/>
      <c r="I153" s="88"/>
      <c r="J153" s="54"/>
      <c r="K153" s="54"/>
      <c r="L153" s="45"/>
      <c r="M153" s="64">
        <f>N153+O153+P153</f>
        <v>290.10000000000002</v>
      </c>
      <c r="N153" s="54"/>
      <c r="O153" s="54">
        <v>10.1</v>
      </c>
      <c r="P153" s="45">
        <v>280</v>
      </c>
      <c r="Q153" s="64">
        <f t="shared" si="75"/>
        <v>0</v>
      </c>
      <c r="R153" s="64"/>
      <c r="S153" s="54">
        <v>0</v>
      </c>
      <c r="T153" s="54">
        <v>0</v>
      </c>
      <c r="U153" s="64">
        <f t="shared" si="76"/>
        <v>0</v>
      </c>
      <c r="V153" s="64"/>
      <c r="W153" s="54">
        <v>0</v>
      </c>
      <c r="X153" s="54">
        <v>0</v>
      </c>
    </row>
    <row r="154" spans="1:24" s="19" customFormat="1" ht="18.75" x14ac:dyDescent="0.3">
      <c r="A154" s="13">
        <v>10</v>
      </c>
      <c r="B154" s="13" t="s">
        <v>25</v>
      </c>
      <c r="C154" s="13"/>
      <c r="D154" s="13"/>
      <c r="E154" s="13">
        <f t="shared" ref="E154:E156" si="77">J154+K154+L154</f>
        <v>385</v>
      </c>
      <c r="F154" s="1"/>
      <c r="G154" s="13"/>
      <c r="H154" s="13"/>
      <c r="I154" s="32">
        <f>I155</f>
        <v>385</v>
      </c>
      <c r="J154" s="32">
        <f t="shared" ref="J154:S154" si="78">J156</f>
        <v>0</v>
      </c>
      <c r="K154" s="32">
        <f>K155</f>
        <v>385</v>
      </c>
      <c r="L154" s="53">
        <f>L156</f>
        <v>0</v>
      </c>
      <c r="M154" s="53"/>
      <c r="N154" s="32">
        <f t="shared" si="78"/>
        <v>0</v>
      </c>
      <c r="O154" s="72">
        <f>O156</f>
        <v>1.95</v>
      </c>
      <c r="P154" s="53">
        <f>P156</f>
        <v>220</v>
      </c>
      <c r="Q154" s="53"/>
      <c r="R154" s="32">
        <f t="shared" si="78"/>
        <v>0</v>
      </c>
      <c r="S154" s="32">
        <f t="shared" si="78"/>
        <v>0</v>
      </c>
      <c r="T154" s="32">
        <f>T156</f>
        <v>0</v>
      </c>
      <c r="U154" s="53"/>
      <c r="V154" s="32">
        <f t="shared" ref="V154:W154" si="79">V156</f>
        <v>0</v>
      </c>
      <c r="W154" s="32">
        <f t="shared" si="79"/>
        <v>0</v>
      </c>
      <c r="X154" s="32">
        <f>X156</f>
        <v>0</v>
      </c>
    </row>
    <row r="155" spans="1:24" s="19" customFormat="1" ht="63" x14ac:dyDescent="0.3">
      <c r="A155" s="13"/>
      <c r="B155" s="37" t="s">
        <v>174</v>
      </c>
      <c r="C155" s="13"/>
      <c r="D155" s="13"/>
      <c r="E155" s="13"/>
      <c r="F155" s="1"/>
      <c r="G155" s="54" t="s">
        <v>16</v>
      </c>
      <c r="H155" s="13"/>
      <c r="I155" s="32">
        <f>K155</f>
        <v>385</v>
      </c>
      <c r="J155" s="32"/>
      <c r="K155" s="32">
        <v>385</v>
      </c>
      <c r="L155" s="53"/>
      <c r="M155" s="53"/>
      <c r="N155" s="32"/>
      <c r="O155" s="32"/>
      <c r="P155" s="53"/>
      <c r="Q155" s="53"/>
      <c r="R155" s="32"/>
      <c r="S155" s="32"/>
      <c r="T155" s="32"/>
      <c r="U155" s="53"/>
      <c r="V155" s="32"/>
      <c r="W155" s="32"/>
      <c r="X155" s="32"/>
    </row>
    <row r="156" spans="1:24" ht="48.75" customHeight="1" x14ac:dyDescent="0.25">
      <c r="A156" s="17"/>
      <c r="B156" s="18" t="s">
        <v>181</v>
      </c>
      <c r="C156" s="17"/>
      <c r="D156" s="17"/>
      <c r="E156" s="54">
        <f t="shared" si="77"/>
        <v>0</v>
      </c>
      <c r="F156" s="54" t="s">
        <v>13</v>
      </c>
      <c r="G156" s="54" t="s">
        <v>16</v>
      </c>
      <c r="H156" s="54"/>
      <c r="I156" s="88"/>
      <c r="J156" s="17"/>
      <c r="K156" s="14">
        <v>0</v>
      </c>
      <c r="L156" s="15">
        <v>0</v>
      </c>
      <c r="M156" s="64">
        <f t="shared" ref="M156:M226" si="80">N156+O156+P156</f>
        <v>221.95</v>
      </c>
      <c r="N156" s="17"/>
      <c r="O156" s="14">
        <v>1.95</v>
      </c>
      <c r="P156" s="15">
        <v>220</v>
      </c>
      <c r="Q156" s="64">
        <f t="shared" si="75"/>
        <v>0</v>
      </c>
      <c r="R156" s="17"/>
      <c r="S156" s="14">
        <v>0</v>
      </c>
      <c r="T156" s="56">
        <v>0</v>
      </c>
      <c r="U156" s="64">
        <f t="shared" ref="U156:U164" si="81">V156+W156+X156</f>
        <v>0</v>
      </c>
      <c r="V156" s="17"/>
      <c r="W156" s="14">
        <v>0</v>
      </c>
      <c r="X156" s="56">
        <v>0</v>
      </c>
    </row>
    <row r="157" spans="1:24" ht="22.5" x14ac:dyDescent="0.25">
      <c r="A157" s="94" t="s">
        <v>111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64">
        <f t="shared" si="80"/>
        <v>0</v>
      </c>
      <c r="Q157" s="64">
        <f t="shared" si="75"/>
        <v>0</v>
      </c>
      <c r="R157" s="58"/>
      <c r="S157" s="59"/>
      <c r="T157" s="110"/>
      <c r="U157" s="64">
        <f t="shared" si="81"/>
        <v>0</v>
      </c>
      <c r="V157" s="58"/>
      <c r="W157" s="59"/>
      <c r="X157" s="110"/>
    </row>
    <row r="158" spans="1:24" s="19" customFormat="1" ht="18.75" x14ac:dyDescent="0.3">
      <c r="A158" s="13">
        <v>1</v>
      </c>
      <c r="B158" s="13" t="s">
        <v>8</v>
      </c>
      <c r="C158" s="13"/>
      <c r="D158" s="13"/>
      <c r="E158" s="17">
        <f t="shared" ref="E158" si="82">J158+K158+L158</f>
        <v>997</v>
      </c>
      <c r="F158" s="13"/>
      <c r="G158" s="13"/>
      <c r="H158" s="13"/>
      <c r="I158" s="64">
        <f t="shared" ref="I158:I226" si="83">J158+K158+L158</f>
        <v>997</v>
      </c>
      <c r="J158" s="13">
        <f>J159+J162</f>
        <v>548</v>
      </c>
      <c r="K158" s="13">
        <f t="shared" ref="K158:L158" si="84">K159+K162</f>
        <v>449</v>
      </c>
      <c r="L158" s="51">
        <f t="shared" si="84"/>
        <v>0</v>
      </c>
      <c r="M158" s="64">
        <f t="shared" si="80"/>
        <v>742.81</v>
      </c>
      <c r="N158" s="13">
        <f>N159+N162</f>
        <v>570</v>
      </c>
      <c r="O158" s="13">
        <f t="shared" ref="O158:P158" si="85">O159+O162</f>
        <v>172.81</v>
      </c>
      <c r="P158" s="51">
        <f t="shared" si="85"/>
        <v>0</v>
      </c>
      <c r="Q158" s="64">
        <f t="shared" si="75"/>
        <v>2917.8</v>
      </c>
      <c r="R158" s="13">
        <f>R159+R162</f>
        <v>650</v>
      </c>
      <c r="S158" s="13">
        <f>S159+S162</f>
        <v>2267.8000000000002</v>
      </c>
      <c r="T158" s="13">
        <f t="shared" ref="T158" si="86">T159+T162</f>
        <v>0</v>
      </c>
      <c r="U158" s="64">
        <f t="shared" si="81"/>
        <v>3553</v>
      </c>
      <c r="V158" s="13">
        <f>V159+V162</f>
        <v>650</v>
      </c>
      <c r="W158" s="13">
        <f>W159+W162</f>
        <v>2903</v>
      </c>
      <c r="X158" s="13">
        <f t="shared" ref="X158" si="87">X159+X162</f>
        <v>0</v>
      </c>
    </row>
    <row r="159" spans="1:24" ht="15.75" x14ac:dyDescent="0.25">
      <c r="A159" s="21" t="s">
        <v>31</v>
      </c>
      <c r="B159" s="88" t="s">
        <v>9</v>
      </c>
      <c r="C159" s="88"/>
      <c r="D159" s="88"/>
      <c r="E159" s="88"/>
      <c r="F159" s="88"/>
      <c r="G159" s="88"/>
      <c r="H159" s="88"/>
      <c r="I159" s="64">
        <f t="shared" si="83"/>
        <v>0</v>
      </c>
      <c r="J159" s="88"/>
      <c r="K159" s="88"/>
      <c r="L159" s="89"/>
      <c r="M159" s="64">
        <f t="shared" si="80"/>
        <v>0</v>
      </c>
      <c r="N159" s="88"/>
      <c r="O159" s="88"/>
      <c r="P159" s="89"/>
      <c r="Q159" s="64">
        <f t="shared" si="75"/>
        <v>0</v>
      </c>
      <c r="R159" s="88"/>
      <c r="S159" s="88"/>
      <c r="T159" s="88"/>
      <c r="U159" s="64">
        <f t="shared" si="81"/>
        <v>0</v>
      </c>
      <c r="V159" s="88"/>
      <c r="W159" s="88"/>
      <c r="X159" s="88"/>
    </row>
    <row r="160" spans="1:24" ht="15.75" x14ac:dyDescent="0.25">
      <c r="A160" s="54"/>
      <c r="B160" s="9" t="s">
        <v>10</v>
      </c>
      <c r="C160" s="54"/>
      <c r="D160" s="54"/>
      <c r="E160" s="54"/>
      <c r="F160" s="54"/>
      <c r="G160" s="54"/>
      <c r="H160" s="54"/>
      <c r="I160" s="64">
        <f t="shared" si="83"/>
        <v>0</v>
      </c>
      <c r="J160" s="54"/>
      <c r="K160" s="54"/>
      <c r="L160" s="45"/>
      <c r="M160" s="64">
        <f t="shared" si="80"/>
        <v>0</v>
      </c>
      <c r="N160" s="54"/>
      <c r="O160" s="54"/>
      <c r="P160" s="45"/>
      <c r="Q160" s="64">
        <f t="shared" si="75"/>
        <v>0</v>
      </c>
      <c r="R160" s="54"/>
      <c r="S160" s="54"/>
      <c r="T160" s="54"/>
      <c r="U160" s="64">
        <f t="shared" si="81"/>
        <v>0</v>
      </c>
      <c r="V160" s="54"/>
      <c r="W160" s="54"/>
      <c r="X160" s="54"/>
    </row>
    <row r="161" spans="1:24" ht="15.75" x14ac:dyDescent="0.25">
      <c r="A161" s="54"/>
      <c r="B161" s="54" t="s">
        <v>30</v>
      </c>
      <c r="C161" s="54"/>
      <c r="D161" s="54"/>
      <c r="E161" s="54"/>
      <c r="F161" s="54"/>
      <c r="G161" s="54"/>
      <c r="H161" s="54"/>
      <c r="I161" s="64">
        <f t="shared" si="83"/>
        <v>0</v>
      </c>
      <c r="J161" s="54"/>
      <c r="K161" s="54"/>
      <c r="L161" s="45"/>
      <c r="M161" s="64">
        <f t="shared" si="80"/>
        <v>0</v>
      </c>
      <c r="N161" s="54"/>
      <c r="O161" s="54"/>
      <c r="P161" s="45"/>
      <c r="Q161" s="64">
        <f t="shared" si="75"/>
        <v>0</v>
      </c>
      <c r="R161" s="54"/>
      <c r="S161" s="54"/>
      <c r="T161" s="54"/>
      <c r="U161" s="64">
        <f t="shared" si="81"/>
        <v>0</v>
      </c>
      <c r="V161" s="54"/>
      <c r="W161" s="54"/>
      <c r="X161" s="54"/>
    </row>
    <row r="162" spans="1:24" ht="15.75" x14ac:dyDescent="0.25">
      <c r="A162" s="22" t="s">
        <v>32</v>
      </c>
      <c r="B162" s="88" t="s">
        <v>11</v>
      </c>
      <c r="C162" s="88"/>
      <c r="D162" s="88"/>
      <c r="E162" s="88"/>
      <c r="F162" s="88"/>
      <c r="G162" s="88"/>
      <c r="H162" s="88"/>
      <c r="I162" s="64">
        <f t="shared" si="83"/>
        <v>997</v>
      </c>
      <c r="J162" s="88">
        <f>J164+J166</f>
        <v>548</v>
      </c>
      <c r="K162" s="88">
        <f>K167+K165</f>
        <v>449</v>
      </c>
      <c r="L162" s="89">
        <f>L167</f>
        <v>0</v>
      </c>
      <c r="M162" s="64">
        <f t="shared" si="80"/>
        <v>742.81</v>
      </c>
      <c r="N162" s="88">
        <f>N164+N166</f>
        <v>570</v>
      </c>
      <c r="O162" s="88">
        <f>O167+O165</f>
        <v>172.81</v>
      </c>
      <c r="P162" s="89">
        <f>P167</f>
        <v>0</v>
      </c>
      <c r="Q162" s="64">
        <f t="shared" si="75"/>
        <v>2917.8</v>
      </c>
      <c r="R162" s="88">
        <f>R164+R166</f>
        <v>650</v>
      </c>
      <c r="S162" s="79">
        <f>S167+S165+S164</f>
        <v>2267.8000000000002</v>
      </c>
      <c r="T162" s="88">
        <f>T167</f>
        <v>0</v>
      </c>
      <c r="U162" s="64">
        <f t="shared" si="81"/>
        <v>3553</v>
      </c>
      <c r="V162" s="88">
        <f>V164+V166</f>
        <v>650</v>
      </c>
      <c r="W162" s="79">
        <f>W167+W165+W164</f>
        <v>2903</v>
      </c>
      <c r="X162" s="88">
        <f>X167</f>
        <v>0</v>
      </c>
    </row>
    <row r="163" spans="1:24" ht="15.75" x14ac:dyDescent="0.25">
      <c r="A163" s="54"/>
      <c r="B163" s="9" t="s">
        <v>10</v>
      </c>
      <c r="C163" s="54"/>
      <c r="D163" s="54"/>
      <c r="E163" s="54"/>
      <c r="F163" s="54"/>
      <c r="G163" s="54"/>
      <c r="H163" s="54"/>
      <c r="I163" s="64">
        <f t="shared" si="83"/>
        <v>0</v>
      </c>
      <c r="J163" s="54"/>
      <c r="K163" s="54"/>
      <c r="L163" s="45"/>
      <c r="M163" s="64">
        <f t="shared" si="80"/>
        <v>0</v>
      </c>
      <c r="N163" s="54"/>
      <c r="O163" s="54"/>
      <c r="P163" s="45"/>
      <c r="Q163" s="64">
        <f t="shared" si="75"/>
        <v>0</v>
      </c>
      <c r="R163" s="54"/>
      <c r="S163" s="54"/>
      <c r="T163" s="54"/>
      <c r="U163" s="64">
        <f t="shared" si="81"/>
        <v>0</v>
      </c>
      <c r="V163" s="54"/>
      <c r="W163" s="54"/>
      <c r="X163" s="54"/>
    </row>
    <row r="164" spans="1:24" ht="47.25" x14ac:dyDescent="0.25">
      <c r="A164" s="54"/>
      <c r="B164" s="46" t="s">
        <v>43</v>
      </c>
      <c r="C164" s="54"/>
      <c r="D164" s="54"/>
      <c r="E164" s="14">
        <f t="shared" ref="E164:E210" si="88">J164+K164+L164</f>
        <v>468</v>
      </c>
      <c r="F164" s="54" t="s">
        <v>13</v>
      </c>
      <c r="G164" s="54" t="s">
        <v>149</v>
      </c>
      <c r="H164" s="54"/>
      <c r="I164" s="64">
        <f t="shared" si="83"/>
        <v>468</v>
      </c>
      <c r="J164" s="54">
        <v>468</v>
      </c>
      <c r="K164" s="54"/>
      <c r="L164" s="45"/>
      <c r="M164" s="64">
        <f t="shared" si="80"/>
        <v>470</v>
      </c>
      <c r="N164" s="54">
        <v>470</v>
      </c>
      <c r="O164" s="54"/>
      <c r="P164" s="45"/>
      <c r="Q164" s="64">
        <f t="shared" si="75"/>
        <v>700</v>
      </c>
      <c r="R164" s="54">
        <v>500</v>
      </c>
      <c r="S164" s="54">
        <v>200</v>
      </c>
      <c r="T164" s="54"/>
      <c r="U164" s="64">
        <f t="shared" si="81"/>
        <v>500</v>
      </c>
      <c r="V164" s="54">
        <v>500</v>
      </c>
      <c r="W164" s="54"/>
      <c r="X164" s="54"/>
    </row>
    <row r="165" spans="1:24" ht="71.25" customHeight="1" x14ac:dyDescent="0.25">
      <c r="A165" s="54"/>
      <c r="B165" s="46" t="s">
        <v>221</v>
      </c>
      <c r="C165" s="54"/>
      <c r="D165" s="54"/>
      <c r="E165" s="14"/>
      <c r="F165" s="54"/>
      <c r="G165" s="54" t="s">
        <v>16</v>
      </c>
      <c r="H165" s="54"/>
      <c r="I165" s="64">
        <f t="shared" si="83"/>
        <v>349</v>
      </c>
      <c r="J165" s="54"/>
      <c r="K165" s="54">
        <v>349</v>
      </c>
      <c r="L165" s="45"/>
      <c r="M165" s="64">
        <f t="shared" si="80"/>
        <v>0</v>
      </c>
      <c r="N165" s="54"/>
      <c r="O165" s="54">
        <v>0</v>
      </c>
      <c r="P165" s="45"/>
      <c r="Q165" s="64">
        <f>R165+S165+T165</f>
        <v>1469.8</v>
      </c>
      <c r="R165" s="54"/>
      <c r="S165" s="81">
        <f>1069.8+400</f>
        <v>1469.8</v>
      </c>
      <c r="T165" s="54"/>
      <c r="U165" s="64">
        <f>V165+W165+X165</f>
        <v>2903</v>
      </c>
      <c r="V165" s="54"/>
      <c r="W165" s="81">
        <v>2903</v>
      </c>
      <c r="X165" s="54"/>
    </row>
    <row r="166" spans="1:24" ht="47.25" x14ac:dyDescent="0.25">
      <c r="A166" s="54"/>
      <c r="B166" s="46" t="s">
        <v>161</v>
      </c>
      <c r="C166" s="54"/>
      <c r="D166" s="54"/>
      <c r="E166" s="14">
        <f t="shared" si="88"/>
        <v>80</v>
      </c>
      <c r="F166" s="54" t="s">
        <v>13</v>
      </c>
      <c r="G166" s="54" t="s">
        <v>149</v>
      </c>
      <c r="H166" s="54"/>
      <c r="I166" s="64">
        <f t="shared" si="83"/>
        <v>80</v>
      </c>
      <c r="J166" s="54">
        <v>80</v>
      </c>
      <c r="K166" s="54"/>
      <c r="L166" s="45"/>
      <c r="M166" s="64">
        <f t="shared" si="80"/>
        <v>100</v>
      </c>
      <c r="N166" s="54">
        <v>100</v>
      </c>
      <c r="O166" s="54"/>
      <c r="P166" s="45"/>
      <c r="Q166" s="64">
        <f t="shared" si="75"/>
        <v>150</v>
      </c>
      <c r="R166" s="54">
        <v>150</v>
      </c>
      <c r="S166" s="54"/>
      <c r="T166" s="54"/>
      <c r="U166" s="64">
        <f t="shared" ref="U166:U170" si="89">V166+W166+X166</f>
        <v>150</v>
      </c>
      <c r="V166" s="54">
        <v>150</v>
      </c>
      <c r="W166" s="54"/>
      <c r="X166" s="54"/>
    </row>
    <row r="167" spans="1:24" s="111" customFormat="1" ht="51" customHeight="1" x14ac:dyDescent="0.25">
      <c r="A167" s="33"/>
      <c r="B167" s="10" t="s">
        <v>130</v>
      </c>
      <c r="C167" s="33"/>
      <c r="D167" s="33"/>
      <c r="E167" s="14">
        <f t="shared" si="88"/>
        <v>100</v>
      </c>
      <c r="F167" s="33"/>
      <c r="G167" s="54" t="s">
        <v>16</v>
      </c>
      <c r="H167" s="54"/>
      <c r="I167" s="64">
        <f t="shared" si="83"/>
        <v>100</v>
      </c>
      <c r="J167" s="33"/>
      <c r="K167" s="14">
        <v>100</v>
      </c>
      <c r="L167" s="15">
        <v>0</v>
      </c>
      <c r="M167" s="64">
        <f t="shared" si="80"/>
        <v>172.81</v>
      </c>
      <c r="N167" s="33"/>
      <c r="O167" s="14">
        <v>172.81</v>
      </c>
      <c r="P167" s="15">
        <v>0</v>
      </c>
      <c r="Q167" s="64">
        <f t="shared" si="75"/>
        <v>598</v>
      </c>
      <c r="R167" s="33"/>
      <c r="S167" s="14">
        <f>100+498</f>
        <v>598</v>
      </c>
      <c r="T167" s="56">
        <v>0</v>
      </c>
      <c r="U167" s="64">
        <f t="shared" si="89"/>
        <v>0</v>
      </c>
      <c r="V167" s="33"/>
      <c r="W167" s="14"/>
      <c r="X167" s="56">
        <v>0</v>
      </c>
    </row>
    <row r="168" spans="1:24" s="19" customFormat="1" ht="18.75" x14ac:dyDescent="0.3">
      <c r="A168" s="13" t="s">
        <v>33</v>
      </c>
      <c r="B168" s="13" t="s">
        <v>12</v>
      </c>
      <c r="C168" s="13"/>
      <c r="D168" s="13"/>
      <c r="E168" s="17">
        <f t="shared" si="88"/>
        <v>2172</v>
      </c>
      <c r="F168" s="13"/>
      <c r="G168" s="13"/>
      <c r="H168" s="13"/>
      <c r="I168" s="64">
        <f t="shared" si="83"/>
        <v>2172</v>
      </c>
      <c r="J168" s="13">
        <f>J169+J170+J172+J173+J174+J175+J176</f>
        <v>409</v>
      </c>
      <c r="K168" s="53">
        <f>K169+K170+K172+K173+K174+K175+K176+K171</f>
        <v>182</v>
      </c>
      <c r="L168" s="53">
        <f>L169+L170+L172+L173+L174+L175+L176+L171</f>
        <v>1581</v>
      </c>
      <c r="M168" s="64">
        <f t="shared" si="80"/>
        <v>0</v>
      </c>
      <c r="N168" s="13">
        <f>N169+N170+N172+N173+N174+N175+N176</f>
        <v>0</v>
      </c>
      <c r="O168" s="13">
        <f t="shared" ref="O168:P168" si="90">O169+O170+O172+O173+O174+O175+O176</f>
        <v>0</v>
      </c>
      <c r="P168" s="51">
        <f t="shared" si="90"/>
        <v>0</v>
      </c>
      <c r="Q168" s="64">
        <f t="shared" si="75"/>
        <v>0</v>
      </c>
      <c r="R168" s="13">
        <f>R169+R170+R172+R173+R174+R175+R176</f>
        <v>0</v>
      </c>
      <c r="S168" s="32">
        <f>S171</f>
        <v>0</v>
      </c>
      <c r="T168" s="13">
        <f t="shared" ref="T168" si="91">T169+T170+T172+T173+T174+T175+T176</f>
        <v>0</v>
      </c>
      <c r="U168" s="64">
        <f t="shared" si="89"/>
        <v>0</v>
      </c>
      <c r="V168" s="13">
        <f>V169+V170+V172+V173+V174+V175+V176</f>
        <v>0</v>
      </c>
      <c r="W168" s="32">
        <f>W171</f>
        <v>0</v>
      </c>
      <c r="X168" s="13">
        <f t="shared" ref="X168" si="92">X169+X170+X172+X173+X174+X175+X176</f>
        <v>0</v>
      </c>
    </row>
    <row r="169" spans="1:24" s="19" customFormat="1" ht="52.5" customHeight="1" x14ac:dyDescent="0.3">
      <c r="A169" s="14"/>
      <c r="B169" s="10" t="s">
        <v>140</v>
      </c>
      <c r="C169" s="14"/>
      <c r="D169" s="14"/>
      <c r="E169" s="14">
        <f t="shared" si="88"/>
        <v>730</v>
      </c>
      <c r="F169" s="14"/>
      <c r="G169" s="54" t="s">
        <v>16</v>
      </c>
      <c r="H169" s="54"/>
      <c r="I169" s="64">
        <f t="shared" si="83"/>
        <v>730</v>
      </c>
      <c r="J169" s="14"/>
      <c r="K169" s="15">
        <v>5</v>
      </c>
      <c r="L169" s="15">
        <v>725</v>
      </c>
      <c r="M169" s="64">
        <f t="shared" si="80"/>
        <v>0</v>
      </c>
      <c r="N169" s="14"/>
      <c r="O169" s="15"/>
      <c r="P169" s="15"/>
      <c r="Q169" s="64">
        <f t="shared" si="75"/>
        <v>0</v>
      </c>
      <c r="R169" s="14"/>
      <c r="S169" s="15">
        <v>0</v>
      </c>
      <c r="T169" s="56">
        <v>0</v>
      </c>
      <c r="U169" s="64">
        <f t="shared" si="89"/>
        <v>0</v>
      </c>
      <c r="V169" s="14"/>
      <c r="W169" s="15">
        <v>0</v>
      </c>
      <c r="X169" s="56">
        <v>0</v>
      </c>
    </row>
    <row r="170" spans="1:24" s="19" customFormat="1" ht="67.5" customHeight="1" x14ac:dyDescent="0.3">
      <c r="A170" s="14"/>
      <c r="B170" s="10" t="s">
        <v>154</v>
      </c>
      <c r="C170" s="7"/>
      <c r="D170" s="47"/>
      <c r="E170" s="48">
        <f t="shared" si="88"/>
        <v>630</v>
      </c>
      <c r="F170" s="14"/>
      <c r="G170" s="54" t="s">
        <v>16</v>
      </c>
      <c r="H170" s="54"/>
      <c r="I170" s="64">
        <f t="shared" si="83"/>
        <v>630</v>
      </c>
      <c r="J170" s="4"/>
      <c r="K170" s="15">
        <v>5</v>
      </c>
      <c r="L170" s="15">
        <v>625</v>
      </c>
      <c r="M170" s="64">
        <f t="shared" si="80"/>
        <v>0</v>
      </c>
      <c r="N170" s="4"/>
      <c r="O170" s="15"/>
      <c r="P170" s="15"/>
      <c r="Q170" s="64">
        <f t="shared" si="75"/>
        <v>0</v>
      </c>
      <c r="R170" s="4"/>
      <c r="S170" s="15">
        <v>0</v>
      </c>
      <c r="T170" s="56">
        <v>0</v>
      </c>
      <c r="U170" s="64">
        <f t="shared" si="89"/>
        <v>0</v>
      </c>
      <c r="V170" s="4"/>
      <c r="W170" s="15">
        <v>0</v>
      </c>
      <c r="X170" s="56">
        <v>0</v>
      </c>
    </row>
    <row r="171" spans="1:24" s="19" customFormat="1" ht="67.5" customHeight="1" x14ac:dyDescent="0.3">
      <c r="A171" s="14"/>
      <c r="B171" s="10" t="s">
        <v>173</v>
      </c>
      <c r="C171" s="7"/>
      <c r="D171" s="47"/>
      <c r="E171" s="48"/>
      <c r="F171" s="14"/>
      <c r="G171" s="54" t="s">
        <v>16</v>
      </c>
      <c r="H171" s="54"/>
      <c r="I171" s="64">
        <f t="shared" si="83"/>
        <v>403</v>
      </c>
      <c r="J171" s="4"/>
      <c r="K171" s="15">
        <v>172</v>
      </c>
      <c r="L171" s="15">
        <v>231</v>
      </c>
      <c r="M171" s="64"/>
      <c r="N171" s="4"/>
      <c r="O171" s="15"/>
      <c r="P171" s="15"/>
      <c r="Q171" s="64"/>
      <c r="R171" s="4"/>
      <c r="S171" s="15">
        <v>0</v>
      </c>
      <c r="T171" s="56"/>
      <c r="U171" s="64"/>
      <c r="V171" s="4"/>
      <c r="W171" s="15">
        <v>0</v>
      </c>
      <c r="X171" s="56"/>
    </row>
    <row r="172" spans="1:24" s="19" customFormat="1" ht="74.25" customHeight="1" x14ac:dyDescent="0.3">
      <c r="A172" s="14"/>
      <c r="B172" s="10" t="s">
        <v>168</v>
      </c>
      <c r="C172" s="7" t="s">
        <v>22</v>
      </c>
      <c r="D172" s="49">
        <v>100</v>
      </c>
      <c r="E172" s="48">
        <f t="shared" si="88"/>
        <v>0</v>
      </c>
      <c r="F172" s="14"/>
      <c r="G172" s="54" t="s">
        <v>16</v>
      </c>
      <c r="H172" s="54"/>
      <c r="I172" s="64">
        <f t="shared" si="83"/>
        <v>0</v>
      </c>
      <c r="J172" s="4"/>
      <c r="K172" s="15">
        <v>0</v>
      </c>
      <c r="L172" s="15">
        <v>0</v>
      </c>
      <c r="M172" s="64">
        <f t="shared" si="80"/>
        <v>0</v>
      </c>
      <c r="N172" s="4"/>
      <c r="O172" s="15"/>
      <c r="P172" s="15"/>
      <c r="Q172" s="64">
        <f t="shared" si="75"/>
        <v>0</v>
      </c>
      <c r="R172" s="4"/>
      <c r="S172" s="15">
        <v>0</v>
      </c>
      <c r="T172" s="56">
        <v>0</v>
      </c>
      <c r="U172" s="64">
        <f t="shared" ref="U172:U195" si="93">V172+W172+X172</f>
        <v>0</v>
      </c>
      <c r="V172" s="4"/>
      <c r="W172" s="15">
        <v>0</v>
      </c>
      <c r="X172" s="56">
        <v>0</v>
      </c>
    </row>
    <row r="173" spans="1:24" s="19" customFormat="1" ht="37.5" x14ac:dyDescent="0.3">
      <c r="A173" s="14"/>
      <c r="B173" s="24" t="s">
        <v>144</v>
      </c>
      <c r="C173" s="7" t="s">
        <v>142</v>
      </c>
      <c r="D173" s="25">
        <v>80</v>
      </c>
      <c r="E173" s="14">
        <f t="shared" si="88"/>
        <v>394</v>
      </c>
      <c r="F173" s="14"/>
      <c r="G173" s="1" t="s">
        <v>79</v>
      </c>
      <c r="H173" s="1"/>
      <c r="I173" s="64">
        <f t="shared" si="83"/>
        <v>394</v>
      </c>
      <c r="J173" s="4">
        <v>394</v>
      </c>
      <c r="K173" s="15"/>
      <c r="L173" s="15"/>
      <c r="M173" s="64">
        <f t="shared" si="80"/>
        <v>0</v>
      </c>
      <c r="N173" s="4"/>
      <c r="O173" s="15"/>
      <c r="P173" s="15"/>
      <c r="Q173" s="64">
        <f t="shared" si="75"/>
        <v>0</v>
      </c>
      <c r="R173" s="4"/>
      <c r="S173" s="15"/>
      <c r="T173" s="56"/>
      <c r="U173" s="64">
        <f t="shared" si="93"/>
        <v>0</v>
      </c>
      <c r="V173" s="4"/>
      <c r="W173" s="15"/>
      <c r="X173" s="56"/>
    </row>
    <row r="174" spans="1:24" s="19" customFormat="1" ht="37.5" x14ac:dyDescent="0.3">
      <c r="A174" s="14"/>
      <c r="B174" s="29" t="s">
        <v>145</v>
      </c>
      <c r="C174" s="7" t="s">
        <v>59</v>
      </c>
      <c r="D174" s="4">
        <v>2</v>
      </c>
      <c r="E174" s="14">
        <f t="shared" si="88"/>
        <v>6</v>
      </c>
      <c r="F174" s="14"/>
      <c r="G174" s="1" t="s">
        <v>79</v>
      </c>
      <c r="H174" s="1"/>
      <c r="I174" s="64">
        <f t="shared" si="83"/>
        <v>6</v>
      </c>
      <c r="J174" s="4">
        <v>6</v>
      </c>
      <c r="K174" s="15"/>
      <c r="L174" s="15"/>
      <c r="M174" s="64">
        <f t="shared" si="80"/>
        <v>0</v>
      </c>
      <c r="N174" s="4"/>
      <c r="O174" s="15"/>
      <c r="P174" s="15"/>
      <c r="Q174" s="64">
        <f t="shared" si="75"/>
        <v>0</v>
      </c>
      <c r="R174" s="4"/>
      <c r="S174" s="15"/>
      <c r="T174" s="56"/>
      <c r="U174" s="64">
        <f t="shared" si="93"/>
        <v>0</v>
      </c>
      <c r="V174" s="4"/>
      <c r="W174" s="15"/>
      <c r="X174" s="56"/>
    </row>
    <row r="175" spans="1:24" s="19" customFormat="1" ht="18.75" x14ac:dyDescent="0.3">
      <c r="A175" s="14"/>
      <c r="B175" s="26" t="s">
        <v>146</v>
      </c>
      <c r="C175" s="7" t="s">
        <v>59</v>
      </c>
      <c r="D175" s="4">
        <v>1</v>
      </c>
      <c r="E175" s="14">
        <f t="shared" si="88"/>
        <v>3</v>
      </c>
      <c r="F175" s="14"/>
      <c r="G175" s="1" t="s">
        <v>79</v>
      </c>
      <c r="H175" s="1"/>
      <c r="I175" s="64">
        <f t="shared" si="83"/>
        <v>3</v>
      </c>
      <c r="J175" s="4">
        <v>3</v>
      </c>
      <c r="K175" s="15"/>
      <c r="L175" s="15"/>
      <c r="M175" s="64">
        <f t="shared" si="80"/>
        <v>0</v>
      </c>
      <c r="N175" s="4"/>
      <c r="O175" s="15"/>
      <c r="P175" s="15"/>
      <c r="Q175" s="64">
        <f t="shared" si="75"/>
        <v>0</v>
      </c>
      <c r="R175" s="4"/>
      <c r="S175" s="15"/>
      <c r="T175" s="56"/>
      <c r="U175" s="64">
        <f t="shared" si="93"/>
        <v>0</v>
      </c>
      <c r="V175" s="4"/>
      <c r="W175" s="15"/>
      <c r="X175" s="56"/>
    </row>
    <row r="176" spans="1:24" s="19" customFormat="1" ht="37.5" x14ac:dyDescent="0.3">
      <c r="A176" s="14"/>
      <c r="B176" s="6" t="s">
        <v>143</v>
      </c>
      <c r="C176" s="7" t="s">
        <v>59</v>
      </c>
      <c r="D176" s="4">
        <v>2</v>
      </c>
      <c r="E176" s="14">
        <f t="shared" si="88"/>
        <v>6</v>
      </c>
      <c r="F176" s="14"/>
      <c r="G176" s="1" t="s">
        <v>79</v>
      </c>
      <c r="H176" s="1"/>
      <c r="I176" s="64">
        <f t="shared" si="83"/>
        <v>6</v>
      </c>
      <c r="J176" s="4">
        <v>6</v>
      </c>
      <c r="K176" s="15"/>
      <c r="L176" s="15"/>
      <c r="M176" s="64">
        <f t="shared" si="80"/>
        <v>0</v>
      </c>
      <c r="N176" s="4"/>
      <c r="O176" s="15"/>
      <c r="P176" s="15"/>
      <c r="Q176" s="64">
        <f t="shared" si="75"/>
        <v>0</v>
      </c>
      <c r="R176" s="4"/>
      <c r="S176" s="15"/>
      <c r="T176" s="56"/>
      <c r="U176" s="64">
        <f t="shared" si="93"/>
        <v>0</v>
      </c>
      <c r="V176" s="4"/>
      <c r="W176" s="15"/>
      <c r="X176" s="56"/>
    </row>
    <row r="177" spans="1:24" ht="18.75" x14ac:dyDescent="0.25">
      <c r="A177" s="88" t="s">
        <v>34</v>
      </c>
      <c r="B177" s="13" t="s">
        <v>15</v>
      </c>
      <c r="C177" s="13"/>
      <c r="D177" s="13"/>
      <c r="E177" s="1">
        <f t="shared" si="88"/>
        <v>12000.8</v>
      </c>
      <c r="F177" s="13"/>
      <c r="G177" s="13"/>
      <c r="H177" s="13"/>
      <c r="I177" s="64">
        <f t="shared" si="83"/>
        <v>12000.8</v>
      </c>
      <c r="J177" s="13">
        <f>J179+J201</f>
        <v>1308</v>
      </c>
      <c r="K177" s="32">
        <f>K179+K201</f>
        <v>22.8</v>
      </c>
      <c r="L177" s="51">
        <f t="shared" ref="L177" si="94">L179+L201</f>
        <v>10670</v>
      </c>
      <c r="M177" s="64">
        <f t="shared" si="80"/>
        <v>6143.24</v>
      </c>
      <c r="N177" s="13">
        <f>N179+N201</f>
        <v>1579</v>
      </c>
      <c r="O177" s="13">
        <f>O179+O201</f>
        <v>1574.2399999999998</v>
      </c>
      <c r="P177" s="51">
        <f t="shared" ref="P177" si="95">P179+P201</f>
        <v>2990</v>
      </c>
      <c r="Q177" s="64">
        <f t="shared" si="75"/>
        <v>10255.926299999999</v>
      </c>
      <c r="R177" s="13">
        <f>R179+R201</f>
        <v>1308</v>
      </c>
      <c r="S177" s="32">
        <f>S179+S201</f>
        <v>569.43299999999999</v>
      </c>
      <c r="T177" s="32">
        <f>T179+T201</f>
        <v>8378.4933000000001</v>
      </c>
      <c r="U177" s="64">
        <f t="shared" si="93"/>
        <v>1308</v>
      </c>
      <c r="V177" s="13">
        <f>V179+V201</f>
        <v>1308</v>
      </c>
      <c r="W177" s="32">
        <f>W179+W201</f>
        <v>0</v>
      </c>
      <c r="X177" s="32">
        <f>X179+X201</f>
        <v>0</v>
      </c>
    </row>
    <row r="178" spans="1:24" ht="15.75" x14ac:dyDescent="0.25">
      <c r="A178" s="54"/>
      <c r="B178" s="54" t="s">
        <v>10</v>
      </c>
      <c r="C178" s="54"/>
      <c r="D178" s="54"/>
      <c r="E178" s="88"/>
      <c r="F178" s="54"/>
      <c r="G178" s="54"/>
      <c r="H178" s="54"/>
      <c r="I178" s="64">
        <f t="shared" si="83"/>
        <v>0</v>
      </c>
      <c r="J178" s="54"/>
      <c r="K178" s="54"/>
      <c r="L178" s="45"/>
      <c r="M178" s="64">
        <f t="shared" si="80"/>
        <v>0</v>
      </c>
      <c r="N178" s="54"/>
      <c r="O178" s="54"/>
      <c r="P178" s="45"/>
      <c r="Q178" s="64">
        <f t="shared" si="75"/>
        <v>0</v>
      </c>
      <c r="R178" s="54"/>
      <c r="S178" s="54"/>
      <c r="T178" s="54"/>
      <c r="U178" s="64">
        <f t="shared" si="93"/>
        <v>0</v>
      </c>
      <c r="V178" s="54"/>
      <c r="W178" s="54"/>
      <c r="X178" s="54"/>
    </row>
    <row r="179" spans="1:24" ht="18.75" x14ac:dyDescent="0.25">
      <c r="A179" s="1"/>
      <c r="B179" s="28" t="s">
        <v>112</v>
      </c>
      <c r="C179" s="1"/>
      <c r="D179" s="1"/>
      <c r="E179" s="13">
        <f t="shared" si="88"/>
        <v>11592.8</v>
      </c>
      <c r="F179" s="1"/>
      <c r="G179" s="1"/>
      <c r="H179" s="1"/>
      <c r="I179" s="64">
        <f t="shared" si="83"/>
        <v>11592.8</v>
      </c>
      <c r="J179" s="13">
        <f>J180+J181+J182+J183+J184+J185+J186+J187+J188+J189+J190+J191+J192+J193+J194+J195+J198+J200</f>
        <v>900</v>
      </c>
      <c r="K179" s="53">
        <f>K180+K181+K182+K183+K184+K185+K186+K187+K188+K189+K190+K191+K192+K193+K194+K195+K198+K200+K197+K196</f>
        <v>22.8</v>
      </c>
      <c r="L179" s="53">
        <f>L180+L181+L182+L183+L184+L185+L186+L187+L188+L189+L190+L191+L192+L193+L194+L195+L198+L200+L197+L196</f>
        <v>10670</v>
      </c>
      <c r="M179" s="64">
        <f t="shared" si="80"/>
        <v>4072.4</v>
      </c>
      <c r="N179" s="13">
        <f>N180+N181+N182+N183+N184+N185+N186+N187+N188+N189+N190+N191+N192+N193+N194+N195+N198+N200</f>
        <v>1250</v>
      </c>
      <c r="O179" s="32">
        <f>O180+O181+O182+O183+O184+O185+O186+O187+O188+O189+O190+O191+O192+O193+O194+O195+O198+O200+O199</f>
        <v>282.39999999999998</v>
      </c>
      <c r="P179" s="51">
        <f t="shared" ref="P179" si="96">P180+P181+P182+P183+P184+P185+P186+P187+P188+P189+P190+P191+P192+P193+P194+P195+P198+P200</f>
        <v>2540</v>
      </c>
      <c r="Q179" s="64">
        <f t="shared" si="75"/>
        <v>8127.3932999999997</v>
      </c>
      <c r="R179" s="13">
        <f>R180+R181+R182+R183+R184+R185+R186+R187+R188+R189+R190+R191+R192+R193+R194+R195+R198+R200</f>
        <v>900</v>
      </c>
      <c r="S179" s="80">
        <f>S180+S181+S182+S183+S184+S185+S186+S187+S188+S189+S190+S191+S192+S193+S194+S195+S198+S200</f>
        <v>67.400000000000006</v>
      </c>
      <c r="T179" s="32">
        <f>T180+T181+T182+T183+T184+T185+T186+T187+T188+T189+T190+T191+T192+T193+T194+T195+T198+T200+T197+T199</f>
        <v>7159.9933000000001</v>
      </c>
      <c r="U179" s="64">
        <f t="shared" si="93"/>
        <v>900</v>
      </c>
      <c r="V179" s="13">
        <f>V180+V181+V182+V183+V184+V185+V186+V187+V188+V189+V190+V191+V192+V193+V194+V195+V198+V200</f>
        <v>900</v>
      </c>
      <c r="W179" s="80">
        <f>W180+W181+W182+W183+W184+W185+W186+W187+W188+W189+W190+W191+W192+W193+W194+W195+W198+W200</f>
        <v>0</v>
      </c>
      <c r="X179" s="32">
        <f>X180+X181+X182+X183+X184+X185+X186+X187+X188+X189+X190+X191+X192+X193+X194+X195+X198+X200+X197+X199</f>
        <v>0</v>
      </c>
    </row>
    <row r="180" spans="1:24" s="19" customFormat="1" ht="26.25" customHeight="1" x14ac:dyDescent="0.3">
      <c r="A180" s="1"/>
      <c r="B180" s="24" t="s">
        <v>121</v>
      </c>
      <c r="C180" s="7" t="s">
        <v>22</v>
      </c>
      <c r="D180" s="25">
        <v>5450</v>
      </c>
      <c r="E180" s="1">
        <f t="shared" si="88"/>
        <v>4</v>
      </c>
      <c r="F180" s="1"/>
      <c r="G180" s="1" t="s">
        <v>79</v>
      </c>
      <c r="H180" s="1"/>
      <c r="I180" s="64">
        <f t="shared" si="83"/>
        <v>4</v>
      </c>
      <c r="J180" s="4">
        <v>4</v>
      </c>
      <c r="K180" s="1"/>
      <c r="L180" s="37"/>
      <c r="M180" s="64">
        <f t="shared" si="80"/>
        <v>4</v>
      </c>
      <c r="N180" s="4">
        <v>4</v>
      </c>
      <c r="O180" s="1"/>
      <c r="P180" s="37"/>
      <c r="Q180" s="64">
        <f t="shared" si="75"/>
        <v>4</v>
      </c>
      <c r="R180" s="4">
        <v>4</v>
      </c>
      <c r="S180" s="1"/>
      <c r="T180" s="1"/>
      <c r="U180" s="64">
        <f t="shared" si="93"/>
        <v>4</v>
      </c>
      <c r="V180" s="4">
        <v>4</v>
      </c>
      <c r="W180" s="1"/>
      <c r="X180" s="1"/>
    </row>
    <row r="181" spans="1:24" s="19" customFormat="1" ht="37.5" x14ac:dyDescent="0.3">
      <c r="A181" s="1"/>
      <c r="B181" s="24" t="s">
        <v>113</v>
      </c>
      <c r="C181" s="7" t="s">
        <v>59</v>
      </c>
      <c r="D181" s="25">
        <v>5</v>
      </c>
      <c r="E181" s="1">
        <f t="shared" si="88"/>
        <v>26</v>
      </c>
      <c r="F181" s="1"/>
      <c r="G181" s="1" t="s">
        <v>79</v>
      </c>
      <c r="H181" s="1"/>
      <c r="I181" s="64">
        <f t="shared" si="83"/>
        <v>26</v>
      </c>
      <c r="J181" s="4">
        <v>26</v>
      </c>
      <c r="K181" s="1"/>
      <c r="L181" s="37"/>
      <c r="M181" s="64">
        <f t="shared" si="80"/>
        <v>26</v>
      </c>
      <c r="N181" s="4">
        <v>26</v>
      </c>
      <c r="O181" s="1"/>
      <c r="P181" s="37"/>
      <c r="Q181" s="64">
        <f t="shared" si="75"/>
        <v>26</v>
      </c>
      <c r="R181" s="4">
        <v>26</v>
      </c>
      <c r="S181" s="1"/>
      <c r="T181" s="1"/>
      <c r="U181" s="64">
        <f t="shared" si="93"/>
        <v>26</v>
      </c>
      <c r="V181" s="4">
        <v>26</v>
      </c>
      <c r="W181" s="1"/>
      <c r="X181" s="1"/>
    </row>
    <row r="182" spans="1:24" s="19" customFormat="1" ht="18.75" x14ac:dyDescent="0.3">
      <c r="A182" s="1"/>
      <c r="B182" s="26" t="s">
        <v>114</v>
      </c>
      <c r="C182" s="7" t="s">
        <v>115</v>
      </c>
      <c r="D182" s="4">
        <v>0.45</v>
      </c>
      <c r="E182" s="1">
        <f t="shared" si="88"/>
        <v>1</v>
      </c>
      <c r="F182" s="1"/>
      <c r="G182" s="1" t="s">
        <v>79</v>
      </c>
      <c r="H182" s="1"/>
      <c r="I182" s="64">
        <f t="shared" si="83"/>
        <v>1</v>
      </c>
      <c r="J182" s="4">
        <v>1</v>
      </c>
      <c r="K182" s="1"/>
      <c r="L182" s="37"/>
      <c r="M182" s="64">
        <f t="shared" si="80"/>
        <v>1</v>
      </c>
      <c r="N182" s="4">
        <v>1</v>
      </c>
      <c r="O182" s="1"/>
      <c r="P182" s="37"/>
      <c r="Q182" s="64">
        <f t="shared" si="75"/>
        <v>1</v>
      </c>
      <c r="R182" s="4">
        <v>1</v>
      </c>
      <c r="S182" s="1"/>
      <c r="T182" s="1"/>
      <c r="U182" s="64">
        <f t="shared" si="93"/>
        <v>1</v>
      </c>
      <c r="V182" s="4">
        <v>1</v>
      </c>
      <c r="W182" s="1"/>
      <c r="X182" s="1"/>
    </row>
    <row r="183" spans="1:24" s="19" customFormat="1" ht="22.5" customHeight="1" x14ac:dyDescent="0.3">
      <c r="A183" s="1"/>
      <c r="B183" s="6" t="s">
        <v>116</v>
      </c>
      <c r="C183" s="7" t="s">
        <v>59</v>
      </c>
      <c r="D183" s="4">
        <v>1</v>
      </c>
      <c r="E183" s="1">
        <f t="shared" si="88"/>
        <v>15</v>
      </c>
      <c r="F183" s="1"/>
      <c r="G183" s="1" t="s">
        <v>79</v>
      </c>
      <c r="H183" s="1"/>
      <c r="I183" s="64">
        <f t="shared" si="83"/>
        <v>15</v>
      </c>
      <c r="J183" s="4">
        <v>15</v>
      </c>
      <c r="K183" s="1"/>
      <c r="L183" s="37"/>
      <c r="M183" s="64">
        <f t="shared" si="80"/>
        <v>15</v>
      </c>
      <c r="N183" s="4">
        <v>15</v>
      </c>
      <c r="O183" s="1"/>
      <c r="P183" s="37"/>
      <c r="Q183" s="64">
        <f t="shared" si="75"/>
        <v>15</v>
      </c>
      <c r="R183" s="4">
        <v>15</v>
      </c>
      <c r="S183" s="1"/>
      <c r="T183" s="1"/>
      <c r="U183" s="64">
        <f t="shared" si="93"/>
        <v>15</v>
      </c>
      <c r="V183" s="4">
        <v>15</v>
      </c>
      <c r="W183" s="1"/>
      <c r="X183" s="1"/>
    </row>
    <row r="184" spans="1:24" s="19" customFormat="1" ht="37.5" x14ac:dyDescent="0.3">
      <c r="A184" s="1"/>
      <c r="B184" s="6" t="s">
        <v>117</v>
      </c>
      <c r="C184" s="25" t="s">
        <v>59</v>
      </c>
      <c r="D184" s="4">
        <v>2</v>
      </c>
      <c r="E184" s="1">
        <f t="shared" si="88"/>
        <v>233</v>
      </c>
      <c r="F184" s="1"/>
      <c r="G184" s="1" t="s">
        <v>79</v>
      </c>
      <c r="H184" s="1"/>
      <c r="I184" s="64">
        <f t="shared" si="83"/>
        <v>233</v>
      </c>
      <c r="J184" s="4">
        <v>233</v>
      </c>
      <c r="K184" s="1"/>
      <c r="L184" s="37"/>
      <c r="M184" s="64">
        <f t="shared" si="80"/>
        <v>233</v>
      </c>
      <c r="N184" s="4">
        <v>233</v>
      </c>
      <c r="O184" s="1"/>
      <c r="P184" s="37"/>
      <c r="Q184" s="64">
        <f t="shared" si="75"/>
        <v>233</v>
      </c>
      <c r="R184" s="4">
        <v>233</v>
      </c>
      <c r="S184" s="1"/>
      <c r="T184" s="1"/>
      <c r="U184" s="64">
        <f t="shared" si="93"/>
        <v>233</v>
      </c>
      <c r="V184" s="4">
        <v>233</v>
      </c>
      <c r="W184" s="1"/>
      <c r="X184" s="1"/>
    </row>
    <row r="185" spans="1:24" s="19" customFormat="1" ht="37.5" x14ac:dyDescent="0.3">
      <c r="A185" s="1"/>
      <c r="B185" s="27" t="s">
        <v>118</v>
      </c>
      <c r="C185" s="25" t="s">
        <v>59</v>
      </c>
      <c r="D185" s="4">
        <v>4</v>
      </c>
      <c r="E185" s="1">
        <f t="shared" si="88"/>
        <v>457</v>
      </c>
      <c r="F185" s="1"/>
      <c r="G185" s="1" t="s">
        <v>79</v>
      </c>
      <c r="H185" s="1"/>
      <c r="I185" s="64">
        <f t="shared" si="83"/>
        <v>457</v>
      </c>
      <c r="J185" s="4">
        <v>457</v>
      </c>
      <c r="K185" s="1"/>
      <c r="L185" s="37"/>
      <c r="M185" s="64">
        <f t="shared" si="80"/>
        <v>807</v>
      </c>
      <c r="N185" s="4">
        <f>457+350</f>
        <v>807</v>
      </c>
      <c r="O185" s="1"/>
      <c r="P185" s="37"/>
      <c r="Q185" s="64">
        <f t="shared" si="75"/>
        <v>457</v>
      </c>
      <c r="R185" s="4">
        <v>457</v>
      </c>
      <c r="S185" s="1"/>
      <c r="T185" s="1"/>
      <c r="U185" s="64">
        <f t="shared" si="93"/>
        <v>457</v>
      </c>
      <c r="V185" s="4">
        <v>457</v>
      </c>
      <c r="W185" s="1"/>
      <c r="X185" s="1"/>
    </row>
    <row r="186" spans="1:24" s="19" customFormat="1" ht="25.5" customHeight="1" x14ac:dyDescent="0.3">
      <c r="A186" s="1"/>
      <c r="B186" s="6" t="s">
        <v>122</v>
      </c>
      <c r="C186" s="7" t="s">
        <v>22</v>
      </c>
      <c r="D186" s="4">
        <v>5</v>
      </c>
      <c r="E186" s="1">
        <f t="shared" si="88"/>
        <v>28</v>
      </c>
      <c r="F186" s="1"/>
      <c r="G186" s="1" t="s">
        <v>79</v>
      </c>
      <c r="H186" s="1"/>
      <c r="I186" s="64">
        <f t="shared" si="83"/>
        <v>28</v>
      </c>
      <c r="J186" s="4">
        <v>28</v>
      </c>
      <c r="K186" s="1"/>
      <c r="L186" s="37"/>
      <c r="M186" s="64">
        <f t="shared" si="80"/>
        <v>28</v>
      </c>
      <c r="N186" s="4">
        <v>28</v>
      </c>
      <c r="O186" s="1"/>
      <c r="P186" s="37"/>
      <c r="Q186" s="64">
        <f t="shared" si="75"/>
        <v>28</v>
      </c>
      <c r="R186" s="4">
        <v>28</v>
      </c>
      <c r="S186" s="1"/>
      <c r="T186" s="1"/>
      <c r="U186" s="64">
        <f t="shared" si="93"/>
        <v>28</v>
      </c>
      <c r="V186" s="4">
        <v>28</v>
      </c>
      <c r="W186" s="1"/>
      <c r="X186" s="1"/>
    </row>
    <row r="187" spans="1:24" s="19" customFormat="1" ht="37.5" x14ac:dyDescent="0.3">
      <c r="A187" s="1"/>
      <c r="B187" s="6" t="s">
        <v>119</v>
      </c>
      <c r="C187" s="7" t="s">
        <v>59</v>
      </c>
      <c r="D187" s="4">
        <v>6</v>
      </c>
      <c r="E187" s="1">
        <f t="shared" si="88"/>
        <v>62</v>
      </c>
      <c r="F187" s="1"/>
      <c r="G187" s="1" t="s">
        <v>79</v>
      </c>
      <c r="H187" s="1"/>
      <c r="I187" s="64">
        <f t="shared" si="83"/>
        <v>62</v>
      </c>
      <c r="J187" s="4">
        <v>62</v>
      </c>
      <c r="K187" s="1"/>
      <c r="L187" s="37"/>
      <c r="M187" s="64">
        <f t="shared" si="80"/>
        <v>62</v>
      </c>
      <c r="N187" s="4">
        <v>62</v>
      </c>
      <c r="O187" s="1"/>
      <c r="P187" s="37"/>
      <c r="Q187" s="64">
        <f t="shared" si="75"/>
        <v>62</v>
      </c>
      <c r="R187" s="4">
        <v>62</v>
      </c>
      <c r="S187" s="1"/>
      <c r="T187" s="1"/>
      <c r="U187" s="64">
        <f t="shared" si="93"/>
        <v>62</v>
      </c>
      <c r="V187" s="4">
        <v>62</v>
      </c>
      <c r="W187" s="1"/>
      <c r="X187" s="1"/>
    </row>
    <row r="188" spans="1:24" s="19" customFormat="1" ht="37.5" x14ac:dyDescent="0.3">
      <c r="A188" s="1"/>
      <c r="B188" s="6" t="s">
        <v>123</v>
      </c>
      <c r="C188" s="7" t="s">
        <v>59</v>
      </c>
      <c r="D188" s="4">
        <v>1</v>
      </c>
      <c r="E188" s="1">
        <f t="shared" si="88"/>
        <v>19</v>
      </c>
      <c r="F188" s="1"/>
      <c r="G188" s="1" t="s">
        <v>79</v>
      </c>
      <c r="H188" s="1"/>
      <c r="I188" s="64">
        <f t="shared" si="83"/>
        <v>19</v>
      </c>
      <c r="J188" s="4">
        <v>19</v>
      </c>
      <c r="K188" s="1"/>
      <c r="L188" s="37"/>
      <c r="M188" s="64">
        <f t="shared" si="80"/>
        <v>19</v>
      </c>
      <c r="N188" s="4">
        <v>19</v>
      </c>
      <c r="O188" s="1"/>
      <c r="P188" s="37"/>
      <c r="Q188" s="64">
        <f t="shared" si="75"/>
        <v>19</v>
      </c>
      <c r="R188" s="4">
        <v>19</v>
      </c>
      <c r="S188" s="1"/>
      <c r="T188" s="1"/>
      <c r="U188" s="64">
        <f t="shared" si="93"/>
        <v>19</v>
      </c>
      <c r="V188" s="4">
        <v>19</v>
      </c>
      <c r="W188" s="1"/>
      <c r="X188" s="1"/>
    </row>
    <row r="189" spans="1:24" s="19" customFormat="1" ht="62.25" customHeight="1" x14ac:dyDescent="0.3">
      <c r="A189" s="1"/>
      <c r="B189" s="6" t="s">
        <v>124</v>
      </c>
      <c r="C189" s="7" t="s">
        <v>22</v>
      </c>
      <c r="D189" s="4">
        <v>200</v>
      </c>
      <c r="E189" s="1">
        <f t="shared" si="88"/>
        <v>10</v>
      </c>
      <c r="F189" s="1"/>
      <c r="G189" s="1" t="s">
        <v>79</v>
      </c>
      <c r="H189" s="1"/>
      <c r="I189" s="64">
        <f t="shared" si="83"/>
        <v>10</v>
      </c>
      <c r="J189" s="4">
        <v>10</v>
      </c>
      <c r="K189" s="1"/>
      <c r="L189" s="37"/>
      <c r="M189" s="64">
        <f t="shared" si="80"/>
        <v>10</v>
      </c>
      <c r="N189" s="4">
        <v>10</v>
      </c>
      <c r="O189" s="1"/>
      <c r="P189" s="37"/>
      <c r="Q189" s="64">
        <f t="shared" si="75"/>
        <v>10</v>
      </c>
      <c r="R189" s="4">
        <v>10</v>
      </c>
      <c r="S189" s="1"/>
      <c r="T189" s="1"/>
      <c r="U189" s="64">
        <f t="shared" si="93"/>
        <v>10</v>
      </c>
      <c r="V189" s="4">
        <v>10</v>
      </c>
      <c r="W189" s="1"/>
      <c r="X189" s="1"/>
    </row>
    <row r="190" spans="1:24" s="19" customFormat="1" ht="42.75" customHeight="1" x14ac:dyDescent="0.3">
      <c r="A190" s="1"/>
      <c r="B190" s="6" t="s">
        <v>125</v>
      </c>
      <c r="C190" s="7" t="s">
        <v>59</v>
      </c>
      <c r="D190" s="4">
        <v>4</v>
      </c>
      <c r="E190" s="1">
        <f t="shared" si="88"/>
        <v>3</v>
      </c>
      <c r="F190" s="1"/>
      <c r="G190" s="1" t="s">
        <v>79</v>
      </c>
      <c r="H190" s="1"/>
      <c r="I190" s="64">
        <f t="shared" si="83"/>
        <v>3</v>
      </c>
      <c r="J190" s="4">
        <v>3</v>
      </c>
      <c r="K190" s="1"/>
      <c r="L190" s="37"/>
      <c r="M190" s="64">
        <f t="shared" si="80"/>
        <v>3</v>
      </c>
      <c r="N190" s="4">
        <v>3</v>
      </c>
      <c r="O190" s="1"/>
      <c r="P190" s="37"/>
      <c r="Q190" s="64">
        <f t="shared" si="75"/>
        <v>3</v>
      </c>
      <c r="R190" s="4">
        <v>3</v>
      </c>
      <c r="S190" s="1"/>
      <c r="T190" s="1"/>
      <c r="U190" s="64">
        <f t="shared" si="93"/>
        <v>3</v>
      </c>
      <c r="V190" s="4">
        <v>3</v>
      </c>
      <c r="W190" s="1"/>
      <c r="X190" s="1"/>
    </row>
    <row r="191" spans="1:24" s="19" customFormat="1" ht="37.5" x14ac:dyDescent="0.3">
      <c r="A191" s="1"/>
      <c r="B191" s="6" t="s">
        <v>126</v>
      </c>
      <c r="C191" s="3" t="s">
        <v>59</v>
      </c>
      <c r="D191" s="4">
        <v>16</v>
      </c>
      <c r="E191" s="1">
        <f t="shared" si="88"/>
        <v>5</v>
      </c>
      <c r="F191" s="1"/>
      <c r="G191" s="1" t="s">
        <v>79</v>
      </c>
      <c r="H191" s="1"/>
      <c r="I191" s="64">
        <f t="shared" si="83"/>
        <v>5</v>
      </c>
      <c r="J191" s="4">
        <v>5</v>
      </c>
      <c r="K191" s="1"/>
      <c r="L191" s="37"/>
      <c r="M191" s="64">
        <f t="shared" si="80"/>
        <v>5</v>
      </c>
      <c r="N191" s="4">
        <v>5</v>
      </c>
      <c r="O191" s="1"/>
      <c r="P191" s="37"/>
      <c r="Q191" s="64">
        <f t="shared" si="75"/>
        <v>5</v>
      </c>
      <c r="R191" s="4">
        <v>5</v>
      </c>
      <c r="S191" s="1"/>
      <c r="T191" s="1"/>
      <c r="U191" s="64">
        <f t="shared" si="93"/>
        <v>5</v>
      </c>
      <c r="V191" s="4">
        <v>5</v>
      </c>
      <c r="W191" s="1"/>
      <c r="X191" s="1"/>
    </row>
    <row r="192" spans="1:24" s="19" customFormat="1" ht="63" customHeight="1" x14ac:dyDescent="0.3">
      <c r="A192" s="1"/>
      <c r="B192" s="34" t="s">
        <v>127</v>
      </c>
      <c r="C192" s="7" t="s">
        <v>59</v>
      </c>
      <c r="D192" s="25">
        <v>4</v>
      </c>
      <c r="E192" s="1">
        <f t="shared" si="88"/>
        <v>3</v>
      </c>
      <c r="F192" s="1"/>
      <c r="G192" s="1" t="s">
        <v>79</v>
      </c>
      <c r="H192" s="1"/>
      <c r="I192" s="64">
        <f t="shared" si="83"/>
        <v>3</v>
      </c>
      <c r="J192" s="4">
        <v>3</v>
      </c>
      <c r="K192" s="1"/>
      <c r="L192" s="37"/>
      <c r="M192" s="64">
        <f t="shared" si="80"/>
        <v>3</v>
      </c>
      <c r="N192" s="4">
        <v>3</v>
      </c>
      <c r="O192" s="1"/>
      <c r="P192" s="37"/>
      <c r="Q192" s="64">
        <f t="shared" si="75"/>
        <v>3</v>
      </c>
      <c r="R192" s="4">
        <v>3</v>
      </c>
      <c r="S192" s="1"/>
      <c r="T192" s="1"/>
      <c r="U192" s="64">
        <f t="shared" si="93"/>
        <v>3</v>
      </c>
      <c r="V192" s="4">
        <v>3</v>
      </c>
      <c r="W192" s="1"/>
      <c r="X192" s="1"/>
    </row>
    <row r="193" spans="1:24" s="19" customFormat="1" ht="22.5" customHeight="1" x14ac:dyDescent="0.3">
      <c r="A193" s="1"/>
      <c r="B193" s="6" t="s">
        <v>120</v>
      </c>
      <c r="C193" s="7"/>
      <c r="D193" s="4"/>
      <c r="E193" s="1">
        <f t="shared" si="88"/>
        <v>15</v>
      </c>
      <c r="F193" s="1"/>
      <c r="G193" s="1" t="s">
        <v>79</v>
      </c>
      <c r="H193" s="1"/>
      <c r="I193" s="64">
        <f t="shared" si="83"/>
        <v>15</v>
      </c>
      <c r="J193" s="4">
        <v>15</v>
      </c>
      <c r="K193" s="1"/>
      <c r="L193" s="37"/>
      <c r="M193" s="64">
        <f t="shared" si="80"/>
        <v>15</v>
      </c>
      <c r="N193" s="4">
        <v>15</v>
      </c>
      <c r="O193" s="1"/>
      <c r="P193" s="37"/>
      <c r="Q193" s="64">
        <f t="shared" si="75"/>
        <v>15</v>
      </c>
      <c r="R193" s="4">
        <v>15</v>
      </c>
      <c r="S193" s="1"/>
      <c r="T193" s="1"/>
      <c r="U193" s="64">
        <f t="shared" si="93"/>
        <v>15</v>
      </c>
      <c r="V193" s="4">
        <v>15</v>
      </c>
      <c r="W193" s="1"/>
      <c r="X193" s="1"/>
    </row>
    <row r="194" spans="1:24" s="19" customFormat="1" ht="79.5" customHeight="1" x14ac:dyDescent="0.3">
      <c r="A194" s="1"/>
      <c r="B194" s="6" t="s">
        <v>128</v>
      </c>
      <c r="C194" s="3" t="s">
        <v>22</v>
      </c>
      <c r="D194" s="4">
        <v>80</v>
      </c>
      <c r="E194" s="1">
        <f t="shared" si="88"/>
        <v>7</v>
      </c>
      <c r="F194" s="1"/>
      <c r="G194" s="1" t="s">
        <v>79</v>
      </c>
      <c r="H194" s="1"/>
      <c r="I194" s="64">
        <f t="shared" si="83"/>
        <v>7</v>
      </c>
      <c r="J194" s="4">
        <v>7</v>
      </c>
      <c r="K194" s="1"/>
      <c r="L194" s="37"/>
      <c r="M194" s="64">
        <f t="shared" si="80"/>
        <v>7</v>
      </c>
      <c r="N194" s="4">
        <v>7</v>
      </c>
      <c r="O194" s="1"/>
      <c r="P194" s="37"/>
      <c r="Q194" s="64">
        <f t="shared" si="75"/>
        <v>7</v>
      </c>
      <c r="R194" s="4">
        <v>7</v>
      </c>
      <c r="S194" s="1"/>
      <c r="T194" s="1"/>
      <c r="U194" s="64">
        <f t="shared" si="93"/>
        <v>7</v>
      </c>
      <c r="V194" s="4">
        <v>7</v>
      </c>
      <c r="W194" s="1"/>
      <c r="X194" s="1"/>
    </row>
    <row r="195" spans="1:24" s="19" customFormat="1" ht="60" customHeight="1" x14ac:dyDescent="0.3">
      <c r="A195" s="1"/>
      <c r="B195" s="6" t="s">
        <v>129</v>
      </c>
      <c r="C195" s="3" t="s">
        <v>22</v>
      </c>
      <c r="D195" s="4">
        <v>140</v>
      </c>
      <c r="E195" s="1">
        <f t="shared" si="88"/>
        <v>12</v>
      </c>
      <c r="F195" s="1"/>
      <c r="G195" s="1" t="s">
        <v>79</v>
      </c>
      <c r="H195" s="1"/>
      <c r="I195" s="64">
        <f t="shared" si="83"/>
        <v>12</v>
      </c>
      <c r="J195" s="4">
        <v>12</v>
      </c>
      <c r="K195" s="1"/>
      <c r="L195" s="37"/>
      <c r="M195" s="64">
        <f t="shared" si="80"/>
        <v>12</v>
      </c>
      <c r="N195" s="4">
        <v>12</v>
      </c>
      <c r="O195" s="1"/>
      <c r="P195" s="37"/>
      <c r="Q195" s="64">
        <f t="shared" si="75"/>
        <v>12</v>
      </c>
      <c r="R195" s="4">
        <v>12</v>
      </c>
      <c r="S195" s="1"/>
      <c r="T195" s="1"/>
      <c r="U195" s="64">
        <f t="shared" si="93"/>
        <v>12</v>
      </c>
      <c r="V195" s="4">
        <v>12</v>
      </c>
      <c r="W195" s="1"/>
      <c r="X195" s="1"/>
    </row>
    <row r="196" spans="1:24" s="19" customFormat="1" ht="60" customHeight="1" x14ac:dyDescent="0.3">
      <c r="A196" s="1"/>
      <c r="B196" s="34" t="s">
        <v>172</v>
      </c>
      <c r="C196" s="3"/>
      <c r="D196" s="4"/>
      <c r="E196" s="1"/>
      <c r="F196" s="1"/>
      <c r="G196" s="96" t="s">
        <v>16</v>
      </c>
      <c r="H196" s="1"/>
      <c r="I196" s="64">
        <f t="shared" si="83"/>
        <v>1432.5</v>
      </c>
      <c r="J196" s="4"/>
      <c r="K196" s="35">
        <v>0.5</v>
      </c>
      <c r="L196" s="35">
        <v>1432</v>
      </c>
      <c r="M196" s="64"/>
      <c r="N196" s="4"/>
      <c r="O196" s="37"/>
      <c r="P196" s="37"/>
      <c r="Q196" s="64"/>
      <c r="R196" s="4"/>
      <c r="S196" s="37"/>
      <c r="T196" s="1"/>
      <c r="U196" s="64"/>
      <c r="V196" s="4"/>
      <c r="W196" s="37"/>
      <c r="X196" s="1"/>
    </row>
    <row r="197" spans="1:24" s="19" customFormat="1" ht="60" customHeight="1" x14ac:dyDescent="0.3">
      <c r="A197" s="1"/>
      <c r="B197" s="34" t="s">
        <v>171</v>
      </c>
      <c r="C197" s="3"/>
      <c r="D197" s="4"/>
      <c r="E197" s="1"/>
      <c r="F197" s="1"/>
      <c r="G197" s="97"/>
      <c r="H197" s="1"/>
      <c r="I197" s="64">
        <f t="shared" si="83"/>
        <v>6971.6</v>
      </c>
      <c r="J197" s="4"/>
      <c r="K197" s="35">
        <v>0.6</v>
      </c>
      <c r="L197" s="35">
        <v>6971</v>
      </c>
      <c r="M197" s="64"/>
      <c r="N197" s="4"/>
      <c r="O197" s="37"/>
      <c r="P197" s="37"/>
      <c r="Q197" s="64"/>
      <c r="R197" s="4"/>
      <c r="S197" s="37"/>
      <c r="T197" s="1">
        <v>2265</v>
      </c>
      <c r="U197" s="64"/>
      <c r="V197" s="4"/>
      <c r="W197" s="37"/>
      <c r="X197" s="1"/>
    </row>
    <row r="198" spans="1:24" s="19" customFormat="1" ht="60.75" customHeight="1" x14ac:dyDescent="0.3">
      <c r="A198" s="1"/>
      <c r="B198" s="10" t="s">
        <v>202</v>
      </c>
      <c r="C198" s="3"/>
      <c r="D198" s="4"/>
      <c r="E198" s="1">
        <f t="shared" si="88"/>
        <v>2288.6999999999998</v>
      </c>
      <c r="F198" s="1"/>
      <c r="G198" s="97"/>
      <c r="H198" s="1"/>
      <c r="I198" s="64">
        <f t="shared" si="83"/>
        <v>2288.6999999999998</v>
      </c>
      <c r="J198" s="4"/>
      <c r="K198" s="35">
        <v>21.7</v>
      </c>
      <c r="L198" s="35">
        <v>2267</v>
      </c>
      <c r="M198" s="64">
        <f t="shared" si="80"/>
        <v>2544.1999999999998</v>
      </c>
      <c r="N198" s="4"/>
      <c r="O198" s="35">
        <v>4.2</v>
      </c>
      <c r="P198" s="35">
        <v>2540</v>
      </c>
      <c r="Q198" s="64">
        <f t="shared" si="75"/>
        <v>3650</v>
      </c>
      <c r="R198" s="4"/>
      <c r="S198" s="35">
        <v>0</v>
      </c>
      <c r="T198" s="60">
        <v>3650</v>
      </c>
      <c r="U198" s="64">
        <f t="shared" ref="U198" si="97">V198+W198+X198</f>
        <v>0</v>
      </c>
      <c r="V198" s="4"/>
      <c r="W198" s="35"/>
      <c r="X198" s="60"/>
    </row>
    <row r="199" spans="1:24" s="19" customFormat="1" ht="60.75" customHeight="1" x14ac:dyDescent="0.3">
      <c r="A199" s="1"/>
      <c r="B199" s="10" t="s">
        <v>203</v>
      </c>
      <c r="C199" s="3"/>
      <c r="D199" s="4"/>
      <c r="E199" s="1"/>
      <c r="F199" s="1"/>
      <c r="G199" s="97"/>
      <c r="H199" s="1"/>
      <c r="I199" s="64"/>
      <c r="J199" s="4"/>
      <c r="K199" s="35"/>
      <c r="L199" s="35"/>
      <c r="M199" s="64">
        <f>O199</f>
        <v>210</v>
      </c>
      <c r="N199" s="4"/>
      <c r="O199" s="35">
        <v>210</v>
      </c>
      <c r="P199" s="35"/>
      <c r="Q199" s="64"/>
      <c r="R199" s="4"/>
      <c r="S199" s="35"/>
      <c r="T199" s="60">
        <v>1244.9933000000001</v>
      </c>
      <c r="U199" s="64"/>
      <c r="V199" s="4"/>
      <c r="W199" s="35"/>
      <c r="X199" s="60"/>
    </row>
    <row r="200" spans="1:24" s="19" customFormat="1" ht="60.75" customHeight="1" x14ac:dyDescent="0.3">
      <c r="A200" s="1"/>
      <c r="B200" s="10" t="s">
        <v>184</v>
      </c>
      <c r="C200" s="3"/>
      <c r="D200" s="4"/>
      <c r="E200" s="1">
        <f t="shared" si="88"/>
        <v>0</v>
      </c>
      <c r="F200" s="1"/>
      <c r="G200" s="98"/>
      <c r="H200" s="1"/>
      <c r="I200" s="64">
        <f t="shared" si="83"/>
        <v>0</v>
      </c>
      <c r="J200" s="4"/>
      <c r="K200" s="35">
        <v>0</v>
      </c>
      <c r="L200" s="35">
        <v>0</v>
      </c>
      <c r="M200" s="64">
        <f t="shared" si="80"/>
        <v>68.2</v>
      </c>
      <c r="N200" s="4"/>
      <c r="O200" s="35">
        <v>68.2</v>
      </c>
      <c r="P200" s="35">
        <v>0</v>
      </c>
      <c r="Q200" s="64">
        <f t="shared" si="75"/>
        <v>67.400000000000006</v>
      </c>
      <c r="R200" s="4"/>
      <c r="S200" s="112">
        <v>67.400000000000006</v>
      </c>
      <c r="T200" s="60">
        <v>0</v>
      </c>
      <c r="U200" s="64">
        <f t="shared" ref="U200:U210" si="98">V200+W200+X200</f>
        <v>0</v>
      </c>
      <c r="V200" s="4"/>
      <c r="W200" s="112"/>
      <c r="X200" s="60"/>
    </row>
    <row r="201" spans="1:24" ht="18.75" x14ac:dyDescent="0.25">
      <c r="A201" s="1"/>
      <c r="B201" s="2" t="s">
        <v>132</v>
      </c>
      <c r="C201" s="3"/>
      <c r="D201" s="4"/>
      <c r="E201" s="13">
        <f t="shared" si="88"/>
        <v>408</v>
      </c>
      <c r="F201" s="1"/>
      <c r="G201" s="1"/>
      <c r="H201" s="1"/>
      <c r="I201" s="64">
        <f t="shared" si="83"/>
        <v>408</v>
      </c>
      <c r="J201" s="31">
        <f>J202+J203+J204+J205+J206+J207+J208+J209+J210</f>
        <v>408</v>
      </c>
      <c r="K201" s="31">
        <f t="shared" ref="K201" si="99">K202+K203+K204+K205+K206+K207+K208+K209+K210</f>
        <v>0</v>
      </c>
      <c r="L201" s="86">
        <f>L202+L203+L204+L205+L206+L207+L208+L209+L210</f>
        <v>0</v>
      </c>
      <c r="M201" s="64">
        <f t="shared" si="80"/>
        <v>2070.84</v>
      </c>
      <c r="N201" s="31">
        <f>N202+N203+N204+N205+N206+N207+N208+N209+N210</f>
        <v>329</v>
      </c>
      <c r="O201" s="74">
        <f>O202+O203+O204+O205+O206+O207+O208+O209+O210</f>
        <v>1291.8399999999999</v>
      </c>
      <c r="P201" s="52">
        <f t="shared" ref="P201" si="100">P202+P203+P204+P205+P206+P207+P208+P209+P210</f>
        <v>450</v>
      </c>
      <c r="Q201" s="64">
        <f t="shared" si="75"/>
        <v>2128.5329999999999</v>
      </c>
      <c r="R201" s="31">
        <f>R202+R203+R204+R205+R206+R207+R208+R209+R210</f>
        <v>408</v>
      </c>
      <c r="S201" s="74">
        <f>S202+S203+S204+S205+S206+S207+S208+S209+S210+S212</f>
        <v>502.03300000000002</v>
      </c>
      <c r="T201" s="74">
        <f>T202+T203+T204+T205+T206+T207+T208+T209+T210+T211</f>
        <v>1218.5</v>
      </c>
      <c r="U201" s="64">
        <f t="shared" si="98"/>
        <v>408</v>
      </c>
      <c r="V201" s="31">
        <f>V202+V203+V204+V205+V206+V207+V208+V209+V210</f>
        <v>408</v>
      </c>
      <c r="W201" s="74">
        <f>W202+W203+W204+W205+W206+W207+W208+W209+W210+W212</f>
        <v>0</v>
      </c>
      <c r="X201" s="74">
        <f>X202+X203+X204+X205+X206+X207+X208+X209+X210+X211</f>
        <v>0</v>
      </c>
    </row>
    <row r="202" spans="1:24" s="19" customFormat="1" ht="37.5" x14ac:dyDescent="0.3">
      <c r="A202" s="1"/>
      <c r="B202" s="24" t="s">
        <v>133</v>
      </c>
      <c r="C202" s="4" t="s">
        <v>137</v>
      </c>
      <c r="D202" s="25">
        <v>1500</v>
      </c>
      <c r="E202" s="1">
        <f t="shared" si="88"/>
        <v>2</v>
      </c>
      <c r="F202" s="1"/>
      <c r="G202" s="1" t="s">
        <v>79</v>
      </c>
      <c r="H202" s="1"/>
      <c r="I202" s="64">
        <f t="shared" si="83"/>
        <v>2</v>
      </c>
      <c r="J202" s="4">
        <v>2</v>
      </c>
      <c r="K202" s="1"/>
      <c r="L202" s="37"/>
      <c r="M202" s="64">
        <f t="shared" si="80"/>
        <v>2</v>
      </c>
      <c r="N202" s="4">
        <v>2</v>
      </c>
      <c r="O202" s="1"/>
      <c r="P202" s="37"/>
      <c r="Q202" s="64">
        <f t="shared" si="75"/>
        <v>2</v>
      </c>
      <c r="R202" s="4">
        <v>2</v>
      </c>
      <c r="S202" s="1"/>
      <c r="T202" s="1"/>
      <c r="U202" s="64">
        <f t="shared" si="98"/>
        <v>2</v>
      </c>
      <c r="V202" s="4">
        <v>2</v>
      </c>
      <c r="W202" s="1"/>
      <c r="X202" s="1"/>
    </row>
    <row r="203" spans="1:24" s="19" customFormat="1" ht="23.25" customHeight="1" x14ac:dyDescent="0.3">
      <c r="A203" s="1"/>
      <c r="B203" s="24" t="s">
        <v>134</v>
      </c>
      <c r="C203" s="7" t="s">
        <v>59</v>
      </c>
      <c r="D203" s="25">
        <v>2</v>
      </c>
      <c r="E203" s="1">
        <f t="shared" si="88"/>
        <v>59</v>
      </c>
      <c r="F203" s="1"/>
      <c r="G203" s="1" t="s">
        <v>79</v>
      </c>
      <c r="H203" s="1"/>
      <c r="I203" s="64">
        <f t="shared" si="83"/>
        <v>59</v>
      </c>
      <c r="J203" s="4">
        <v>59</v>
      </c>
      <c r="K203" s="1"/>
      <c r="L203" s="37"/>
      <c r="M203" s="64">
        <f t="shared" si="80"/>
        <v>59</v>
      </c>
      <c r="N203" s="4">
        <v>59</v>
      </c>
      <c r="O203" s="1"/>
      <c r="P203" s="37"/>
      <c r="Q203" s="64">
        <f t="shared" si="75"/>
        <v>59</v>
      </c>
      <c r="R203" s="4">
        <v>59</v>
      </c>
      <c r="S203" s="1"/>
      <c r="T203" s="1"/>
      <c r="U203" s="64">
        <f t="shared" si="98"/>
        <v>59</v>
      </c>
      <c r="V203" s="4">
        <v>59</v>
      </c>
      <c r="W203" s="1"/>
      <c r="X203" s="1"/>
    </row>
    <row r="204" spans="1:24" s="19" customFormat="1" ht="62.25" customHeight="1" x14ac:dyDescent="0.3">
      <c r="A204" s="1"/>
      <c r="B204" s="6" t="s">
        <v>182</v>
      </c>
      <c r="C204" s="25" t="s">
        <v>59</v>
      </c>
      <c r="D204" s="4">
        <v>18</v>
      </c>
      <c r="E204" s="1">
        <f t="shared" si="88"/>
        <v>21</v>
      </c>
      <c r="F204" s="1"/>
      <c r="G204" s="1" t="s">
        <v>79</v>
      </c>
      <c r="H204" s="1"/>
      <c r="I204" s="64">
        <f t="shared" si="83"/>
        <v>21</v>
      </c>
      <c r="J204" s="4">
        <v>21</v>
      </c>
      <c r="K204" s="1"/>
      <c r="L204" s="37"/>
      <c r="M204" s="64">
        <f t="shared" si="80"/>
        <v>455.16</v>
      </c>
      <c r="N204" s="4">
        <v>0</v>
      </c>
      <c r="O204" s="1">
        <v>5.16</v>
      </c>
      <c r="P204" s="37">
        <v>450</v>
      </c>
      <c r="Q204" s="64">
        <f t="shared" si="75"/>
        <v>21</v>
      </c>
      <c r="R204" s="4">
        <v>21</v>
      </c>
      <c r="S204" s="1"/>
      <c r="T204" s="1"/>
      <c r="U204" s="64">
        <f t="shared" si="98"/>
        <v>21</v>
      </c>
      <c r="V204" s="4">
        <v>21</v>
      </c>
      <c r="W204" s="1"/>
      <c r="X204" s="1"/>
    </row>
    <row r="205" spans="1:24" s="19" customFormat="1" ht="63" customHeight="1" x14ac:dyDescent="0.3">
      <c r="A205" s="1"/>
      <c r="B205" s="6" t="s">
        <v>183</v>
      </c>
      <c r="C205" s="25" t="s">
        <v>59</v>
      </c>
      <c r="D205" s="4">
        <v>1</v>
      </c>
      <c r="E205" s="1">
        <f t="shared" si="88"/>
        <v>58</v>
      </c>
      <c r="F205" s="1"/>
      <c r="G205" s="1" t="s">
        <v>79</v>
      </c>
      <c r="H205" s="1"/>
      <c r="I205" s="64">
        <f t="shared" si="83"/>
        <v>58</v>
      </c>
      <c r="J205" s="4">
        <v>58</v>
      </c>
      <c r="K205" s="1"/>
      <c r="L205" s="37"/>
      <c r="M205" s="64">
        <f t="shared" si="80"/>
        <v>1286.6799999999998</v>
      </c>
      <c r="N205" s="4">
        <v>0</v>
      </c>
      <c r="O205" s="1">
        <f>389.88+896.8</f>
        <v>1286.6799999999998</v>
      </c>
      <c r="P205" s="37"/>
      <c r="Q205" s="64">
        <f t="shared" si="75"/>
        <v>447.9</v>
      </c>
      <c r="R205" s="4">
        <v>58</v>
      </c>
      <c r="S205" s="1">
        <v>389.9</v>
      </c>
      <c r="T205" s="1"/>
      <c r="U205" s="64">
        <f t="shared" si="98"/>
        <v>58</v>
      </c>
      <c r="V205" s="4">
        <v>58</v>
      </c>
      <c r="W205" s="1"/>
      <c r="X205" s="1"/>
    </row>
    <row r="206" spans="1:24" s="19" customFormat="1" ht="83.25" customHeight="1" x14ac:dyDescent="0.3">
      <c r="A206" s="1"/>
      <c r="B206" s="36" t="s">
        <v>141</v>
      </c>
      <c r="C206" s="25" t="s">
        <v>59</v>
      </c>
      <c r="D206" s="4">
        <v>2</v>
      </c>
      <c r="E206" s="1">
        <f t="shared" si="88"/>
        <v>6</v>
      </c>
      <c r="F206" s="1"/>
      <c r="G206" s="1" t="s">
        <v>79</v>
      </c>
      <c r="H206" s="1"/>
      <c r="I206" s="64">
        <f>J206+K206+L206</f>
        <v>6</v>
      </c>
      <c r="J206" s="4">
        <v>6</v>
      </c>
      <c r="K206" s="1"/>
      <c r="L206" s="37"/>
      <c r="M206" s="64">
        <f t="shared" si="80"/>
        <v>6</v>
      </c>
      <c r="N206" s="4">
        <v>6</v>
      </c>
      <c r="O206" s="1"/>
      <c r="P206" s="37"/>
      <c r="Q206" s="64">
        <f t="shared" si="75"/>
        <v>6</v>
      </c>
      <c r="R206" s="4">
        <v>6</v>
      </c>
      <c r="S206" s="41"/>
      <c r="T206" s="1"/>
      <c r="U206" s="64">
        <f t="shared" si="98"/>
        <v>6</v>
      </c>
      <c r="V206" s="4">
        <v>6</v>
      </c>
      <c r="W206" s="41"/>
      <c r="X206" s="1"/>
    </row>
    <row r="207" spans="1:24" s="19" customFormat="1" ht="44.25" customHeight="1" x14ac:dyDescent="0.3">
      <c r="A207" s="1"/>
      <c r="B207" s="6" t="s">
        <v>135</v>
      </c>
      <c r="C207" s="25" t="s">
        <v>59</v>
      </c>
      <c r="D207" s="4">
        <v>12</v>
      </c>
      <c r="E207" s="1">
        <f t="shared" si="88"/>
        <v>8</v>
      </c>
      <c r="F207" s="1"/>
      <c r="G207" s="1" t="s">
        <v>79</v>
      </c>
      <c r="H207" s="1"/>
      <c r="I207" s="64">
        <f t="shared" si="83"/>
        <v>8</v>
      </c>
      <c r="J207" s="4">
        <v>8</v>
      </c>
      <c r="K207" s="1"/>
      <c r="L207" s="37"/>
      <c r="M207" s="64">
        <f t="shared" si="80"/>
        <v>8</v>
      </c>
      <c r="N207" s="4">
        <v>8</v>
      </c>
      <c r="O207" s="1"/>
      <c r="P207" s="37"/>
      <c r="Q207" s="64">
        <f t="shared" si="75"/>
        <v>8</v>
      </c>
      <c r="R207" s="4">
        <v>8</v>
      </c>
      <c r="S207" s="1"/>
      <c r="T207" s="1"/>
      <c r="U207" s="64">
        <f t="shared" si="98"/>
        <v>8</v>
      </c>
      <c r="V207" s="4">
        <v>8</v>
      </c>
      <c r="W207" s="1"/>
      <c r="X207" s="1"/>
    </row>
    <row r="208" spans="1:24" s="19" customFormat="1" ht="37.5" x14ac:dyDescent="0.3">
      <c r="A208" s="1"/>
      <c r="B208" s="6" t="s">
        <v>136</v>
      </c>
      <c r="C208" s="7" t="s">
        <v>22</v>
      </c>
      <c r="D208" s="4">
        <v>150</v>
      </c>
      <c r="E208" s="1">
        <f t="shared" si="88"/>
        <v>254</v>
      </c>
      <c r="F208" s="1"/>
      <c r="G208" s="1" t="s">
        <v>79</v>
      </c>
      <c r="H208" s="1"/>
      <c r="I208" s="64">
        <f t="shared" si="83"/>
        <v>254</v>
      </c>
      <c r="J208" s="4">
        <v>254</v>
      </c>
      <c r="K208" s="1"/>
      <c r="L208" s="37"/>
      <c r="M208" s="64">
        <f t="shared" si="80"/>
        <v>254</v>
      </c>
      <c r="N208" s="4">
        <v>254</v>
      </c>
      <c r="O208" s="1"/>
      <c r="P208" s="37"/>
      <c r="Q208" s="64">
        <f t="shared" si="75"/>
        <v>254</v>
      </c>
      <c r="R208" s="4">
        <v>254</v>
      </c>
      <c r="S208" s="1"/>
      <c r="T208" s="1"/>
      <c r="U208" s="64">
        <f t="shared" si="98"/>
        <v>254</v>
      </c>
      <c r="V208" s="4">
        <v>254</v>
      </c>
      <c r="W208" s="1"/>
      <c r="X208" s="1"/>
    </row>
    <row r="209" spans="1:24" ht="60" hidden="1" customHeight="1" x14ac:dyDescent="0.25">
      <c r="A209" s="1"/>
      <c r="B209" s="44" t="s">
        <v>138</v>
      </c>
      <c r="C209" s="3"/>
      <c r="D209" s="4"/>
      <c r="E209" s="1">
        <f t="shared" si="88"/>
        <v>0</v>
      </c>
      <c r="F209" s="1"/>
      <c r="G209" s="41" t="s">
        <v>16</v>
      </c>
      <c r="H209" s="41"/>
      <c r="I209" s="64">
        <f t="shared" si="83"/>
        <v>0</v>
      </c>
      <c r="J209" s="42"/>
      <c r="K209" s="43">
        <v>0</v>
      </c>
      <c r="L209" s="43">
        <v>0</v>
      </c>
      <c r="M209" s="64">
        <f t="shared" si="80"/>
        <v>0</v>
      </c>
      <c r="N209" s="42"/>
      <c r="O209" s="43">
        <v>0</v>
      </c>
      <c r="P209" s="43">
        <v>0</v>
      </c>
      <c r="Q209" s="64">
        <f t="shared" si="75"/>
        <v>0</v>
      </c>
      <c r="R209" s="42"/>
      <c r="S209" s="43">
        <v>0</v>
      </c>
      <c r="T209" s="61">
        <v>0</v>
      </c>
      <c r="U209" s="64">
        <f t="shared" si="98"/>
        <v>0</v>
      </c>
      <c r="V209" s="42"/>
      <c r="W209" s="43"/>
      <c r="X209" s="61"/>
    </row>
    <row r="210" spans="1:24" ht="61.5" hidden="1" customHeight="1" x14ac:dyDescent="0.25">
      <c r="A210" s="1"/>
      <c r="B210" s="37" t="s">
        <v>139</v>
      </c>
      <c r="C210" s="3"/>
      <c r="D210" s="4"/>
      <c r="E210" s="1">
        <f t="shared" si="88"/>
        <v>0</v>
      </c>
      <c r="F210" s="1"/>
      <c r="G210" s="1" t="s">
        <v>16</v>
      </c>
      <c r="H210" s="1"/>
      <c r="I210" s="64">
        <f t="shared" si="83"/>
        <v>0</v>
      </c>
      <c r="J210" s="4"/>
      <c r="K210" s="15">
        <v>0</v>
      </c>
      <c r="L210" s="15">
        <v>0</v>
      </c>
      <c r="M210" s="64">
        <f t="shared" si="80"/>
        <v>0</v>
      </c>
      <c r="N210" s="4"/>
      <c r="O210" s="15">
        <v>0</v>
      </c>
      <c r="P210" s="15">
        <v>0</v>
      </c>
      <c r="Q210" s="64">
        <f t="shared" si="75"/>
        <v>0</v>
      </c>
      <c r="R210" s="4"/>
      <c r="S210" s="15">
        <v>0</v>
      </c>
      <c r="T210" s="56">
        <v>0</v>
      </c>
      <c r="U210" s="64">
        <f t="shared" si="98"/>
        <v>0</v>
      </c>
      <c r="V210" s="4"/>
      <c r="W210" s="15"/>
      <c r="X210" s="56"/>
    </row>
    <row r="211" spans="1:24" ht="61.5" customHeight="1" x14ac:dyDescent="0.25">
      <c r="A211" s="1"/>
      <c r="B211" s="37" t="s">
        <v>217</v>
      </c>
      <c r="C211" s="3"/>
      <c r="D211" s="4"/>
      <c r="E211" s="1"/>
      <c r="F211" s="1"/>
      <c r="G211" s="1"/>
      <c r="H211" s="1"/>
      <c r="I211" s="64"/>
      <c r="J211" s="4"/>
      <c r="K211" s="15"/>
      <c r="L211" s="15"/>
      <c r="M211" s="64"/>
      <c r="N211" s="4"/>
      <c r="O211" s="15"/>
      <c r="P211" s="15"/>
      <c r="Q211" s="64"/>
      <c r="R211" s="4"/>
      <c r="S211" s="15"/>
      <c r="T211" s="85">
        <v>1218.5</v>
      </c>
      <c r="U211" s="64"/>
      <c r="V211" s="4"/>
      <c r="W211" s="15"/>
      <c r="X211" s="85"/>
    </row>
    <row r="212" spans="1:24" ht="61.5" customHeight="1" x14ac:dyDescent="0.25">
      <c r="A212" s="1"/>
      <c r="B212" s="37" t="s">
        <v>198</v>
      </c>
      <c r="C212" s="3"/>
      <c r="D212" s="4"/>
      <c r="E212" s="1"/>
      <c r="F212" s="1"/>
      <c r="G212" s="54" t="s">
        <v>16</v>
      </c>
      <c r="H212" s="1"/>
      <c r="I212" s="70">
        <v>0</v>
      </c>
      <c r="J212" s="75"/>
      <c r="K212" s="15"/>
      <c r="L212" s="15"/>
      <c r="M212" s="70"/>
      <c r="N212" s="75"/>
      <c r="O212" s="15"/>
      <c r="P212" s="15"/>
      <c r="Q212" s="70">
        <f>S212</f>
        <v>112.13300000000001</v>
      </c>
      <c r="R212" s="75"/>
      <c r="S212" s="15">
        <f>61.453+50.68</f>
        <v>112.13300000000001</v>
      </c>
      <c r="T212" s="56"/>
      <c r="U212" s="70">
        <f>W212</f>
        <v>0</v>
      </c>
      <c r="V212" s="75"/>
      <c r="W212" s="15"/>
      <c r="X212" s="56"/>
    </row>
    <row r="213" spans="1:24" s="19" customFormat="1" ht="18.75" x14ac:dyDescent="0.3">
      <c r="A213" s="13" t="s">
        <v>35</v>
      </c>
      <c r="B213" s="13" t="s">
        <v>17</v>
      </c>
      <c r="C213" s="13"/>
      <c r="D213" s="13"/>
      <c r="E213" s="13"/>
      <c r="F213" s="13"/>
      <c r="G213" s="13"/>
      <c r="H213" s="13"/>
      <c r="I213" s="64">
        <f t="shared" si="83"/>
        <v>0</v>
      </c>
      <c r="J213" s="13"/>
      <c r="K213" s="13"/>
      <c r="L213" s="51"/>
      <c r="M213" s="64">
        <f t="shared" si="80"/>
        <v>0</v>
      </c>
      <c r="N213" s="13"/>
      <c r="O213" s="13"/>
      <c r="P213" s="51"/>
      <c r="Q213" s="64">
        <f t="shared" si="75"/>
        <v>0</v>
      </c>
      <c r="R213" s="13"/>
      <c r="S213" s="13"/>
      <c r="T213" s="13"/>
      <c r="U213" s="64">
        <f t="shared" ref="U213:U220" si="101">V213+W213+X213</f>
        <v>0</v>
      </c>
      <c r="V213" s="13"/>
      <c r="W213" s="13"/>
      <c r="X213" s="13"/>
    </row>
    <row r="214" spans="1:24" s="19" customFormat="1" ht="18.75" x14ac:dyDescent="0.3">
      <c r="A214" s="13"/>
      <c r="B214" s="1" t="s">
        <v>30</v>
      </c>
      <c r="C214" s="1"/>
      <c r="D214" s="1"/>
      <c r="E214" s="1"/>
      <c r="F214" s="1"/>
      <c r="G214" s="1"/>
      <c r="H214" s="1"/>
      <c r="I214" s="64">
        <f t="shared" si="83"/>
        <v>0</v>
      </c>
      <c r="J214" s="1"/>
      <c r="K214" s="1"/>
      <c r="L214" s="51"/>
      <c r="M214" s="64">
        <f t="shared" si="80"/>
        <v>0</v>
      </c>
      <c r="N214" s="1"/>
      <c r="O214" s="1"/>
      <c r="P214" s="51"/>
      <c r="Q214" s="64">
        <f t="shared" si="75"/>
        <v>0</v>
      </c>
      <c r="R214" s="1"/>
      <c r="S214" s="1"/>
      <c r="T214" s="13"/>
      <c r="U214" s="64">
        <f t="shared" si="101"/>
        <v>0</v>
      </c>
      <c r="V214" s="1"/>
      <c r="W214" s="1"/>
      <c r="X214" s="13"/>
    </row>
    <row r="215" spans="1:24" s="19" customFormat="1" ht="18.75" x14ac:dyDescent="0.3">
      <c r="A215" s="13" t="s">
        <v>36</v>
      </c>
      <c r="B215" s="13" t="s">
        <v>18</v>
      </c>
      <c r="C215" s="13"/>
      <c r="D215" s="13"/>
      <c r="E215" s="13">
        <f>J215</f>
        <v>3850</v>
      </c>
      <c r="F215" s="13"/>
      <c r="G215" s="13"/>
      <c r="H215" s="13"/>
      <c r="I215" s="64">
        <f t="shared" si="83"/>
        <v>3850</v>
      </c>
      <c r="J215" s="13">
        <f>J216</f>
        <v>3850</v>
      </c>
      <c r="K215" s="13"/>
      <c r="L215" s="51"/>
      <c r="M215" s="64">
        <f t="shared" si="80"/>
        <v>500</v>
      </c>
      <c r="N215" s="13">
        <v>500</v>
      </c>
      <c r="O215" s="13"/>
      <c r="P215" s="51"/>
      <c r="Q215" s="64">
        <f t="shared" si="75"/>
        <v>300</v>
      </c>
      <c r="R215" s="13">
        <v>300</v>
      </c>
      <c r="S215" s="13"/>
      <c r="T215" s="13"/>
      <c r="U215" s="64">
        <f t="shared" si="101"/>
        <v>300</v>
      </c>
      <c r="V215" s="13">
        <v>300</v>
      </c>
      <c r="W215" s="13"/>
      <c r="X215" s="13"/>
    </row>
    <row r="216" spans="1:24" s="19" customFormat="1" ht="25.5" customHeight="1" x14ac:dyDescent="0.3">
      <c r="A216" s="13"/>
      <c r="B216" s="1" t="s">
        <v>156</v>
      </c>
      <c r="C216" s="1"/>
      <c r="D216" s="1"/>
      <c r="E216" s="1">
        <f t="shared" ref="E216" si="102">J216+K216+L216</f>
        <v>3850</v>
      </c>
      <c r="F216" s="1"/>
      <c r="G216" s="1" t="s">
        <v>28</v>
      </c>
      <c r="H216" s="1"/>
      <c r="I216" s="64">
        <f t="shared" si="83"/>
        <v>3850</v>
      </c>
      <c r="J216" s="1">
        <v>3850</v>
      </c>
      <c r="K216" s="1"/>
      <c r="L216" s="51"/>
      <c r="M216" s="64">
        <f t="shared" si="80"/>
        <v>500</v>
      </c>
      <c r="N216" s="1">
        <v>500</v>
      </c>
      <c r="O216" s="1"/>
      <c r="P216" s="51"/>
      <c r="Q216" s="64">
        <f t="shared" si="75"/>
        <v>300</v>
      </c>
      <c r="R216" s="1">
        <v>300</v>
      </c>
      <c r="S216" s="1"/>
      <c r="T216" s="13"/>
      <c r="U216" s="64">
        <f t="shared" si="101"/>
        <v>300</v>
      </c>
      <c r="V216" s="1">
        <v>300</v>
      </c>
      <c r="W216" s="1"/>
      <c r="X216" s="13"/>
    </row>
    <row r="217" spans="1:24" s="19" customFormat="1" ht="42.75" customHeight="1" x14ac:dyDescent="0.3">
      <c r="A217" s="13" t="s">
        <v>37</v>
      </c>
      <c r="B217" s="13" t="s">
        <v>19</v>
      </c>
      <c r="C217" s="13"/>
      <c r="D217" s="13"/>
      <c r="E217" s="13"/>
      <c r="F217" s="13"/>
      <c r="G217" s="13"/>
      <c r="H217" s="13"/>
      <c r="I217" s="64">
        <f t="shared" si="83"/>
        <v>0</v>
      </c>
      <c r="J217" s="13"/>
      <c r="K217" s="13"/>
      <c r="L217" s="51"/>
      <c r="M217" s="64">
        <f t="shared" si="80"/>
        <v>0</v>
      </c>
      <c r="N217" s="13"/>
      <c r="O217" s="13"/>
      <c r="P217" s="51"/>
      <c r="Q217" s="64">
        <f t="shared" ref="Q217:Q226" si="103">R217+S217+T217</f>
        <v>0</v>
      </c>
      <c r="R217" s="13"/>
      <c r="S217" s="13"/>
      <c r="T217" s="13"/>
      <c r="U217" s="64">
        <f t="shared" si="101"/>
        <v>0</v>
      </c>
      <c r="V217" s="13"/>
      <c r="W217" s="13"/>
      <c r="X217" s="13"/>
    </row>
    <row r="218" spans="1:24" s="19" customFormat="1" ht="18.75" x14ac:dyDescent="0.3">
      <c r="A218" s="1"/>
      <c r="B218" s="1" t="s">
        <v>30</v>
      </c>
      <c r="C218" s="1"/>
      <c r="D218" s="1"/>
      <c r="E218" s="1"/>
      <c r="F218" s="1"/>
      <c r="G218" s="1"/>
      <c r="H218" s="1"/>
      <c r="I218" s="64">
        <f t="shared" si="83"/>
        <v>0</v>
      </c>
      <c r="J218" s="1"/>
      <c r="K218" s="1"/>
      <c r="L218" s="37"/>
      <c r="M218" s="64">
        <f t="shared" si="80"/>
        <v>0</v>
      </c>
      <c r="N218" s="1"/>
      <c r="O218" s="1"/>
      <c r="P218" s="37"/>
      <c r="Q218" s="64">
        <f t="shared" si="103"/>
        <v>0</v>
      </c>
      <c r="R218" s="1"/>
      <c r="S218" s="1"/>
      <c r="T218" s="1"/>
      <c r="U218" s="64">
        <f t="shared" si="101"/>
        <v>0</v>
      </c>
      <c r="V218" s="1"/>
      <c r="W218" s="1"/>
      <c r="X218" s="1"/>
    </row>
    <row r="219" spans="1:24" s="19" customFormat="1" ht="37.5" x14ac:dyDescent="0.3">
      <c r="A219" s="13" t="s">
        <v>38</v>
      </c>
      <c r="B219" s="13" t="s">
        <v>20</v>
      </c>
      <c r="C219" s="13"/>
      <c r="D219" s="13"/>
      <c r="E219" s="13">
        <f t="shared" ref="E219:E220" si="104">J219+K219+L219</f>
        <v>2100</v>
      </c>
      <c r="F219" s="13"/>
      <c r="G219" s="13"/>
      <c r="H219" s="13"/>
      <c r="I219" s="64">
        <f t="shared" si="83"/>
        <v>2100</v>
      </c>
      <c r="J219" s="13">
        <f>J220</f>
        <v>0</v>
      </c>
      <c r="K219" s="72">
        <f>K220+K221</f>
        <v>1020</v>
      </c>
      <c r="L219" s="51">
        <f>L220</f>
        <v>1080</v>
      </c>
      <c r="M219" s="64">
        <f t="shared" si="80"/>
        <v>597.1</v>
      </c>
      <c r="N219" s="13">
        <f>N220</f>
        <v>0</v>
      </c>
      <c r="O219" s="13">
        <f>O220</f>
        <v>7.1</v>
      </c>
      <c r="P219" s="51">
        <f>P220</f>
        <v>590</v>
      </c>
      <c r="Q219" s="64">
        <f t="shared" si="103"/>
        <v>481.5</v>
      </c>
      <c r="R219" s="13">
        <f>R220</f>
        <v>0</v>
      </c>
      <c r="S219" s="13">
        <f>S220+S221+S222</f>
        <v>481.5</v>
      </c>
      <c r="T219" s="13">
        <f>T220</f>
        <v>0</v>
      </c>
      <c r="U219" s="64">
        <f t="shared" si="101"/>
        <v>0</v>
      </c>
      <c r="V219" s="13">
        <f>V220</f>
        <v>0</v>
      </c>
      <c r="W219" s="13">
        <f>W220+W221+W222</f>
        <v>0</v>
      </c>
      <c r="X219" s="13">
        <f>X220</f>
        <v>0</v>
      </c>
    </row>
    <row r="220" spans="1:24" s="19" customFormat="1" ht="79.5" customHeight="1" x14ac:dyDescent="0.3">
      <c r="A220" s="13"/>
      <c r="B220" s="10" t="s">
        <v>157</v>
      </c>
      <c r="C220" s="1"/>
      <c r="D220" s="1"/>
      <c r="E220" s="1">
        <f t="shared" si="104"/>
        <v>1085</v>
      </c>
      <c r="F220" s="1" t="s">
        <v>13</v>
      </c>
      <c r="G220" s="1" t="s">
        <v>16</v>
      </c>
      <c r="H220" s="1"/>
      <c r="I220" s="64">
        <f t="shared" si="83"/>
        <v>1085</v>
      </c>
      <c r="J220" s="1"/>
      <c r="K220" s="14">
        <v>5</v>
      </c>
      <c r="L220" s="18">
        <v>1080</v>
      </c>
      <c r="M220" s="64">
        <f t="shared" si="80"/>
        <v>597.1</v>
      </c>
      <c r="N220" s="1"/>
      <c r="O220" s="14">
        <v>7.1</v>
      </c>
      <c r="P220" s="18">
        <v>590</v>
      </c>
      <c r="Q220" s="64">
        <f t="shared" si="103"/>
        <v>0</v>
      </c>
      <c r="R220" s="1"/>
      <c r="S220" s="14">
        <v>0</v>
      </c>
      <c r="T220" s="14"/>
      <c r="U220" s="64">
        <f t="shared" si="101"/>
        <v>0</v>
      </c>
      <c r="V220" s="1"/>
      <c r="W220" s="14">
        <v>0</v>
      </c>
      <c r="X220" s="14"/>
    </row>
    <row r="221" spans="1:24" s="19" customFormat="1" ht="79.5" customHeight="1" x14ac:dyDescent="0.3">
      <c r="A221" s="13"/>
      <c r="B221" s="10" t="s">
        <v>176</v>
      </c>
      <c r="C221" s="1"/>
      <c r="D221" s="1"/>
      <c r="E221" s="1"/>
      <c r="F221" s="1"/>
      <c r="G221" s="1"/>
      <c r="H221" s="1"/>
      <c r="I221" s="64">
        <f t="shared" si="83"/>
        <v>1015</v>
      </c>
      <c r="J221" s="1"/>
      <c r="K221" s="71">
        <v>1015</v>
      </c>
      <c r="L221" s="18"/>
      <c r="M221" s="64"/>
      <c r="N221" s="1"/>
      <c r="O221" s="14"/>
      <c r="P221" s="18"/>
      <c r="Q221" s="64"/>
      <c r="R221" s="1"/>
      <c r="S221" s="14"/>
      <c r="T221" s="14"/>
      <c r="U221" s="64"/>
      <c r="V221" s="1"/>
      <c r="W221" s="14"/>
      <c r="X221" s="14"/>
    </row>
    <row r="222" spans="1:24" s="19" customFormat="1" ht="79.5" customHeight="1" x14ac:dyDescent="0.3">
      <c r="A222" s="13"/>
      <c r="B222" s="10" t="s">
        <v>197</v>
      </c>
      <c r="C222" s="1"/>
      <c r="D222" s="1"/>
      <c r="E222" s="1"/>
      <c r="F222" s="1"/>
      <c r="G222" s="1" t="s">
        <v>16</v>
      </c>
      <c r="H222" s="1"/>
      <c r="I222" s="70">
        <v>0</v>
      </c>
      <c r="J222" s="14"/>
      <c r="K222" s="71"/>
      <c r="L222" s="18"/>
      <c r="M222" s="70"/>
      <c r="N222" s="14"/>
      <c r="O222" s="14"/>
      <c r="P222" s="18"/>
      <c r="Q222" s="14">
        <v>1500</v>
      </c>
      <c r="R222" s="14"/>
      <c r="S222" s="14">
        <v>481.5</v>
      </c>
      <c r="T222" s="14"/>
      <c r="U222" s="14">
        <v>1500</v>
      </c>
      <c r="V222" s="14"/>
      <c r="W222" s="14"/>
      <c r="X222" s="14"/>
    </row>
    <row r="223" spans="1:24" s="19" customFormat="1" ht="39.75" customHeight="1" x14ac:dyDescent="0.3">
      <c r="A223" s="13" t="s">
        <v>39</v>
      </c>
      <c r="B223" s="13" t="s">
        <v>23</v>
      </c>
      <c r="C223" s="13"/>
      <c r="D223" s="13"/>
      <c r="E223" s="13"/>
      <c r="F223" s="13"/>
      <c r="G223" s="13"/>
      <c r="H223" s="13"/>
      <c r="I223" s="64">
        <f t="shared" si="83"/>
        <v>0</v>
      </c>
      <c r="J223" s="13"/>
      <c r="K223" s="13"/>
      <c r="L223" s="51"/>
      <c r="M223" s="64">
        <f t="shared" si="80"/>
        <v>0</v>
      </c>
      <c r="N223" s="13"/>
      <c r="O223" s="13"/>
      <c r="P223" s="51"/>
      <c r="Q223" s="64">
        <f t="shared" si="103"/>
        <v>0</v>
      </c>
      <c r="R223" s="13"/>
      <c r="S223" s="13"/>
      <c r="T223" s="13"/>
      <c r="U223" s="64">
        <f t="shared" ref="U223:U226" si="105">V223+W223+X223</f>
        <v>0</v>
      </c>
      <c r="V223" s="13"/>
      <c r="W223" s="13"/>
      <c r="X223" s="13"/>
    </row>
    <row r="224" spans="1:24" s="19" customFormat="1" ht="18.75" x14ac:dyDescent="0.3">
      <c r="A224" s="1"/>
      <c r="B224" s="1" t="s">
        <v>30</v>
      </c>
      <c r="C224" s="1"/>
      <c r="D224" s="1"/>
      <c r="E224" s="1"/>
      <c r="F224" s="1"/>
      <c r="G224" s="1"/>
      <c r="H224" s="1"/>
      <c r="I224" s="64">
        <f t="shared" si="83"/>
        <v>0</v>
      </c>
      <c r="J224" s="1"/>
      <c r="K224" s="13"/>
      <c r="L224" s="51"/>
      <c r="M224" s="64">
        <f t="shared" si="80"/>
        <v>0</v>
      </c>
      <c r="N224" s="1"/>
      <c r="O224" s="13"/>
      <c r="P224" s="51"/>
      <c r="Q224" s="64">
        <f t="shared" si="103"/>
        <v>0</v>
      </c>
      <c r="R224" s="1"/>
      <c r="S224" s="13"/>
      <c r="T224" s="13"/>
      <c r="U224" s="64">
        <f t="shared" si="105"/>
        <v>0</v>
      </c>
      <c r="V224" s="1"/>
      <c r="W224" s="13"/>
      <c r="X224" s="13"/>
    </row>
    <row r="225" spans="1:24" s="19" customFormat="1" ht="18.75" x14ac:dyDescent="0.3">
      <c r="A225" s="13" t="s">
        <v>40</v>
      </c>
      <c r="B225" s="13" t="s">
        <v>25</v>
      </c>
      <c r="C225" s="13"/>
      <c r="D225" s="13"/>
      <c r="E225" s="13">
        <f t="shared" ref="E225:E233" si="106">J225+K225+L225</f>
        <v>217</v>
      </c>
      <c r="F225" s="1"/>
      <c r="G225" s="13"/>
      <c r="H225" s="13"/>
      <c r="I225" s="64">
        <f t="shared" si="83"/>
        <v>217</v>
      </c>
      <c r="J225" s="13">
        <f>J226</f>
        <v>70</v>
      </c>
      <c r="K225" s="13">
        <f>K228</f>
        <v>2</v>
      </c>
      <c r="L225" s="53">
        <f>L228</f>
        <v>145</v>
      </c>
      <c r="M225" s="64">
        <f t="shared" si="80"/>
        <v>805.28</v>
      </c>
      <c r="N225" s="13">
        <f>N226</f>
        <v>70</v>
      </c>
      <c r="O225" s="13">
        <f>O233+O227+O226+O228</f>
        <v>495.28</v>
      </c>
      <c r="P225" s="53">
        <f>P228</f>
        <v>240</v>
      </c>
      <c r="Q225" s="64">
        <f t="shared" si="103"/>
        <v>2483.652</v>
      </c>
      <c r="R225" s="13">
        <f>R226</f>
        <v>70</v>
      </c>
      <c r="S225" s="13">
        <f>S233+S228</f>
        <v>333.65200000000004</v>
      </c>
      <c r="T225" s="32">
        <f>T233+T231+T230+T229+T232</f>
        <v>2080</v>
      </c>
      <c r="U225" s="64">
        <f t="shared" si="105"/>
        <v>70</v>
      </c>
      <c r="V225" s="13">
        <f>V226</f>
        <v>70</v>
      </c>
      <c r="W225" s="13">
        <f>W233+W228</f>
        <v>0</v>
      </c>
      <c r="X225" s="32">
        <f>X233+X231+X230+X229+X232</f>
        <v>0</v>
      </c>
    </row>
    <row r="226" spans="1:24" s="19" customFormat="1" ht="56.25" x14ac:dyDescent="0.3">
      <c r="A226" s="13"/>
      <c r="B226" s="37" t="s">
        <v>152</v>
      </c>
      <c r="C226" s="1"/>
      <c r="D226" s="1"/>
      <c r="E226" s="1">
        <f t="shared" si="106"/>
        <v>70</v>
      </c>
      <c r="F226" s="1" t="s">
        <v>13</v>
      </c>
      <c r="G226" s="1" t="s">
        <v>193</v>
      </c>
      <c r="H226" s="1"/>
      <c r="I226" s="64">
        <f t="shared" si="83"/>
        <v>70</v>
      </c>
      <c r="J226" s="1">
        <v>70</v>
      </c>
      <c r="K226" s="1"/>
      <c r="L226" s="37"/>
      <c r="M226" s="64">
        <f t="shared" si="80"/>
        <v>465</v>
      </c>
      <c r="N226" s="1">
        <v>70</v>
      </c>
      <c r="O226" s="1">
        <v>395</v>
      </c>
      <c r="P226" s="37"/>
      <c r="Q226" s="64">
        <f t="shared" si="103"/>
        <v>70</v>
      </c>
      <c r="R226" s="1">
        <v>70</v>
      </c>
      <c r="S226" s="1"/>
      <c r="T226" s="1"/>
      <c r="U226" s="64">
        <f t="shared" si="105"/>
        <v>70</v>
      </c>
      <c r="V226" s="1">
        <v>70</v>
      </c>
      <c r="W226" s="1"/>
      <c r="X226" s="1"/>
    </row>
    <row r="227" spans="1:24" s="19" customFormat="1" ht="18.75" x14ac:dyDescent="0.3">
      <c r="A227" s="13"/>
      <c r="B227" s="37" t="s">
        <v>185</v>
      </c>
      <c r="C227" s="1"/>
      <c r="D227" s="1"/>
      <c r="E227" s="1"/>
      <c r="F227" s="1"/>
      <c r="G227" s="1"/>
      <c r="H227" s="1"/>
      <c r="I227" s="64"/>
      <c r="J227" s="1"/>
      <c r="K227" s="1"/>
      <c r="L227" s="37"/>
      <c r="M227" s="64">
        <f>O227</f>
        <v>94.75</v>
      </c>
      <c r="N227" s="1"/>
      <c r="O227" s="1">
        <v>94.75</v>
      </c>
      <c r="P227" s="37"/>
      <c r="Q227" s="64"/>
      <c r="R227" s="1"/>
      <c r="S227" s="1"/>
      <c r="T227" s="1"/>
      <c r="U227" s="64"/>
      <c r="V227" s="1"/>
      <c r="W227" s="1"/>
      <c r="X227" s="1"/>
    </row>
    <row r="228" spans="1:24" s="19" customFormat="1" ht="63" customHeight="1" x14ac:dyDescent="0.3">
      <c r="A228" s="17"/>
      <c r="B228" s="10" t="s">
        <v>131</v>
      </c>
      <c r="C228" s="17"/>
      <c r="D228" s="17"/>
      <c r="E228" s="1">
        <f t="shared" ref="E228" si="107">J228+K228+L228</f>
        <v>147</v>
      </c>
      <c r="F228" s="1"/>
      <c r="G228" s="1" t="s">
        <v>16</v>
      </c>
      <c r="H228" s="1"/>
      <c r="I228" s="64">
        <f t="shared" ref="I228" si="108">J228+K228+L228</f>
        <v>147</v>
      </c>
      <c r="J228" s="17"/>
      <c r="K228" s="14">
        <v>2</v>
      </c>
      <c r="L228" s="15">
        <v>145</v>
      </c>
      <c r="M228" s="64">
        <f t="shared" ref="M228" si="109">N228+O228+P228</f>
        <v>245.53</v>
      </c>
      <c r="N228" s="17"/>
      <c r="O228" s="14">
        <v>5.53</v>
      </c>
      <c r="P228" s="15">
        <v>240</v>
      </c>
      <c r="Q228" s="64">
        <f t="shared" ref="Q228" si="110">R228+S228+T228</f>
        <v>203.25200000000001</v>
      </c>
      <c r="R228" s="17"/>
      <c r="S228" s="14">
        <v>203.25200000000001</v>
      </c>
      <c r="T228" s="56">
        <v>0</v>
      </c>
      <c r="U228" s="64">
        <f t="shared" ref="U228" si="111">V228+W228+X228</f>
        <v>0</v>
      </c>
      <c r="V228" s="17"/>
      <c r="W228" s="14"/>
      <c r="X228" s="56">
        <v>0</v>
      </c>
    </row>
    <row r="229" spans="1:24" s="19" customFormat="1" ht="63" customHeight="1" x14ac:dyDescent="0.3">
      <c r="A229" s="17"/>
      <c r="B229" s="10" t="s">
        <v>213</v>
      </c>
      <c r="C229" s="17"/>
      <c r="D229" s="17"/>
      <c r="E229" s="1"/>
      <c r="F229" s="1"/>
      <c r="G229" s="1"/>
      <c r="H229" s="1"/>
      <c r="I229" s="64"/>
      <c r="J229" s="17"/>
      <c r="K229" s="14"/>
      <c r="L229" s="15"/>
      <c r="M229" s="64"/>
      <c r="N229" s="17"/>
      <c r="O229" s="14"/>
      <c r="P229" s="15"/>
      <c r="Q229" s="64"/>
      <c r="R229" s="17"/>
      <c r="S229" s="14"/>
      <c r="T229" s="56">
        <v>140</v>
      </c>
      <c r="U229" s="64"/>
      <c r="V229" s="17"/>
      <c r="W229" s="14"/>
      <c r="X229" s="56"/>
    </row>
    <row r="230" spans="1:24" s="19" customFormat="1" ht="63" customHeight="1" x14ac:dyDescent="0.3">
      <c r="A230" s="17"/>
      <c r="B230" s="10" t="s">
        <v>212</v>
      </c>
      <c r="C230" s="17"/>
      <c r="D230" s="17"/>
      <c r="E230" s="1"/>
      <c r="F230" s="1"/>
      <c r="G230" s="1"/>
      <c r="H230" s="1"/>
      <c r="I230" s="64"/>
      <c r="J230" s="17"/>
      <c r="K230" s="14"/>
      <c r="L230" s="15"/>
      <c r="M230" s="64"/>
      <c r="N230" s="17"/>
      <c r="O230" s="14"/>
      <c r="P230" s="15"/>
      <c r="Q230" s="64"/>
      <c r="R230" s="17"/>
      <c r="S230" s="14"/>
      <c r="T230" s="56">
        <v>1200</v>
      </c>
      <c r="U230" s="64"/>
      <c r="V230" s="17"/>
      <c r="W230" s="14"/>
      <c r="X230" s="56"/>
    </row>
    <row r="231" spans="1:24" s="19" customFormat="1" ht="63" customHeight="1" x14ac:dyDescent="0.3">
      <c r="A231" s="17"/>
      <c r="B231" s="10" t="s">
        <v>211</v>
      </c>
      <c r="C231" s="17"/>
      <c r="D231" s="17"/>
      <c r="E231" s="1"/>
      <c r="F231" s="1"/>
      <c r="G231" s="1"/>
      <c r="H231" s="1"/>
      <c r="I231" s="64"/>
      <c r="J231" s="17"/>
      <c r="K231" s="14"/>
      <c r="L231" s="15"/>
      <c r="M231" s="64"/>
      <c r="N231" s="17"/>
      <c r="O231" s="14"/>
      <c r="P231" s="15"/>
      <c r="Q231" s="64"/>
      <c r="R231" s="17"/>
      <c r="S231" s="14"/>
      <c r="T231" s="56">
        <v>240</v>
      </c>
      <c r="U231" s="64"/>
      <c r="V231" s="17"/>
      <c r="W231" s="14"/>
      <c r="X231" s="56"/>
    </row>
    <row r="232" spans="1:24" s="19" customFormat="1" ht="63" customHeight="1" x14ac:dyDescent="0.3">
      <c r="A232" s="17"/>
      <c r="B232" s="10" t="s">
        <v>216</v>
      </c>
      <c r="C232" s="17"/>
      <c r="D232" s="17"/>
      <c r="E232" s="1"/>
      <c r="F232" s="1"/>
      <c r="G232" s="1"/>
      <c r="H232" s="1"/>
      <c r="I232" s="64"/>
      <c r="J232" s="17"/>
      <c r="K232" s="14"/>
      <c r="L232" s="15"/>
      <c r="M232" s="64"/>
      <c r="N232" s="17"/>
      <c r="O232" s="14"/>
      <c r="P232" s="15"/>
      <c r="Q232" s="64"/>
      <c r="R232" s="17"/>
      <c r="S232" s="14"/>
      <c r="T232" s="56">
        <v>500</v>
      </c>
      <c r="U232" s="64"/>
      <c r="V232" s="17"/>
      <c r="W232" s="14"/>
      <c r="X232" s="56"/>
    </row>
    <row r="233" spans="1:24" s="19" customFormat="1" ht="63" customHeight="1" x14ac:dyDescent="0.3">
      <c r="A233" s="17"/>
      <c r="B233" s="10" t="s">
        <v>208</v>
      </c>
      <c r="C233" s="17"/>
      <c r="D233" s="17"/>
      <c r="E233" s="1">
        <f t="shared" si="106"/>
        <v>0</v>
      </c>
      <c r="F233" s="1"/>
      <c r="G233" s="1" t="s">
        <v>16</v>
      </c>
      <c r="H233" s="1"/>
      <c r="I233" s="64">
        <v>130.4</v>
      </c>
      <c r="J233" s="17"/>
      <c r="K233" s="14"/>
      <c r="L233" s="15"/>
      <c r="M233" s="64"/>
      <c r="N233" s="17"/>
      <c r="O233" s="14"/>
      <c r="P233" s="15"/>
      <c r="Q233" s="64"/>
      <c r="R233" s="17"/>
      <c r="S233" s="14">
        <v>130.4</v>
      </c>
      <c r="T233" s="56">
        <v>0</v>
      </c>
      <c r="U233" s="64"/>
      <c r="V233" s="17"/>
      <c r="W233" s="14"/>
      <c r="X233" s="56"/>
    </row>
    <row r="234" spans="1:24" s="19" customFormat="1" ht="63" customHeight="1" x14ac:dyDescent="0.3">
      <c r="A234" s="17"/>
      <c r="B234" s="10" t="s">
        <v>215</v>
      </c>
      <c r="C234" s="17"/>
      <c r="D234" s="17"/>
      <c r="E234" s="1"/>
      <c r="F234" s="1"/>
      <c r="G234" s="1"/>
      <c r="H234" s="1"/>
      <c r="I234" s="64"/>
      <c r="J234" s="17"/>
      <c r="K234" s="14"/>
      <c r="L234" s="15"/>
      <c r="M234" s="64"/>
      <c r="N234" s="17"/>
      <c r="O234" s="14"/>
      <c r="P234" s="15"/>
      <c r="Q234" s="64"/>
      <c r="R234" s="17"/>
      <c r="S234" s="14"/>
      <c r="T234" s="82">
        <v>19500</v>
      </c>
      <c r="U234" s="64"/>
      <c r="V234" s="17"/>
      <c r="W234" s="14"/>
      <c r="X234" s="82">
        <v>55714</v>
      </c>
    </row>
    <row r="235" spans="1:24" x14ac:dyDescent="0.25">
      <c r="A235" s="38"/>
      <c r="B235" s="38"/>
      <c r="C235" s="38"/>
      <c r="D235" s="38"/>
      <c r="E235" s="38"/>
      <c r="F235" s="38"/>
      <c r="G235" s="38"/>
      <c r="H235" s="38"/>
      <c r="I235" s="63"/>
      <c r="J235" s="38"/>
      <c r="K235" s="38"/>
      <c r="L235" s="39"/>
      <c r="M235" s="39"/>
      <c r="N235" s="38"/>
      <c r="O235" s="38"/>
      <c r="P235" s="39"/>
      <c r="Q235" s="39"/>
      <c r="R235" s="38"/>
      <c r="S235" s="38"/>
      <c r="T235" s="39"/>
      <c r="U235" s="39"/>
      <c r="V235" s="38"/>
      <c r="W235" s="38"/>
      <c r="X235" s="39"/>
    </row>
    <row r="236" spans="1:24" x14ac:dyDescent="0.25">
      <c r="A236" s="38"/>
      <c r="B236" s="38"/>
      <c r="C236" s="38"/>
      <c r="D236" s="38"/>
      <c r="E236" s="38"/>
      <c r="F236" s="38"/>
      <c r="G236" s="38"/>
      <c r="H236" s="38"/>
      <c r="I236" s="63"/>
      <c r="J236" s="38"/>
      <c r="K236" s="38" t="s">
        <v>229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1:24" x14ac:dyDescent="0.25">
      <c r="A237" s="38"/>
      <c r="B237" s="38"/>
      <c r="C237" s="38"/>
      <c r="D237" s="38"/>
      <c r="E237" s="38"/>
      <c r="F237" s="38"/>
      <c r="G237" s="38"/>
      <c r="H237" s="38"/>
      <c r="I237" s="63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1:24" x14ac:dyDescent="0.25">
      <c r="A238" s="38"/>
      <c r="B238" s="38"/>
      <c r="C238" s="38"/>
      <c r="D238" s="38"/>
      <c r="E238" s="38"/>
      <c r="F238" s="38"/>
      <c r="G238" s="38"/>
      <c r="H238" s="38"/>
      <c r="I238" s="63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1:24" x14ac:dyDescent="0.25">
      <c r="A239" s="38"/>
      <c r="B239" s="38"/>
      <c r="C239" s="38"/>
      <c r="D239" s="38"/>
      <c r="E239" s="38"/>
      <c r="F239" s="38"/>
      <c r="G239" s="38"/>
      <c r="H239" s="38"/>
      <c r="I239" s="63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1:24" x14ac:dyDescent="0.25">
      <c r="A240" s="38"/>
      <c r="B240" s="38"/>
      <c r="C240" s="38"/>
      <c r="D240" s="38"/>
      <c r="E240" s="38"/>
      <c r="F240" s="38"/>
      <c r="G240" s="38"/>
      <c r="H240" s="38"/>
      <c r="I240" s="63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x14ac:dyDescent="0.25">
      <c r="A241" s="38"/>
      <c r="B241" s="38"/>
      <c r="C241" s="38"/>
      <c r="D241" s="38"/>
      <c r="E241" s="38"/>
      <c r="F241" s="38"/>
      <c r="G241" s="38"/>
      <c r="H241" s="38"/>
      <c r="I241" s="63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1:24" x14ac:dyDescent="0.25">
      <c r="A242" s="38"/>
      <c r="B242" s="38"/>
      <c r="C242" s="38"/>
      <c r="D242" s="38"/>
      <c r="E242" s="38"/>
      <c r="F242" s="38"/>
      <c r="G242" s="38"/>
      <c r="H242" s="38"/>
      <c r="I242" s="63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x14ac:dyDescent="0.25">
      <c r="A243" s="38"/>
      <c r="B243" s="38"/>
      <c r="C243" s="38"/>
      <c r="D243" s="38"/>
      <c r="E243" s="38"/>
      <c r="F243" s="38"/>
      <c r="G243" s="38"/>
      <c r="H243" s="38"/>
      <c r="I243" s="63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x14ac:dyDescent="0.25">
      <c r="A244" s="38"/>
      <c r="B244" s="38"/>
      <c r="C244" s="38"/>
      <c r="D244" s="38"/>
      <c r="E244" s="38"/>
      <c r="F244" s="38"/>
      <c r="G244" s="38"/>
      <c r="H244" s="38"/>
      <c r="I244" s="63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x14ac:dyDescent="0.25">
      <c r="A245" s="38"/>
      <c r="B245" s="38"/>
      <c r="C245" s="38"/>
      <c r="D245" s="38"/>
      <c r="E245" s="38"/>
      <c r="F245" s="38"/>
      <c r="G245" s="38"/>
      <c r="H245" s="38"/>
      <c r="I245" s="63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x14ac:dyDescent="0.25">
      <c r="A246" s="38"/>
      <c r="B246" s="38"/>
      <c r="C246" s="38"/>
      <c r="D246" s="38"/>
      <c r="E246" s="38"/>
      <c r="F246" s="38"/>
      <c r="G246" s="38"/>
      <c r="H246" s="38"/>
      <c r="I246" s="63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x14ac:dyDescent="0.25">
      <c r="A247" s="38"/>
      <c r="B247" s="38"/>
      <c r="C247" s="38"/>
      <c r="D247" s="38"/>
      <c r="E247" s="38"/>
      <c r="F247" s="38"/>
      <c r="G247" s="38"/>
      <c r="H247" s="38"/>
      <c r="I247" s="63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x14ac:dyDescent="0.25">
      <c r="A248" s="38"/>
      <c r="B248" s="38"/>
      <c r="C248" s="38"/>
      <c r="D248" s="38"/>
      <c r="E248" s="38"/>
      <c r="F248" s="38"/>
      <c r="G248" s="38"/>
      <c r="H248" s="38"/>
      <c r="I248" s="63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x14ac:dyDescent="0.25">
      <c r="A249" s="38"/>
      <c r="B249" s="38"/>
      <c r="C249" s="38"/>
      <c r="D249" s="38"/>
      <c r="E249" s="38"/>
      <c r="F249" s="38"/>
      <c r="G249" s="38"/>
      <c r="H249" s="38"/>
      <c r="I249" s="63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x14ac:dyDescent="0.25">
      <c r="A250" s="38"/>
      <c r="B250" s="38"/>
      <c r="C250" s="38"/>
      <c r="D250" s="38"/>
      <c r="E250" s="38"/>
      <c r="F250" s="38"/>
      <c r="G250" s="38"/>
      <c r="H250" s="38"/>
      <c r="I250" s="63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x14ac:dyDescent="0.25">
      <c r="A251" s="38"/>
      <c r="B251" s="38"/>
      <c r="C251" s="38"/>
      <c r="D251" s="38"/>
      <c r="E251" s="38"/>
      <c r="F251" s="38"/>
      <c r="G251" s="38"/>
      <c r="H251" s="38"/>
      <c r="I251" s="63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x14ac:dyDescent="0.25">
      <c r="A252" s="38"/>
      <c r="B252" s="38"/>
      <c r="C252" s="38"/>
      <c r="D252" s="38"/>
      <c r="E252" s="38"/>
      <c r="F252" s="38"/>
      <c r="G252" s="38"/>
      <c r="H252" s="38"/>
      <c r="I252" s="63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x14ac:dyDescent="0.25">
      <c r="A253" s="38"/>
      <c r="B253" s="38"/>
      <c r="C253" s="38"/>
      <c r="D253" s="38"/>
      <c r="E253" s="38"/>
      <c r="F253" s="38"/>
      <c r="G253" s="38"/>
      <c r="H253" s="38"/>
      <c r="I253" s="63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x14ac:dyDescent="0.25">
      <c r="A254" s="38"/>
      <c r="B254" s="38"/>
      <c r="C254" s="38"/>
      <c r="D254" s="38"/>
      <c r="E254" s="38"/>
      <c r="F254" s="38"/>
      <c r="G254" s="38"/>
      <c r="H254" s="38"/>
      <c r="I254" s="63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x14ac:dyDescent="0.25">
      <c r="A255" s="38"/>
      <c r="B255" s="38"/>
      <c r="C255" s="38"/>
      <c r="D255" s="38"/>
      <c r="E255" s="38"/>
      <c r="F255" s="38"/>
      <c r="G255" s="38"/>
      <c r="H255" s="38"/>
      <c r="I255" s="63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x14ac:dyDescent="0.25">
      <c r="A256" s="38"/>
      <c r="B256" s="38"/>
      <c r="C256" s="38"/>
      <c r="D256" s="38"/>
      <c r="E256" s="38"/>
      <c r="F256" s="38"/>
      <c r="G256" s="38"/>
      <c r="H256" s="38"/>
      <c r="I256" s="63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x14ac:dyDescent="0.25">
      <c r="A257" s="38"/>
      <c r="B257" s="38"/>
      <c r="C257" s="38"/>
      <c r="D257" s="38"/>
      <c r="E257" s="38"/>
      <c r="F257" s="38"/>
      <c r="G257" s="38"/>
      <c r="H257" s="38"/>
      <c r="I257" s="63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x14ac:dyDescent="0.25">
      <c r="A258" s="38"/>
      <c r="B258" s="38"/>
      <c r="C258" s="38"/>
      <c r="D258" s="38"/>
      <c r="E258" s="38"/>
      <c r="F258" s="38"/>
      <c r="G258" s="38"/>
      <c r="H258" s="38"/>
      <c r="I258" s="63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x14ac:dyDescent="0.25">
      <c r="A259" s="38"/>
      <c r="B259" s="38"/>
      <c r="C259" s="38"/>
      <c r="D259" s="38"/>
      <c r="E259" s="38"/>
      <c r="F259" s="38"/>
      <c r="G259" s="38"/>
      <c r="H259" s="38"/>
      <c r="I259" s="63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</sheetData>
  <mergeCells count="19">
    <mergeCell ref="A157:L157"/>
    <mergeCell ref="G196:G200"/>
    <mergeCell ref="J10:L10"/>
    <mergeCell ref="N10:P10"/>
    <mergeCell ref="R10:T10"/>
    <mergeCell ref="A24:L24"/>
    <mergeCell ref="G59:G64"/>
    <mergeCell ref="G127:G147"/>
    <mergeCell ref="A10:A11"/>
    <mergeCell ref="B10:B11"/>
    <mergeCell ref="C10:C11"/>
    <mergeCell ref="D10:D11"/>
    <mergeCell ref="E10:E11"/>
    <mergeCell ref="F10:F11"/>
    <mergeCell ref="G10:G11"/>
    <mergeCell ref="V10:X10"/>
    <mergeCell ref="N8:P8"/>
    <mergeCell ref="A9:T9"/>
    <mergeCell ref="U7:W7"/>
  </mergeCells>
  <pageMargins left="0.39370078740157483" right="0.39370078740157483" top="1.1811023622047245" bottom="0.39370078740157483" header="0.31496062992125984" footer="0.31496062992125984"/>
  <pageSetup paperSize="9" scale="41" fitToHeight="0" orientation="landscape" r:id="rId1"/>
  <rowBreaks count="6" manualBreakCount="6">
    <brk id="85" max="23" man="1"/>
    <brk id="122" max="23" man="1"/>
    <brk id="141" max="23" man="1"/>
    <brk id="167" max="23" man="1"/>
    <brk id="195" max="23" man="1"/>
    <brk id="22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2018-12-25T06:36:10Z</dcterms:modified>
</cp:coreProperties>
</file>